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messeberlingmbh.sharepoint.com/sites/ES/ESVeranstaltungsproduktion/BREAST(ESMO)/2023/009_Reinigung &amp; Entsorgung/"/>
    </mc:Choice>
  </mc:AlternateContent>
  <xr:revisionPtr revIDLastSave="59" documentId="8_{242CC7E8-C68D-48F7-B5AE-4DE158EFC0D0}" xr6:coauthVersionLast="47" xr6:coauthVersionMax="47" xr10:uidLastSave="{18B010D5-8EE5-44AE-826F-364035801DE2}"/>
  <bookViews>
    <workbookView minimized="1" xWindow="2730" yWindow="2730" windowWidth="21600" windowHeight="12735" tabRatio="939" activeTab="13" xr2:uid="{00000000-000D-0000-FFFF-FFFF00000000}"/>
  </bookViews>
  <sheets>
    <sheet name="Kostenzusammenstellung " sheetId="4" r:id="rId1"/>
    <sheet name="COVID-19 SONDER" sheetId="48" state="hidden" r:id="rId2"/>
    <sheet name="Hallen" sheetId="2" r:id="rId3"/>
    <sheet name="Verkehr" sheetId="12" r:id="rId4"/>
    <sheet name="Sanitär" sheetId="3" r:id="rId5"/>
    <sheet name="WC Besetzung" sheetId="10" r:id="rId6"/>
    <sheet name="WC-Planung" sheetId="40" r:id="rId7"/>
    <sheet name="Glasreinigung" sheetId="47" r:id="rId8"/>
    <sheet name="Außenrevier" sheetId="41" r:id="rId9"/>
    <sheet name="Außenrevier Aufmaß" sheetId="46" r:id="rId10"/>
    <sheet name="diverse Zusatzarbeiten" sheetId="1" r:id="rId11"/>
    <sheet name="CWS Schmutzfangmatten" sheetId="44" r:id="rId12"/>
    <sheet name="Nebenräume MG inkl. HUB " sheetId="32" r:id="rId13"/>
    <sheet name="Ideelle Flächen" sheetId="8" r:id="rId14"/>
    <sheet name="DRK-Stationen " sheetId="15" r:id="rId15"/>
    <sheet name="Kassen" sheetId="7" r:id="rId16"/>
    <sheet name="Hallenrücknahme" sheetId="20" r:id="rId17"/>
    <sheet name="Kostenzusammenstellung  ICC" sheetId="26" state="hidden" r:id="rId18"/>
    <sheet name="Hallen ICC" sheetId="36" state="hidden" r:id="rId19"/>
    <sheet name="Verkehr ICC" sheetId="37" state="hidden" r:id="rId20"/>
    <sheet name="Sanitär ICC" sheetId="38" state="hidden" r:id="rId21"/>
    <sheet name="diverse Zusatzarbeiten ICC" sheetId="23" state="hidden" r:id="rId22"/>
    <sheet name="Bankett ICC" sheetId="31" state="hidden" r:id="rId23"/>
  </sheets>
  <definedNames>
    <definedName name="_FilterDatabase" localSheetId="22" hidden="1">'Bankett ICC'!$A$10:$I$27</definedName>
    <definedName name="_FilterDatabase" localSheetId="1" hidden="1">'COVID-19 SONDER'!$A$10:$H$18</definedName>
    <definedName name="_FilterDatabase" localSheetId="11" hidden="1">'CWS Schmutzfangmatten'!$A$6:$H$10</definedName>
    <definedName name="_FilterDatabase" localSheetId="10" hidden="1">'diverse Zusatzarbeiten'!$A$8:$H$17</definedName>
    <definedName name="_FilterDatabase" localSheetId="21" hidden="1">'diverse Zusatzarbeiten ICC'!$A$8:$H$23</definedName>
    <definedName name="_FilterDatabase" localSheetId="16" hidden="1">Hallenrücknahme!$A$7:$H$12</definedName>
    <definedName name="_FilterDatabase" localSheetId="0" hidden="1">'Kostenzusammenstellung '!$A$5:$B$19</definedName>
    <definedName name="_FilterDatabase" localSheetId="17" hidden="1">'Kostenzusammenstellung  ICC'!$A$6:$B$15</definedName>
    <definedName name="_FilterDatabase" localSheetId="12" hidden="1">'Nebenräume MG inkl. HUB '!$A$6:$J$7</definedName>
    <definedName name="Print_Area" localSheetId="2">Hallen!$A$1:$P$64</definedName>
    <definedName name="Print_Area" localSheetId="0">'Kostenzusammenstellung '!$A$1:$G$24</definedName>
    <definedName name="Print_Area" localSheetId="17">'Kostenzusammenstellung  ICC'!$A$1:$B$25</definedName>
    <definedName name="Print_Area" localSheetId="4">Sanitär!$A$1:$P$49</definedName>
    <definedName name="Print_Area" localSheetId="3">Verkehr!$A$1:$O$53</definedName>
    <definedName name="Print_Area" localSheetId="19">'Verkehr ICC'!#REF!</definedName>
    <definedName name="Print_Titles" localSheetId="22">'Bankett ICC'!$1:$10</definedName>
    <definedName name="Print_Titles" localSheetId="1">'COVID-19 SONDER'!$1:$10</definedName>
    <definedName name="Print_Titles" localSheetId="11">'CWS Schmutzfangmatten'!$1:$6</definedName>
    <definedName name="Print_Titles" localSheetId="10">'diverse Zusatzarbeiten'!$1:$8</definedName>
    <definedName name="Print_Titles" localSheetId="21">'diverse Zusatzarbeiten ICC'!$1:$8</definedName>
    <definedName name="Print_Titles" localSheetId="2">Hallen!$1:$13</definedName>
    <definedName name="Print_Titles" localSheetId="18">'Hallen ICC'!#REF!</definedName>
    <definedName name="Print_Titles" localSheetId="16">Hallenrücknahme!$1:$7</definedName>
    <definedName name="Print_Titles" localSheetId="12">'Nebenräume MG inkl. HUB '!$1:$6</definedName>
    <definedName name="Print_Titles" localSheetId="4">Sanitär!$1:$15</definedName>
    <definedName name="Print_Titles" localSheetId="20">'Sanitär ICC'!#REF!</definedName>
    <definedName name="Print_Titles" localSheetId="3">Verkehr!$1:$10</definedName>
    <definedName name="Print_Titles" localSheetId="19">'Verkehr ICC'!#REF!</definedName>
    <definedName name="Print_Titles" localSheetId="5">'WC Besetzung'!$1:$4</definedName>
    <definedName name="Print_Titles" localSheetId="6">'WC-Planung'!$1:$7</definedName>
    <definedName name="Z_5C32C84F_22BC_44CA_AD2B_12D34D143DA0_.wvu.Cols" localSheetId="13" hidden="1">'Ideelle Flächen'!$M:$M</definedName>
    <definedName name="Z_5C32C84F_22BC_44CA_AD2B_12D34D143DA0_.wvu.Cols" localSheetId="15" hidden="1">Kassen!$J:$M</definedName>
    <definedName name="Z_5C32C84F_22BC_44CA_AD2B_12D34D143DA0_.wvu.Cols" localSheetId="4" hidden="1">Sanitär!#REF!</definedName>
    <definedName name="Z_5C32C84F_22BC_44CA_AD2B_12D34D143DA0_.wvu.Cols" localSheetId="20" hidden="1">'Sanitär ICC'!$S:$S</definedName>
    <definedName name="Z_5C32C84F_22BC_44CA_AD2B_12D34D143DA0_.wvu.Cols" localSheetId="5" hidden="1">'WC Besetzung'!$I:$L</definedName>
    <definedName name="Z_5C32C84F_22BC_44CA_AD2B_12D34D143DA0_.wvu.Cols" localSheetId="6" hidden="1">'WC-Planung'!#REF!,'WC-Planung'!$L:$L</definedName>
    <definedName name="Z_5C32C84F_22BC_44CA_AD2B_12D34D143DA0_.wvu.FilterData" localSheetId="22" hidden="1">'Bankett ICC'!$A$10:$I$27</definedName>
    <definedName name="Z_5C32C84F_22BC_44CA_AD2B_12D34D143DA0_.wvu.FilterData" localSheetId="1" hidden="1">'COVID-19 SONDER'!$A$10:$H$18</definedName>
    <definedName name="Z_5C32C84F_22BC_44CA_AD2B_12D34D143DA0_.wvu.FilterData" localSheetId="11" hidden="1">'CWS Schmutzfangmatten'!$A$6:$H$10</definedName>
    <definedName name="Z_5C32C84F_22BC_44CA_AD2B_12D34D143DA0_.wvu.FilterData" localSheetId="10" hidden="1">'diverse Zusatzarbeiten'!$A$8:$H$17</definedName>
    <definedName name="Z_5C32C84F_22BC_44CA_AD2B_12D34D143DA0_.wvu.FilterData" localSheetId="21" hidden="1">'diverse Zusatzarbeiten ICC'!$A$8:$H$23</definedName>
    <definedName name="Z_5C32C84F_22BC_44CA_AD2B_12D34D143DA0_.wvu.FilterData" localSheetId="16" hidden="1">Hallenrücknahme!$A$7:$H$12</definedName>
    <definedName name="Z_5C32C84F_22BC_44CA_AD2B_12D34D143DA0_.wvu.FilterData" localSheetId="0" hidden="1">'Kostenzusammenstellung '!$A$5:$B$19</definedName>
    <definedName name="Z_5C32C84F_22BC_44CA_AD2B_12D34D143DA0_.wvu.FilterData" localSheetId="17" hidden="1">'Kostenzusammenstellung  ICC'!$A$6:$B$15</definedName>
    <definedName name="Z_5C32C84F_22BC_44CA_AD2B_12D34D143DA0_.wvu.FilterData" localSheetId="12" hidden="1">'Nebenräume MG inkl. HUB '!$A$6:$J$7</definedName>
    <definedName name="Z_5C32C84F_22BC_44CA_AD2B_12D34D143DA0_.wvu.PrintArea" localSheetId="0" hidden="1">'Kostenzusammenstellung '!$A$1:$B$19</definedName>
    <definedName name="Z_5C32C84F_22BC_44CA_AD2B_12D34D143DA0_.wvu.PrintArea" localSheetId="17" hidden="1">'Kostenzusammenstellung  ICC'!$A$1:$B$25</definedName>
    <definedName name="Z_5C32C84F_22BC_44CA_AD2B_12D34D143DA0_.wvu.PrintArea" localSheetId="3" hidden="1">Verkehr!$A$1:$O$21</definedName>
    <definedName name="Z_5C32C84F_22BC_44CA_AD2B_12D34D143DA0_.wvu.PrintTitles" localSheetId="22" hidden="1">'Bankett ICC'!$1:$10</definedName>
    <definedName name="Z_5C32C84F_22BC_44CA_AD2B_12D34D143DA0_.wvu.PrintTitles" localSheetId="1" hidden="1">'COVID-19 SONDER'!$1:$10</definedName>
    <definedName name="Z_5C32C84F_22BC_44CA_AD2B_12D34D143DA0_.wvu.PrintTitles" localSheetId="11" hidden="1">'CWS Schmutzfangmatten'!$1:$6</definedName>
    <definedName name="Z_5C32C84F_22BC_44CA_AD2B_12D34D143DA0_.wvu.PrintTitles" localSheetId="10" hidden="1">'diverse Zusatzarbeiten'!$1:$8</definedName>
    <definedName name="Z_5C32C84F_22BC_44CA_AD2B_12D34D143DA0_.wvu.PrintTitles" localSheetId="21" hidden="1">'diverse Zusatzarbeiten ICC'!$1:$8</definedName>
    <definedName name="Z_5C32C84F_22BC_44CA_AD2B_12D34D143DA0_.wvu.PrintTitles" localSheetId="2" hidden="1">Hallen!$1:$13</definedName>
    <definedName name="Z_5C32C84F_22BC_44CA_AD2B_12D34D143DA0_.wvu.PrintTitles" localSheetId="16" hidden="1">Hallenrücknahme!$1:$7</definedName>
    <definedName name="Z_5C32C84F_22BC_44CA_AD2B_12D34D143DA0_.wvu.PrintTitles" localSheetId="12" hidden="1">'Nebenräume MG inkl. HUB '!$1:$6</definedName>
    <definedName name="Z_5C32C84F_22BC_44CA_AD2B_12D34D143DA0_.wvu.PrintTitles" localSheetId="4" hidden="1">Sanitär!$1:$15</definedName>
    <definedName name="Z_5C32C84F_22BC_44CA_AD2B_12D34D143DA0_.wvu.PrintTitles" localSheetId="3" hidden="1">Verkehr!$1:$10</definedName>
    <definedName name="Z_5C32C84F_22BC_44CA_AD2B_12D34D143DA0_.wvu.PrintTitles" localSheetId="5" hidden="1">'WC Besetzung'!$1:$4</definedName>
    <definedName name="Z_5C32C84F_22BC_44CA_AD2B_12D34D143DA0_.wvu.PrintTitles" localSheetId="6" hidden="1">'WC-Planung'!$1:$7</definedName>
  </definedNames>
  <calcPr calcId="191029"/>
  <customWorkbookViews>
    <customWorkbookView name="David Großmann - Persönliche Ansicht" guid="{5C32C84F-22BC-44CA-AD2B-12D34D143DA0}" mergeInterval="0" personalView="1" maximized="1" windowWidth="1676" windowHeight="826" tabRatio="933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8" l="1"/>
  <c r="G18" i="8" s="1"/>
  <c r="H18" i="8" s="1"/>
  <c r="G17" i="8"/>
  <c r="H17" i="8" s="1"/>
  <c r="I17" i="8" s="1"/>
  <c r="E17" i="8"/>
  <c r="D16" i="8"/>
  <c r="G16" i="8" s="1"/>
  <c r="H16" i="8" s="1"/>
  <c r="G15" i="8"/>
  <c r="H15" i="8" s="1"/>
  <c r="I15" i="8" s="1"/>
  <c r="E15" i="8"/>
  <c r="D12" i="8"/>
  <c r="G14" i="1"/>
  <c r="F14" i="1"/>
  <c r="E18" i="8" l="1"/>
  <c r="I18" i="8" s="1"/>
  <c r="E16" i="8"/>
  <c r="I16" i="8" s="1"/>
  <c r="E14" i="8"/>
  <c r="G14" i="8"/>
  <c r="H14" i="8" s="1"/>
  <c r="I14" i="8" s="1"/>
  <c r="K49" i="2"/>
  <c r="H16" i="41"/>
  <c r="H13" i="41"/>
  <c r="F13" i="41"/>
  <c r="F14" i="41"/>
  <c r="H14" i="41" s="1"/>
  <c r="D21" i="8" l="1"/>
  <c r="G17" i="1"/>
  <c r="G13" i="1"/>
  <c r="F12" i="1"/>
  <c r="G12" i="1" s="1"/>
  <c r="F11" i="1"/>
  <c r="G11" i="1" s="1"/>
  <c r="F10" i="1"/>
  <c r="G10" i="1" s="1"/>
  <c r="F12" i="41"/>
  <c r="H12" i="41" s="1"/>
  <c r="F23" i="10"/>
  <c r="G23" i="10" s="1"/>
  <c r="F22" i="10"/>
  <c r="G22" i="10" s="1"/>
  <c r="F21" i="10"/>
  <c r="G21" i="10" s="1"/>
  <c r="F20" i="10"/>
  <c r="G20" i="10" s="1"/>
  <c r="F17" i="10"/>
  <c r="G17" i="10" s="1"/>
  <c r="F16" i="10"/>
  <c r="G16" i="10" s="1"/>
  <c r="F15" i="10"/>
  <c r="G15" i="10" s="1"/>
  <c r="F14" i="10"/>
  <c r="G14" i="10" s="1"/>
  <c r="F12" i="10"/>
  <c r="G12" i="10" s="1"/>
  <c r="F11" i="10"/>
  <c r="G11" i="10" s="1"/>
  <c r="F10" i="10"/>
  <c r="G10" i="10" s="1"/>
  <c r="F9" i="10"/>
  <c r="G9" i="10" s="1"/>
  <c r="I46" i="3"/>
  <c r="I45" i="3"/>
  <c r="N61" i="2"/>
  <c r="M61" i="2"/>
  <c r="L61" i="2"/>
  <c r="O61" i="2"/>
  <c r="K61" i="2"/>
  <c r="O60" i="2"/>
  <c r="N60" i="2"/>
  <c r="M60" i="2"/>
  <c r="L60" i="2"/>
  <c r="K60" i="2"/>
  <c r="B60" i="2"/>
  <c r="B61" i="2" s="1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I40" i="46"/>
  <c r="G41" i="46"/>
  <c r="G35" i="46"/>
  <c r="G33" i="46"/>
  <c r="G31" i="46"/>
  <c r="G29" i="46"/>
  <c r="G27" i="46"/>
  <c r="G25" i="46"/>
  <c r="G22" i="46"/>
  <c r="G19" i="46"/>
  <c r="D22" i="12"/>
  <c r="K23" i="12"/>
  <c r="L23" i="12"/>
  <c r="M23" i="12"/>
  <c r="N23" i="12"/>
  <c r="K24" i="12"/>
  <c r="L24" i="12"/>
  <c r="M24" i="12"/>
  <c r="N24" i="12"/>
  <c r="K16" i="2"/>
  <c r="L16" i="2"/>
  <c r="M16" i="2"/>
  <c r="N16" i="2"/>
  <c r="O16" i="2"/>
  <c r="K17" i="2"/>
  <c r="L17" i="2"/>
  <c r="M17" i="2"/>
  <c r="N17" i="2"/>
  <c r="O17" i="2"/>
  <c r="K27" i="2"/>
  <c r="L27" i="2"/>
  <c r="M27" i="2"/>
  <c r="N27" i="2"/>
  <c r="O27" i="2"/>
  <c r="K28" i="2"/>
  <c r="L28" i="2"/>
  <c r="M28" i="2"/>
  <c r="N28" i="2"/>
  <c r="O28" i="2"/>
  <c r="K31" i="2"/>
  <c r="L31" i="2"/>
  <c r="M31" i="2"/>
  <c r="N31" i="2"/>
  <c r="O31" i="2"/>
  <c r="K32" i="2"/>
  <c r="L32" i="2"/>
  <c r="M32" i="2"/>
  <c r="N32" i="2"/>
  <c r="O32" i="2"/>
  <c r="K36" i="2"/>
  <c r="L36" i="2"/>
  <c r="M36" i="2"/>
  <c r="N36" i="2"/>
  <c r="O36" i="2"/>
  <c r="K37" i="2"/>
  <c r="L37" i="2"/>
  <c r="M37" i="2"/>
  <c r="N37" i="2"/>
  <c r="O37" i="2"/>
  <c r="M40" i="2"/>
  <c r="N40" i="2"/>
  <c r="K41" i="2"/>
  <c r="L41" i="2"/>
  <c r="M41" i="2"/>
  <c r="N41" i="2"/>
  <c r="O41" i="2"/>
  <c r="K42" i="2"/>
  <c r="L42" i="2"/>
  <c r="M42" i="2"/>
  <c r="N42" i="2"/>
  <c r="O42" i="2"/>
  <c r="B40" i="2"/>
  <c r="K40" i="2" s="1"/>
  <c r="B35" i="2"/>
  <c r="B30" i="2"/>
  <c r="B26" i="2"/>
  <c r="B15" i="2"/>
  <c r="G25" i="10" l="1"/>
  <c r="P28" i="2"/>
  <c r="G19" i="1"/>
  <c r="O23" i="12"/>
  <c r="P61" i="2"/>
  <c r="P60" i="2"/>
  <c r="O40" i="2"/>
  <c r="P40" i="2" s="1"/>
  <c r="L40" i="2"/>
  <c r="P41" i="2"/>
  <c r="P37" i="2"/>
  <c r="P31" i="2"/>
  <c r="P16" i="2"/>
  <c r="P32" i="2"/>
  <c r="P17" i="2"/>
  <c r="P42" i="2"/>
  <c r="P36" i="2"/>
  <c r="P27" i="2"/>
  <c r="O24" i="12"/>
  <c r="K35" i="2"/>
  <c r="L35" i="2"/>
  <c r="M35" i="2"/>
  <c r="N35" i="2"/>
  <c r="O35" i="2"/>
  <c r="E22" i="8"/>
  <c r="P35" i="2" l="1"/>
  <c r="K30" i="2"/>
  <c r="L30" i="2"/>
  <c r="M30" i="2"/>
  <c r="N30" i="2"/>
  <c r="O30" i="2"/>
  <c r="N26" i="2"/>
  <c r="K26" i="2"/>
  <c r="L26" i="2"/>
  <c r="M26" i="2"/>
  <c r="O26" i="2"/>
  <c r="K18" i="2"/>
  <c r="L18" i="2"/>
  <c r="M18" i="2"/>
  <c r="N18" i="2"/>
  <c r="O18" i="2"/>
  <c r="P18" i="2" l="1"/>
  <c r="P30" i="2"/>
  <c r="P26" i="2"/>
  <c r="N46" i="3" l="1"/>
  <c r="K46" i="3"/>
  <c r="F35" i="3"/>
  <c r="F36" i="3"/>
  <c r="F38" i="3"/>
  <c r="F39" i="3"/>
  <c r="F40" i="3"/>
  <c r="F41" i="3"/>
  <c r="F42" i="3"/>
  <c r="F43" i="3"/>
  <c r="F44" i="3"/>
  <c r="F45" i="3"/>
  <c r="F46" i="3"/>
  <c r="I35" i="3"/>
  <c r="I36" i="3"/>
  <c r="I41" i="3"/>
  <c r="I42" i="3"/>
  <c r="I43" i="3"/>
  <c r="I44" i="3"/>
  <c r="J152" i="46" l="1"/>
  <c r="I152" i="46"/>
  <c r="H152" i="46"/>
  <c r="J151" i="46"/>
  <c r="I151" i="46"/>
  <c r="H151" i="46"/>
  <c r="J150" i="46"/>
  <c r="I150" i="46"/>
  <c r="H150" i="46"/>
  <c r="G149" i="46"/>
  <c r="J149" i="46" s="1"/>
  <c r="H148" i="46"/>
  <c r="G148" i="46"/>
  <c r="J148" i="46" s="1"/>
  <c r="J147" i="46"/>
  <c r="I147" i="46"/>
  <c r="H147" i="46"/>
  <c r="G146" i="46"/>
  <c r="I146" i="46" s="1"/>
  <c r="J145" i="46"/>
  <c r="I145" i="46"/>
  <c r="H145" i="46"/>
  <c r="G144" i="46"/>
  <c r="I144" i="46" s="1"/>
  <c r="J143" i="46"/>
  <c r="G143" i="46"/>
  <c r="I143" i="46" s="1"/>
  <c r="J142" i="46"/>
  <c r="I142" i="46"/>
  <c r="H142" i="46"/>
  <c r="J141" i="46"/>
  <c r="I141" i="46"/>
  <c r="H141" i="46"/>
  <c r="I140" i="46"/>
  <c r="G140" i="46"/>
  <c r="J140" i="46" s="1"/>
  <c r="J139" i="46"/>
  <c r="I139" i="46"/>
  <c r="H139" i="46"/>
  <c r="J138" i="46"/>
  <c r="I138" i="46"/>
  <c r="H138" i="46"/>
  <c r="J137" i="46"/>
  <c r="I137" i="46"/>
  <c r="H137" i="46"/>
  <c r="J136" i="46"/>
  <c r="I136" i="46"/>
  <c r="H136" i="46"/>
  <c r="I135" i="46"/>
  <c r="G135" i="46"/>
  <c r="J135" i="46" s="1"/>
  <c r="J134" i="46"/>
  <c r="I134" i="46"/>
  <c r="G134" i="46"/>
  <c r="H134" i="46" s="1"/>
  <c r="J133" i="46"/>
  <c r="I133" i="46"/>
  <c r="H133" i="46"/>
  <c r="J132" i="46"/>
  <c r="I132" i="46"/>
  <c r="H132" i="46"/>
  <c r="J131" i="46"/>
  <c r="I131" i="46"/>
  <c r="H131" i="46"/>
  <c r="J130" i="46"/>
  <c r="I130" i="46"/>
  <c r="H130" i="46"/>
  <c r="J129" i="46"/>
  <c r="I129" i="46"/>
  <c r="H129" i="46"/>
  <c r="J128" i="46"/>
  <c r="I128" i="46"/>
  <c r="H128" i="46"/>
  <c r="J127" i="46"/>
  <c r="I127" i="46"/>
  <c r="H127" i="46"/>
  <c r="J126" i="46"/>
  <c r="I126" i="46"/>
  <c r="H126" i="46"/>
  <c r="J125" i="46"/>
  <c r="I125" i="46"/>
  <c r="H125" i="46"/>
  <c r="J124" i="46"/>
  <c r="I124" i="46"/>
  <c r="H124" i="46"/>
  <c r="J123" i="46"/>
  <c r="I123" i="46"/>
  <c r="H123" i="46"/>
  <c r="J122" i="46"/>
  <c r="I122" i="46"/>
  <c r="H122" i="46"/>
  <c r="J121" i="46"/>
  <c r="I121" i="46"/>
  <c r="H121" i="46"/>
  <c r="J120" i="46"/>
  <c r="I120" i="46"/>
  <c r="H120" i="46"/>
  <c r="J119" i="46"/>
  <c r="I119" i="46"/>
  <c r="H119" i="46"/>
  <c r="J118" i="46"/>
  <c r="I118" i="46"/>
  <c r="H118" i="46"/>
  <c r="J117" i="46"/>
  <c r="I117" i="46"/>
  <c r="H117" i="46"/>
  <c r="J116" i="46"/>
  <c r="I116" i="46"/>
  <c r="H116" i="46"/>
  <c r="J115" i="46"/>
  <c r="I115" i="46"/>
  <c r="H115" i="46"/>
  <c r="J114" i="46"/>
  <c r="I114" i="46"/>
  <c r="H114" i="46"/>
  <c r="J113" i="46"/>
  <c r="I113" i="46"/>
  <c r="H113" i="46"/>
  <c r="J112" i="46"/>
  <c r="I112" i="46"/>
  <c r="H112" i="46"/>
  <c r="J111" i="46"/>
  <c r="I111" i="46"/>
  <c r="H111" i="46"/>
  <c r="J110" i="46"/>
  <c r="I110" i="46"/>
  <c r="H110" i="46"/>
  <c r="J109" i="46"/>
  <c r="I109" i="46"/>
  <c r="H109" i="46"/>
  <c r="J108" i="46"/>
  <c r="I108" i="46"/>
  <c r="H108" i="46"/>
  <c r="J107" i="46"/>
  <c r="I107" i="46"/>
  <c r="H107" i="46"/>
  <c r="J106" i="46"/>
  <c r="I106" i="46"/>
  <c r="H106" i="46"/>
  <c r="J105" i="46"/>
  <c r="I105" i="46"/>
  <c r="H105" i="46"/>
  <c r="J104" i="46"/>
  <c r="I104" i="46"/>
  <c r="H104" i="46"/>
  <c r="J103" i="46"/>
  <c r="I103" i="46"/>
  <c r="H103" i="46"/>
  <c r="J102" i="46"/>
  <c r="I102" i="46"/>
  <c r="H102" i="46"/>
  <c r="J101" i="46"/>
  <c r="I101" i="46"/>
  <c r="H101" i="46"/>
  <c r="J100" i="46"/>
  <c r="I100" i="46"/>
  <c r="H100" i="46"/>
  <c r="J99" i="46"/>
  <c r="I99" i="46"/>
  <c r="H99" i="46"/>
  <c r="J98" i="46"/>
  <c r="I98" i="46"/>
  <c r="H98" i="46"/>
  <c r="J97" i="46"/>
  <c r="I97" i="46"/>
  <c r="H97" i="46"/>
  <c r="J96" i="46"/>
  <c r="I96" i="46"/>
  <c r="H96" i="46"/>
  <c r="J95" i="46"/>
  <c r="I95" i="46"/>
  <c r="H95" i="46"/>
  <c r="J94" i="46"/>
  <c r="I94" i="46"/>
  <c r="H94" i="46"/>
  <c r="J93" i="46"/>
  <c r="I93" i="46"/>
  <c r="H93" i="46"/>
  <c r="J92" i="46"/>
  <c r="I92" i="46"/>
  <c r="H92" i="46"/>
  <c r="G91" i="46"/>
  <c r="J91" i="46" s="1"/>
  <c r="G90" i="46"/>
  <c r="I90" i="46" s="1"/>
  <c r="J85" i="46"/>
  <c r="I85" i="46"/>
  <c r="H85" i="46"/>
  <c r="J84" i="46"/>
  <c r="I84" i="46"/>
  <c r="H84" i="46"/>
  <c r="J83" i="46"/>
  <c r="I83" i="46"/>
  <c r="H83" i="46"/>
  <c r="J82" i="46"/>
  <c r="I82" i="46"/>
  <c r="H82" i="46"/>
  <c r="J81" i="46"/>
  <c r="I81" i="46"/>
  <c r="H81" i="46"/>
  <c r="J80" i="46"/>
  <c r="I80" i="46"/>
  <c r="H80" i="46"/>
  <c r="J79" i="46"/>
  <c r="I79" i="46"/>
  <c r="H79" i="46"/>
  <c r="J78" i="46"/>
  <c r="I78" i="46"/>
  <c r="H78" i="46"/>
  <c r="J77" i="46"/>
  <c r="I77" i="46"/>
  <c r="H77" i="46"/>
  <c r="J76" i="46"/>
  <c r="I76" i="46"/>
  <c r="H76" i="46"/>
  <c r="J75" i="46"/>
  <c r="I75" i="46"/>
  <c r="H75" i="46"/>
  <c r="J74" i="46"/>
  <c r="I74" i="46"/>
  <c r="H74" i="46"/>
  <c r="J73" i="46"/>
  <c r="I73" i="46"/>
  <c r="H73" i="46"/>
  <c r="J72" i="46"/>
  <c r="I72" i="46"/>
  <c r="H72" i="46"/>
  <c r="J71" i="46"/>
  <c r="I71" i="46"/>
  <c r="H71" i="46"/>
  <c r="J70" i="46"/>
  <c r="I70" i="46"/>
  <c r="H70" i="46"/>
  <c r="J69" i="46"/>
  <c r="I69" i="46"/>
  <c r="H69" i="46"/>
  <c r="J68" i="46"/>
  <c r="I68" i="46"/>
  <c r="H68" i="46"/>
  <c r="J67" i="46"/>
  <c r="I67" i="46"/>
  <c r="H67" i="46"/>
  <c r="J66" i="46"/>
  <c r="I66" i="46"/>
  <c r="H66" i="46"/>
  <c r="J65" i="46"/>
  <c r="I65" i="46"/>
  <c r="H65" i="46"/>
  <c r="J64" i="46"/>
  <c r="I64" i="46"/>
  <c r="H64" i="46"/>
  <c r="J63" i="46"/>
  <c r="I63" i="46"/>
  <c r="H63" i="46"/>
  <c r="J62" i="46"/>
  <c r="I62" i="46"/>
  <c r="H62" i="46"/>
  <c r="J61" i="46"/>
  <c r="I61" i="46"/>
  <c r="H61" i="46"/>
  <c r="J60" i="46"/>
  <c r="I60" i="46"/>
  <c r="H60" i="46"/>
  <c r="J59" i="46"/>
  <c r="I59" i="46"/>
  <c r="H59" i="46"/>
  <c r="J58" i="46"/>
  <c r="I58" i="46"/>
  <c r="H58" i="46"/>
  <c r="J57" i="46"/>
  <c r="I57" i="46"/>
  <c r="H57" i="46"/>
  <c r="J56" i="46"/>
  <c r="I56" i="46"/>
  <c r="H56" i="46"/>
  <c r="J55" i="46"/>
  <c r="I55" i="46"/>
  <c r="H55" i="46"/>
  <c r="J54" i="46"/>
  <c r="I54" i="46"/>
  <c r="H54" i="46"/>
  <c r="J53" i="46"/>
  <c r="I53" i="46"/>
  <c r="H53" i="46"/>
  <c r="J52" i="46"/>
  <c r="I52" i="46"/>
  <c r="H52" i="46"/>
  <c r="J51" i="46"/>
  <c r="I51" i="46"/>
  <c r="H51" i="46"/>
  <c r="J50" i="46"/>
  <c r="I50" i="46"/>
  <c r="H50" i="46"/>
  <c r="J49" i="46"/>
  <c r="I49" i="46"/>
  <c r="H49" i="46"/>
  <c r="J48" i="46"/>
  <c r="I48" i="46"/>
  <c r="H48" i="46"/>
  <c r="J47" i="46"/>
  <c r="I47" i="46"/>
  <c r="H47" i="46"/>
  <c r="J46" i="46"/>
  <c r="I46" i="46"/>
  <c r="H46" i="46"/>
  <c r="J45" i="46"/>
  <c r="I45" i="46"/>
  <c r="H45" i="46"/>
  <c r="J44" i="46"/>
  <c r="I44" i="46"/>
  <c r="H44" i="46"/>
  <c r="J43" i="46"/>
  <c r="I43" i="46"/>
  <c r="H43" i="46"/>
  <c r="J42" i="46"/>
  <c r="I42" i="46"/>
  <c r="H42" i="46"/>
  <c r="J41" i="46"/>
  <c r="G40" i="46"/>
  <c r="G39" i="46"/>
  <c r="H39" i="46" s="1"/>
  <c r="J38" i="46"/>
  <c r="I38" i="46"/>
  <c r="H38" i="46"/>
  <c r="G38" i="46"/>
  <c r="J37" i="46"/>
  <c r="G37" i="46"/>
  <c r="H37" i="46" s="1"/>
  <c r="J35" i="46"/>
  <c r="G34" i="46"/>
  <c r="J34" i="46" s="1"/>
  <c r="J33" i="46"/>
  <c r="G32" i="46"/>
  <c r="J32" i="46" s="1"/>
  <c r="J31" i="46"/>
  <c r="J30" i="46"/>
  <c r="I30" i="46"/>
  <c r="G30" i="46"/>
  <c r="H30" i="46" s="1"/>
  <c r="J29" i="46"/>
  <c r="J28" i="46"/>
  <c r="H28" i="46"/>
  <c r="G28" i="46"/>
  <c r="I28" i="46" s="1"/>
  <c r="J27" i="46"/>
  <c r="G26" i="46"/>
  <c r="J26" i="46" s="1"/>
  <c r="J25" i="46"/>
  <c r="G24" i="46"/>
  <c r="J24" i="46" s="1"/>
  <c r="G23" i="46"/>
  <c r="I23" i="46" s="1"/>
  <c r="J22" i="46"/>
  <c r="J21" i="46"/>
  <c r="G21" i="46"/>
  <c r="G20" i="46"/>
  <c r="I20" i="46" s="1"/>
  <c r="J19" i="46"/>
  <c r="J18" i="46"/>
  <c r="G18" i="46"/>
  <c r="G17" i="46"/>
  <c r="J17" i="46" s="1"/>
  <c r="I16" i="46"/>
  <c r="G16" i="46"/>
  <c r="H16" i="46" s="1"/>
  <c r="J15" i="46"/>
  <c r="H15" i="46"/>
  <c r="G15" i="46"/>
  <c r="I15" i="46" s="1"/>
  <c r="G14" i="46"/>
  <c r="H14" i="46" s="1"/>
  <c r="I14" i="46" l="1"/>
  <c r="J16" i="46"/>
  <c r="H34" i="46"/>
  <c r="H17" i="46"/>
  <c r="H26" i="46"/>
  <c r="J40" i="46"/>
  <c r="I148" i="46"/>
  <c r="J14" i="46"/>
  <c r="I17" i="46"/>
  <c r="I34" i="46"/>
  <c r="J20" i="46"/>
  <c r="J23" i="46"/>
  <c r="I39" i="46"/>
  <c r="I18" i="46"/>
  <c r="I21" i="46"/>
  <c r="I37" i="46"/>
  <c r="J39" i="46"/>
  <c r="H20" i="46"/>
  <c r="I24" i="46"/>
  <c r="J146" i="46"/>
  <c r="J90" i="46"/>
  <c r="H135" i="46"/>
  <c r="H140" i="46"/>
  <c r="J144" i="46"/>
  <c r="H149" i="46"/>
  <c r="I149" i="46"/>
  <c r="H32" i="46"/>
  <c r="H23" i="46"/>
  <c r="H143" i="46"/>
  <c r="I32" i="46"/>
  <c r="I91" i="46"/>
  <c r="G153" i="46"/>
  <c r="H146" i="46"/>
  <c r="I153" i="46"/>
  <c r="I26" i="46"/>
  <c r="H90" i="46"/>
  <c r="H144" i="46"/>
  <c r="A1" i="48"/>
  <c r="G17" i="48"/>
  <c r="G16" i="48"/>
  <c r="F13" i="48"/>
  <c r="G13" i="48" s="1"/>
  <c r="F12" i="48"/>
  <c r="G12" i="48" s="1"/>
  <c r="J153" i="46" l="1"/>
  <c r="H153" i="46"/>
  <c r="G21" i="48"/>
  <c r="B27" i="4" s="1"/>
  <c r="R45" i="2"/>
  <c r="G17" i="47" l="1"/>
  <c r="H17" i="47" s="1"/>
  <c r="G19" i="47"/>
  <c r="G20" i="47"/>
  <c r="G21" i="47"/>
  <c r="G18" i="47"/>
  <c r="K40" i="12" l="1"/>
  <c r="L40" i="12"/>
  <c r="M40" i="12"/>
  <c r="N40" i="12"/>
  <c r="K41" i="12"/>
  <c r="L41" i="12"/>
  <c r="M41" i="12"/>
  <c r="N41" i="12"/>
  <c r="K38" i="12"/>
  <c r="L38" i="12"/>
  <c r="M38" i="12"/>
  <c r="N38" i="12"/>
  <c r="K39" i="12"/>
  <c r="L39" i="12"/>
  <c r="M39" i="12"/>
  <c r="N39" i="12"/>
  <c r="O40" i="12" l="1"/>
  <c r="O38" i="12"/>
  <c r="O39" i="12"/>
  <c r="O41" i="12"/>
  <c r="E52" i="32"/>
  <c r="H52" i="32" s="1"/>
  <c r="K36" i="12"/>
  <c r="L36" i="12"/>
  <c r="M36" i="12"/>
  <c r="N36" i="12"/>
  <c r="K37" i="12"/>
  <c r="L37" i="12"/>
  <c r="M37" i="12"/>
  <c r="N37" i="12"/>
  <c r="K42" i="12"/>
  <c r="L42" i="12"/>
  <c r="M42" i="12"/>
  <c r="N42" i="12"/>
  <c r="K43" i="12"/>
  <c r="L43" i="12"/>
  <c r="M43" i="12"/>
  <c r="N43" i="12"/>
  <c r="K44" i="12"/>
  <c r="L44" i="12"/>
  <c r="M44" i="12"/>
  <c r="N44" i="12"/>
  <c r="K45" i="12"/>
  <c r="L45" i="12"/>
  <c r="M45" i="12"/>
  <c r="N45" i="12"/>
  <c r="K46" i="12"/>
  <c r="L46" i="12"/>
  <c r="M46" i="12"/>
  <c r="N46" i="12"/>
  <c r="K47" i="12"/>
  <c r="L47" i="12"/>
  <c r="M47" i="12"/>
  <c r="N47" i="12"/>
  <c r="K48" i="12"/>
  <c r="L48" i="12"/>
  <c r="M48" i="12"/>
  <c r="N48" i="12"/>
  <c r="K49" i="12"/>
  <c r="L49" i="12"/>
  <c r="M49" i="12"/>
  <c r="N49" i="12"/>
  <c r="K50" i="12"/>
  <c r="L50" i="12"/>
  <c r="M50" i="12"/>
  <c r="N50" i="12"/>
  <c r="N35" i="12"/>
  <c r="M35" i="12"/>
  <c r="L35" i="12"/>
  <c r="K35" i="12"/>
  <c r="K50" i="2"/>
  <c r="O50" i="2"/>
  <c r="K51" i="2"/>
  <c r="O51" i="2"/>
  <c r="K52" i="2"/>
  <c r="O52" i="2"/>
  <c r="K53" i="2"/>
  <c r="O53" i="2"/>
  <c r="K54" i="2"/>
  <c r="O54" i="2"/>
  <c r="K55" i="2"/>
  <c r="O55" i="2"/>
  <c r="K56" i="2"/>
  <c r="O56" i="2"/>
  <c r="K57" i="2"/>
  <c r="O57" i="2"/>
  <c r="K58" i="2"/>
  <c r="L58" i="2"/>
  <c r="M58" i="2"/>
  <c r="N58" i="2"/>
  <c r="O58" i="2"/>
  <c r="K59" i="2"/>
  <c r="L59" i="2"/>
  <c r="M59" i="2"/>
  <c r="N59" i="2"/>
  <c r="O59" i="2"/>
  <c r="O49" i="12" l="1"/>
  <c r="O37" i="12"/>
  <c r="O50" i="12"/>
  <c r="O48" i="12"/>
  <c r="O46" i="12"/>
  <c r="O43" i="12"/>
  <c r="O45" i="12"/>
  <c r="O47" i="12"/>
  <c r="O44" i="12"/>
  <c r="O42" i="12"/>
  <c r="P58" i="2"/>
  <c r="I52" i="32"/>
  <c r="J52" i="32" s="1"/>
  <c r="P54" i="2"/>
  <c r="P57" i="2"/>
  <c r="P53" i="2"/>
  <c r="P52" i="2"/>
  <c r="P56" i="2"/>
  <c r="P59" i="2"/>
  <c r="P55" i="2"/>
  <c r="P51" i="2"/>
  <c r="P50" i="2"/>
  <c r="D13" i="40" l="1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E39" i="3" s="1"/>
  <c r="D31" i="40"/>
  <c r="E40" i="3" s="1"/>
  <c r="D32" i="40"/>
  <c r="E41" i="3" s="1"/>
  <c r="D33" i="40"/>
  <c r="E42" i="3" s="1"/>
  <c r="D34" i="40"/>
  <c r="E43" i="3" s="1"/>
  <c r="D35" i="40"/>
  <c r="E44" i="3" s="1"/>
  <c r="D36" i="40"/>
  <c r="E45" i="3" s="1"/>
  <c r="D37" i="40"/>
  <c r="E46" i="3" s="1"/>
  <c r="O36" i="12" l="1"/>
  <c r="E38" i="3"/>
  <c r="E54" i="32" l="1"/>
  <c r="H54" i="32" s="1"/>
  <c r="E55" i="32"/>
  <c r="H55" i="32" s="1"/>
  <c r="E56" i="32"/>
  <c r="I56" i="32" s="1"/>
  <c r="E57" i="32"/>
  <c r="I57" i="32" s="1"/>
  <c r="E58" i="32"/>
  <c r="H58" i="32" s="1"/>
  <c r="E59" i="32"/>
  <c r="I59" i="32" s="1"/>
  <c r="E60" i="32"/>
  <c r="I60" i="32" s="1"/>
  <c r="E61" i="32"/>
  <c r="H61" i="32" s="1"/>
  <c r="E62" i="32"/>
  <c r="H62" i="32" s="1"/>
  <c r="E63" i="32"/>
  <c r="H63" i="32" s="1"/>
  <c r="E64" i="32"/>
  <c r="I64" i="32" s="1"/>
  <c r="E65" i="32"/>
  <c r="H65" i="32" s="1"/>
  <c r="E66" i="32"/>
  <c r="H66" i="32" s="1"/>
  <c r="E67" i="32"/>
  <c r="I67" i="32" s="1"/>
  <c r="E68" i="32"/>
  <c r="I68" i="32" s="1"/>
  <c r="E69" i="32"/>
  <c r="H69" i="32" s="1"/>
  <c r="E70" i="32"/>
  <c r="H70" i="32" s="1"/>
  <c r="E71" i="32"/>
  <c r="H71" i="32" s="1"/>
  <c r="E72" i="32"/>
  <c r="I72" i="32" s="1"/>
  <c r="E53" i="32"/>
  <c r="I53" i="32" s="1"/>
  <c r="H72" i="32" l="1"/>
  <c r="J72" i="32" s="1"/>
  <c r="H68" i="32"/>
  <c r="J68" i="32" s="1"/>
  <c r="H64" i="32"/>
  <c r="J64" i="32" s="1"/>
  <c r="H60" i="32"/>
  <c r="J60" i="32" s="1"/>
  <c r="H56" i="32"/>
  <c r="J56" i="32" s="1"/>
  <c r="I70" i="32"/>
  <c r="J70" i="32" s="1"/>
  <c r="I62" i="32"/>
  <c r="J62" i="32" s="1"/>
  <c r="I66" i="32"/>
  <c r="J66" i="32" s="1"/>
  <c r="I58" i="32"/>
  <c r="J58" i="32" s="1"/>
  <c r="I65" i="32"/>
  <c r="J65" i="32" s="1"/>
  <c r="H67" i="32"/>
  <c r="J67" i="32" s="1"/>
  <c r="H59" i="32"/>
  <c r="J59" i="32" s="1"/>
  <c r="H57" i="32"/>
  <c r="J57" i="32" s="1"/>
  <c r="I55" i="32"/>
  <c r="J55" i="32" s="1"/>
  <c r="I69" i="32"/>
  <c r="J69" i="32" s="1"/>
  <c r="I63" i="32"/>
  <c r="J63" i="32" s="1"/>
  <c r="I61" i="32"/>
  <c r="J61" i="32" s="1"/>
  <c r="H53" i="32"/>
  <c r="J53" i="32" s="1"/>
  <c r="I71" i="32"/>
  <c r="J71" i="32" s="1"/>
  <c r="I54" i="32"/>
  <c r="J54" i="32" s="1"/>
  <c r="G21" i="15"/>
  <c r="G20" i="15"/>
  <c r="H21" i="15"/>
  <c r="H20" i="15"/>
  <c r="L46" i="3"/>
  <c r="M46" i="3"/>
  <c r="O46" i="3"/>
  <c r="K45" i="3"/>
  <c r="L45" i="3"/>
  <c r="M45" i="3"/>
  <c r="N45" i="3"/>
  <c r="O45" i="3"/>
  <c r="K44" i="3"/>
  <c r="L44" i="3"/>
  <c r="M44" i="3"/>
  <c r="N44" i="3"/>
  <c r="O44" i="3"/>
  <c r="K43" i="3"/>
  <c r="L43" i="3"/>
  <c r="M43" i="3"/>
  <c r="N43" i="3"/>
  <c r="O43" i="3"/>
  <c r="K42" i="3"/>
  <c r="L42" i="3"/>
  <c r="M42" i="3"/>
  <c r="N42" i="3"/>
  <c r="O42" i="3"/>
  <c r="K41" i="3"/>
  <c r="L41" i="3"/>
  <c r="M41" i="3"/>
  <c r="N41" i="3"/>
  <c r="O41" i="3"/>
  <c r="K40" i="3"/>
  <c r="L40" i="3"/>
  <c r="M40" i="3"/>
  <c r="N40" i="3"/>
  <c r="O40" i="3"/>
  <c r="K39" i="3"/>
  <c r="L39" i="3"/>
  <c r="M39" i="3"/>
  <c r="N39" i="3"/>
  <c r="O39" i="3"/>
  <c r="K38" i="3"/>
  <c r="L38" i="3"/>
  <c r="M38" i="3"/>
  <c r="N38" i="3"/>
  <c r="O38" i="3"/>
  <c r="I73" i="32"/>
  <c r="L49" i="2"/>
  <c r="M49" i="2"/>
  <c r="N49" i="2"/>
  <c r="O49" i="2"/>
  <c r="E50" i="32"/>
  <c r="H50" i="32" s="1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16" i="3"/>
  <c r="K30" i="12"/>
  <c r="L30" i="12"/>
  <c r="M30" i="12"/>
  <c r="N30" i="12"/>
  <c r="A1" i="8"/>
  <c r="E8" i="32"/>
  <c r="H8" i="32" s="1"/>
  <c r="E9" i="32"/>
  <c r="I9" i="32" s="1"/>
  <c r="E10" i="32"/>
  <c r="I10" i="32" s="1"/>
  <c r="E11" i="32"/>
  <c r="I11" i="32" s="1"/>
  <c r="E12" i="32"/>
  <c r="H12" i="32" s="1"/>
  <c r="E13" i="32"/>
  <c r="I13" i="32" s="1"/>
  <c r="E14" i="32"/>
  <c r="H14" i="32" s="1"/>
  <c r="E15" i="32"/>
  <c r="H15" i="32" s="1"/>
  <c r="E16" i="32"/>
  <c r="I16" i="32" s="1"/>
  <c r="E17" i="32"/>
  <c r="H17" i="32" s="1"/>
  <c r="E18" i="32"/>
  <c r="I18" i="32" s="1"/>
  <c r="E20" i="32"/>
  <c r="I20" i="32" s="1"/>
  <c r="E21" i="32"/>
  <c r="H21" i="32" s="1"/>
  <c r="E22" i="32"/>
  <c r="H22" i="32" s="1"/>
  <c r="E23" i="32"/>
  <c r="I23" i="32" s="1"/>
  <c r="E24" i="32"/>
  <c r="H24" i="32" s="1"/>
  <c r="E25" i="32"/>
  <c r="I25" i="32" s="1"/>
  <c r="E26" i="32"/>
  <c r="I26" i="32" s="1"/>
  <c r="E27" i="32"/>
  <c r="H27" i="32" s="1"/>
  <c r="E28" i="32"/>
  <c r="H28" i="32" s="1"/>
  <c r="E29" i="32"/>
  <c r="I29" i="32" s="1"/>
  <c r="E30" i="32"/>
  <c r="H30" i="32" s="1"/>
  <c r="E31" i="32"/>
  <c r="H31" i="32" s="1"/>
  <c r="E32" i="32"/>
  <c r="E34" i="32"/>
  <c r="I34" i="32" s="1"/>
  <c r="E35" i="32"/>
  <c r="I35" i="32" s="1"/>
  <c r="E36" i="32"/>
  <c r="I36" i="32" s="1"/>
  <c r="E37" i="32"/>
  <c r="I37" i="32" s="1"/>
  <c r="E40" i="32"/>
  <c r="H40" i="32" s="1"/>
  <c r="E41" i="32"/>
  <c r="I41" i="32" s="1"/>
  <c r="E43" i="32"/>
  <c r="I43" i="32" s="1"/>
  <c r="E44" i="32"/>
  <c r="I44" i="32" s="1"/>
  <c r="E45" i="32"/>
  <c r="H45" i="32" s="1"/>
  <c r="E47" i="32"/>
  <c r="I47" i="32" s="1"/>
  <c r="E48" i="32"/>
  <c r="I48" i="32" s="1"/>
  <c r="K48" i="2"/>
  <c r="L48" i="2"/>
  <c r="M48" i="2"/>
  <c r="N48" i="2"/>
  <c r="O48" i="2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G22" i="8"/>
  <c r="H22" i="8" s="1"/>
  <c r="I22" i="8" s="1"/>
  <c r="G21" i="8"/>
  <c r="H21" i="8" s="1"/>
  <c r="E21" i="8"/>
  <c r="G20" i="8"/>
  <c r="H20" i="8" s="1"/>
  <c r="I20" i="8" s="1"/>
  <c r="E20" i="8"/>
  <c r="G13" i="8"/>
  <c r="H13" i="8" s="1"/>
  <c r="E13" i="8"/>
  <c r="G12" i="8"/>
  <c r="H12" i="8" s="1"/>
  <c r="E12" i="8"/>
  <c r="A1" i="47"/>
  <c r="H27" i="47"/>
  <c r="H26" i="47"/>
  <c r="H25" i="47"/>
  <c r="H24" i="47"/>
  <c r="H23" i="47"/>
  <c r="H22" i="47"/>
  <c r="H21" i="47"/>
  <c r="H20" i="47"/>
  <c r="H19" i="47"/>
  <c r="H18" i="47"/>
  <c r="H28" i="47"/>
  <c r="F22" i="3"/>
  <c r="K22" i="3" s="1"/>
  <c r="N22" i="3"/>
  <c r="E153" i="46"/>
  <c r="I38" i="32"/>
  <c r="H36" i="32"/>
  <c r="J36" i="32" s="1"/>
  <c r="H38" i="32"/>
  <c r="J38" i="32" s="1"/>
  <c r="F31" i="3"/>
  <c r="K31" i="3" s="1"/>
  <c r="I31" i="3"/>
  <c r="N31" i="3" s="1"/>
  <c r="K15" i="2"/>
  <c r="L15" i="2"/>
  <c r="M15" i="2"/>
  <c r="N15" i="2"/>
  <c r="O15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9" i="2"/>
  <c r="L29" i="2"/>
  <c r="M29" i="2"/>
  <c r="N29" i="2"/>
  <c r="O29" i="2"/>
  <c r="K33" i="2"/>
  <c r="L33" i="2"/>
  <c r="M33" i="2"/>
  <c r="N33" i="2"/>
  <c r="O33" i="2"/>
  <c r="K34" i="2"/>
  <c r="L34" i="2"/>
  <c r="M34" i="2"/>
  <c r="N34" i="2"/>
  <c r="O34" i="2"/>
  <c r="K38" i="2"/>
  <c r="L38" i="2"/>
  <c r="M38" i="2"/>
  <c r="N38" i="2"/>
  <c r="O38" i="2"/>
  <c r="K39" i="2"/>
  <c r="L39" i="2"/>
  <c r="M39" i="2"/>
  <c r="N39" i="2"/>
  <c r="O39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G8" i="44"/>
  <c r="G7" i="44"/>
  <c r="G12" i="44" s="1"/>
  <c r="B22" i="4" s="1"/>
  <c r="A1" i="44"/>
  <c r="D25" i="12"/>
  <c r="L25" i="12" s="1"/>
  <c r="D10" i="40"/>
  <c r="K18" i="3"/>
  <c r="I18" i="3"/>
  <c r="N18" i="3" s="1"/>
  <c r="G7" i="15"/>
  <c r="H7" i="15"/>
  <c r="G8" i="15"/>
  <c r="H8" i="15"/>
  <c r="G11" i="15"/>
  <c r="H11" i="15"/>
  <c r="G12" i="15"/>
  <c r="I12" i="15" s="1"/>
  <c r="H12" i="15"/>
  <c r="G13" i="15"/>
  <c r="H13" i="15"/>
  <c r="I13" i="15" s="1"/>
  <c r="G14" i="15"/>
  <c r="H14" i="15"/>
  <c r="G15" i="15"/>
  <c r="H15" i="15"/>
  <c r="I15" i="15" s="1"/>
  <c r="G16" i="15"/>
  <c r="H16" i="15"/>
  <c r="G17" i="15"/>
  <c r="H17" i="15"/>
  <c r="I17" i="15" s="1"/>
  <c r="G18" i="15"/>
  <c r="H18" i="15"/>
  <c r="G19" i="15"/>
  <c r="H19" i="15"/>
  <c r="I19" i="15" s="1"/>
  <c r="D17" i="12"/>
  <c r="N17" i="12" s="1"/>
  <c r="F16" i="3"/>
  <c r="K16" i="3" s="1"/>
  <c r="F17" i="3"/>
  <c r="K17" i="3" s="1"/>
  <c r="F20" i="3"/>
  <c r="K20" i="3" s="1"/>
  <c r="F19" i="3"/>
  <c r="K19" i="3" s="1"/>
  <c r="F21" i="3"/>
  <c r="K21" i="3" s="1"/>
  <c r="F23" i="3"/>
  <c r="K23" i="3" s="1"/>
  <c r="F24" i="3"/>
  <c r="K24" i="3" s="1"/>
  <c r="F25" i="3"/>
  <c r="K25" i="3" s="1"/>
  <c r="F26" i="3"/>
  <c r="K26" i="3" s="1"/>
  <c r="F27" i="3"/>
  <c r="K27" i="3" s="1"/>
  <c r="F28" i="3"/>
  <c r="K28" i="3" s="1"/>
  <c r="F29" i="3"/>
  <c r="K29" i="3" s="1"/>
  <c r="F30" i="3"/>
  <c r="K30" i="3" s="1"/>
  <c r="F32" i="3"/>
  <c r="K32" i="3" s="1"/>
  <c r="F33" i="3"/>
  <c r="K33" i="3" s="1"/>
  <c r="F34" i="3"/>
  <c r="K34" i="3" s="1"/>
  <c r="K35" i="3"/>
  <c r="K36" i="3"/>
  <c r="E24" i="3"/>
  <c r="E32" i="3"/>
  <c r="I16" i="3"/>
  <c r="N16" i="3" s="1"/>
  <c r="I17" i="3"/>
  <c r="N17" i="3" s="1"/>
  <c r="I20" i="3"/>
  <c r="N20" i="3" s="1"/>
  <c r="I19" i="3"/>
  <c r="N19" i="3" s="1"/>
  <c r="N21" i="3"/>
  <c r="I23" i="3"/>
  <c r="N23" i="3" s="1"/>
  <c r="I24" i="3"/>
  <c r="N24" i="3" s="1"/>
  <c r="I25" i="3"/>
  <c r="N25" i="3" s="1"/>
  <c r="I26" i="3"/>
  <c r="N26" i="3" s="1"/>
  <c r="I27" i="3"/>
  <c r="N27" i="3" s="1"/>
  <c r="I28" i="3"/>
  <c r="N28" i="3" s="1"/>
  <c r="I29" i="3"/>
  <c r="N29" i="3" s="1"/>
  <c r="I30" i="3"/>
  <c r="N30" i="3" s="1"/>
  <c r="I32" i="3"/>
  <c r="N32" i="3" s="1"/>
  <c r="I33" i="3"/>
  <c r="N33" i="3" s="1"/>
  <c r="I34" i="3"/>
  <c r="N34" i="3" s="1"/>
  <c r="N35" i="3"/>
  <c r="N36" i="3"/>
  <c r="D11" i="40"/>
  <c r="E19" i="3" s="1"/>
  <c r="D12" i="40"/>
  <c r="E20" i="3" s="1"/>
  <c r="D9" i="40"/>
  <c r="E17" i="3" s="1"/>
  <c r="K13" i="12"/>
  <c r="L13" i="12"/>
  <c r="M13" i="12"/>
  <c r="N13" i="12"/>
  <c r="K15" i="12"/>
  <c r="L15" i="12"/>
  <c r="M15" i="12"/>
  <c r="N15" i="12"/>
  <c r="K16" i="12"/>
  <c r="L16" i="12"/>
  <c r="M16" i="12"/>
  <c r="N16" i="12"/>
  <c r="I8" i="32"/>
  <c r="I32" i="32"/>
  <c r="A1" i="41"/>
  <c r="A1" i="3"/>
  <c r="B15" i="26"/>
  <c r="A1" i="40"/>
  <c r="E36" i="3"/>
  <c r="E35" i="3"/>
  <c r="E34" i="3"/>
  <c r="E33" i="3"/>
  <c r="E31" i="3"/>
  <c r="E30" i="3"/>
  <c r="E29" i="3"/>
  <c r="E28" i="3"/>
  <c r="E27" i="3"/>
  <c r="E26" i="3"/>
  <c r="E25" i="3"/>
  <c r="E21" i="3"/>
  <c r="D8" i="40"/>
  <c r="K19" i="12"/>
  <c r="L19" i="12"/>
  <c r="M19" i="12"/>
  <c r="N19" i="12"/>
  <c r="G24" i="23"/>
  <c r="B13" i="26"/>
  <c r="S88" i="38"/>
  <c r="O85" i="38"/>
  <c r="N85" i="38"/>
  <c r="M85" i="38"/>
  <c r="L85" i="38"/>
  <c r="K85" i="38"/>
  <c r="P85" i="38" s="1"/>
  <c r="E85" i="38"/>
  <c r="O84" i="38"/>
  <c r="N84" i="38"/>
  <c r="M84" i="38"/>
  <c r="L84" i="38"/>
  <c r="K84" i="38"/>
  <c r="P84" i="38"/>
  <c r="E84" i="38"/>
  <c r="O83" i="38"/>
  <c r="N83" i="38"/>
  <c r="M83" i="38"/>
  <c r="L83" i="38"/>
  <c r="K83" i="38"/>
  <c r="P83" i="38" s="1"/>
  <c r="E83" i="38"/>
  <c r="O82" i="38"/>
  <c r="N82" i="38"/>
  <c r="M82" i="38"/>
  <c r="L82" i="38"/>
  <c r="K82" i="38"/>
  <c r="P82" i="38"/>
  <c r="E82" i="38"/>
  <c r="O81" i="38"/>
  <c r="P81" i="38" s="1"/>
  <c r="N81" i="38"/>
  <c r="M81" i="38"/>
  <c r="L81" i="38"/>
  <c r="K81" i="38"/>
  <c r="O80" i="38"/>
  <c r="N80" i="38"/>
  <c r="M80" i="38"/>
  <c r="L80" i="38"/>
  <c r="K80" i="38"/>
  <c r="P80" i="38" s="1"/>
  <c r="E80" i="38"/>
  <c r="O79" i="38"/>
  <c r="N79" i="38"/>
  <c r="M79" i="38"/>
  <c r="L79" i="38"/>
  <c r="K79" i="38"/>
  <c r="P79" i="38" s="1"/>
  <c r="E79" i="38"/>
  <c r="O78" i="38"/>
  <c r="N78" i="38"/>
  <c r="M78" i="38"/>
  <c r="L78" i="38"/>
  <c r="K78" i="38"/>
  <c r="P78" i="38" s="1"/>
  <c r="E78" i="38"/>
  <c r="O77" i="38"/>
  <c r="N77" i="38"/>
  <c r="M77" i="38"/>
  <c r="L77" i="38"/>
  <c r="K77" i="38"/>
  <c r="P77" i="38"/>
  <c r="E77" i="38"/>
  <c r="O76" i="38"/>
  <c r="N76" i="38"/>
  <c r="M76" i="38"/>
  <c r="L76" i="38"/>
  <c r="K76" i="38"/>
  <c r="P76" i="38" s="1"/>
  <c r="E76" i="38"/>
  <c r="O75" i="38"/>
  <c r="N75" i="38"/>
  <c r="M75" i="38"/>
  <c r="L75" i="38"/>
  <c r="K75" i="38"/>
  <c r="P75" i="38"/>
  <c r="E75" i="38"/>
  <c r="O74" i="38"/>
  <c r="P74" i="38" s="1"/>
  <c r="N74" i="38"/>
  <c r="M74" i="38"/>
  <c r="L74" i="38"/>
  <c r="K74" i="38"/>
  <c r="E74" i="38"/>
  <c r="O73" i="38"/>
  <c r="N73" i="38"/>
  <c r="M73" i="38"/>
  <c r="L73" i="38"/>
  <c r="K73" i="38"/>
  <c r="P73" i="38" s="1"/>
  <c r="O72" i="38"/>
  <c r="N72" i="38"/>
  <c r="M72" i="38"/>
  <c r="L72" i="38"/>
  <c r="P72" i="38" s="1"/>
  <c r="K72" i="38"/>
  <c r="E72" i="38"/>
  <c r="O71" i="38"/>
  <c r="N71" i="38"/>
  <c r="M71" i="38"/>
  <c r="L71" i="38"/>
  <c r="K71" i="38"/>
  <c r="P71" i="38" s="1"/>
  <c r="E71" i="38"/>
  <c r="O70" i="38"/>
  <c r="N70" i="38"/>
  <c r="M70" i="38"/>
  <c r="L70" i="38"/>
  <c r="K70" i="38"/>
  <c r="P70" i="38"/>
  <c r="E70" i="38"/>
  <c r="O69" i="38"/>
  <c r="N69" i="38"/>
  <c r="M69" i="38"/>
  <c r="L69" i="38"/>
  <c r="K69" i="38"/>
  <c r="P69" i="38" s="1"/>
  <c r="E69" i="38"/>
  <c r="O68" i="38"/>
  <c r="N68" i="38"/>
  <c r="M68" i="38"/>
  <c r="L68" i="38"/>
  <c r="K68" i="38"/>
  <c r="P68" i="38"/>
  <c r="E68" i="38"/>
  <c r="O67" i="38"/>
  <c r="P67" i="38" s="1"/>
  <c r="N67" i="38"/>
  <c r="M67" i="38"/>
  <c r="L67" i="38"/>
  <c r="K67" i="38"/>
  <c r="E67" i="38"/>
  <c r="O66" i="38"/>
  <c r="N66" i="38"/>
  <c r="M66" i="38"/>
  <c r="L66" i="38"/>
  <c r="K66" i="38"/>
  <c r="P66" i="38" s="1"/>
  <c r="E66" i="38"/>
  <c r="O65" i="38"/>
  <c r="N65" i="38"/>
  <c r="M65" i="38"/>
  <c r="P65" i="38" s="1"/>
  <c r="L65" i="38"/>
  <c r="K65" i="38"/>
  <c r="E65" i="38"/>
  <c r="O64" i="38"/>
  <c r="N64" i="38"/>
  <c r="M64" i="38"/>
  <c r="L64" i="38"/>
  <c r="P64" i="38" s="1"/>
  <c r="K64" i="38"/>
  <c r="E64" i="38"/>
  <c r="O63" i="38"/>
  <c r="N63" i="38"/>
  <c r="M63" i="38"/>
  <c r="L63" i="38"/>
  <c r="K63" i="38"/>
  <c r="P63" i="38" s="1"/>
  <c r="E63" i="38"/>
  <c r="O62" i="38"/>
  <c r="N62" i="38"/>
  <c r="M62" i="38"/>
  <c r="L62" i="38"/>
  <c r="K62" i="38"/>
  <c r="P62" i="38"/>
  <c r="E62" i="38"/>
  <c r="O61" i="38"/>
  <c r="N61" i="38"/>
  <c r="M61" i="38"/>
  <c r="L61" i="38"/>
  <c r="K61" i="38"/>
  <c r="P61" i="38" s="1"/>
  <c r="O60" i="38"/>
  <c r="P60" i="38" s="1"/>
  <c r="N60" i="38"/>
  <c r="M60" i="38"/>
  <c r="L60" i="38"/>
  <c r="K60" i="38"/>
  <c r="E60" i="38"/>
  <c r="O59" i="38"/>
  <c r="N59" i="38"/>
  <c r="M59" i="38"/>
  <c r="L59" i="38"/>
  <c r="K59" i="38"/>
  <c r="P59" i="38" s="1"/>
  <c r="E59" i="38"/>
  <c r="O58" i="38"/>
  <c r="N58" i="38"/>
  <c r="M58" i="38"/>
  <c r="L58" i="38"/>
  <c r="K58" i="38"/>
  <c r="P58" i="38" s="1"/>
  <c r="E58" i="38"/>
  <c r="O57" i="38"/>
  <c r="N57" i="38"/>
  <c r="M57" i="38"/>
  <c r="L57" i="38"/>
  <c r="P57" i="38" s="1"/>
  <c r="K57" i="38"/>
  <c r="E57" i="38"/>
  <c r="O56" i="38"/>
  <c r="N56" i="38"/>
  <c r="M56" i="38"/>
  <c r="L56" i="38"/>
  <c r="K56" i="38"/>
  <c r="P56" i="38" s="1"/>
  <c r="E56" i="38"/>
  <c r="O55" i="38"/>
  <c r="N55" i="38"/>
  <c r="M55" i="38"/>
  <c r="L55" i="38"/>
  <c r="K55" i="38"/>
  <c r="P55" i="38"/>
  <c r="E55" i="38"/>
  <c r="O54" i="38"/>
  <c r="N54" i="38"/>
  <c r="M54" i="38"/>
  <c r="L54" i="38"/>
  <c r="K54" i="38"/>
  <c r="P54" i="38" s="1"/>
  <c r="E54" i="38"/>
  <c r="O53" i="38"/>
  <c r="N53" i="38"/>
  <c r="M53" i="38"/>
  <c r="L53" i="38"/>
  <c r="K53" i="38"/>
  <c r="P53" i="38"/>
  <c r="E53" i="38"/>
  <c r="O52" i="38"/>
  <c r="P52" i="38" s="1"/>
  <c r="N52" i="38"/>
  <c r="M52" i="38"/>
  <c r="L52" i="38"/>
  <c r="K52" i="38"/>
  <c r="O51" i="38"/>
  <c r="N51" i="38"/>
  <c r="M51" i="38"/>
  <c r="L51" i="38"/>
  <c r="K51" i="38"/>
  <c r="P51" i="38" s="1"/>
  <c r="E51" i="38"/>
  <c r="O50" i="38"/>
  <c r="N50" i="38"/>
  <c r="M50" i="38"/>
  <c r="L50" i="38"/>
  <c r="P50" i="38" s="1"/>
  <c r="K50" i="38"/>
  <c r="E50" i="38"/>
  <c r="O49" i="38"/>
  <c r="N49" i="38"/>
  <c r="M49" i="38"/>
  <c r="L49" i="38"/>
  <c r="K49" i="38"/>
  <c r="P49" i="38" s="1"/>
  <c r="E49" i="38"/>
  <c r="O48" i="38"/>
  <c r="N48" i="38"/>
  <c r="M48" i="38"/>
  <c r="L48" i="38"/>
  <c r="K48" i="38"/>
  <c r="P48" i="38"/>
  <c r="E48" i="38"/>
  <c r="O47" i="38"/>
  <c r="N47" i="38"/>
  <c r="M47" i="38"/>
  <c r="L47" i="38"/>
  <c r="K47" i="38"/>
  <c r="P47" i="38" s="1"/>
  <c r="E47" i="38"/>
  <c r="O46" i="38"/>
  <c r="N46" i="38"/>
  <c r="M46" i="38"/>
  <c r="L46" i="38"/>
  <c r="K46" i="38"/>
  <c r="P46" i="38"/>
  <c r="E46" i="38"/>
  <c r="O45" i="38"/>
  <c r="P45" i="38" s="1"/>
  <c r="N45" i="38"/>
  <c r="M45" i="38"/>
  <c r="L45" i="38"/>
  <c r="K45" i="38"/>
  <c r="E45" i="38"/>
  <c r="O44" i="38"/>
  <c r="N44" i="38"/>
  <c r="M44" i="38"/>
  <c r="L44" i="38"/>
  <c r="K44" i="38"/>
  <c r="P44" i="38" s="1"/>
  <c r="E44" i="38"/>
  <c r="O43" i="38"/>
  <c r="N43" i="38"/>
  <c r="M43" i="38"/>
  <c r="L43" i="38"/>
  <c r="K43" i="38"/>
  <c r="P43" i="38" s="1"/>
  <c r="E43" i="38"/>
  <c r="O42" i="38"/>
  <c r="N42" i="38"/>
  <c r="M42" i="38"/>
  <c r="L42" i="38"/>
  <c r="P42" i="38" s="1"/>
  <c r="K42" i="38"/>
  <c r="E42" i="38"/>
  <c r="O41" i="38"/>
  <c r="N41" i="38"/>
  <c r="M41" i="38"/>
  <c r="L41" i="38"/>
  <c r="K41" i="38"/>
  <c r="P41" i="38" s="1"/>
  <c r="O40" i="38"/>
  <c r="N40" i="38"/>
  <c r="M40" i="38"/>
  <c r="L40" i="38"/>
  <c r="K40" i="38"/>
  <c r="P40" i="38" s="1"/>
  <c r="O39" i="38"/>
  <c r="P39" i="38" s="1"/>
  <c r="N39" i="38"/>
  <c r="M39" i="38"/>
  <c r="L39" i="38"/>
  <c r="K39" i="38"/>
  <c r="E39" i="38"/>
  <c r="O38" i="38"/>
  <c r="N38" i="38"/>
  <c r="M38" i="38"/>
  <c r="L38" i="38"/>
  <c r="K38" i="38"/>
  <c r="P38" i="38" s="1"/>
  <c r="E38" i="38"/>
  <c r="O37" i="38"/>
  <c r="N37" i="38"/>
  <c r="M37" i="38"/>
  <c r="L37" i="38"/>
  <c r="K37" i="38"/>
  <c r="P37" i="38" s="1"/>
  <c r="E37" i="38"/>
  <c r="O36" i="38"/>
  <c r="N36" i="38"/>
  <c r="M36" i="38"/>
  <c r="L36" i="38"/>
  <c r="P36" i="38" s="1"/>
  <c r="K36" i="38"/>
  <c r="O35" i="38"/>
  <c r="N35" i="38"/>
  <c r="M35" i="38"/>
  <c r="L35" i="38"/>
  <c r="K35" i="38"/>
  <c r="P35" i="38"/>
  <c r="O34" i="38"/>
  <c r="N34" i="38"/>
  <c r="M34" i="38"/>
  <c r="L34" i="38"/>
  <c r="K34" i="38"/>
  <c r="P34" i="38"/>
  <c r="E34" i="38"/>
  <c r="O33" i="38"/>
  <c r="P33" i="38" s="1"/>
  <c r="N33" i="38"/>
  <c r="M33" i="38"/>
  <c r="L33" i="38"/>
  <c r="K33" i="38"/>
  <c r="E33" i="38"/>
  <c r="O32" i="38"/>
  <c r="N32" i="38"/>
  <c r="M32" i="38"/>
  <c r="L32" i="38"/>
  <c r="K32" i="38"/>
  <c r="P32" i="38" s="1"/>
  <c r="E32" i="38"/>
  <c r="O31" i="38"/>
  <c r="N31" i="38"/>
  <c r="M31" i="38"/>
  <c r="L31" i="38"/>
  <c r="K31" i="38"/>
  <c r="P31" i="38" s="1"/>
  <c r="E31" i="38"/>
  <c r="O30" i="38"/>
  <c r="N30" i="38"/>
  <c r="M30" i="38"/>
  <c r="L30" i="38"/>
  <c r="P30" i="38" s="1"/>
  <c r="K30" i="38"/>
  <c r="E30" i="38"/>
  <c r="O29" i="38"/>
  <c r="N29" i="38"/>
  <c r="M29" i="38"/>
  <c r="L29" i="38"/>
  <c r="K29" i="38"/>
  <c r="P29" i="38" s="1"/>
  <c r="E29" i="38"/>
  <c r="O28" i="38"/>
  <c r="N28" i="38"/>
  <c r="M28" i="38"/>
  <c r="L28" i="38"/>
  <c r="K28" i="38"/>
  <c r="P28" i="38"/>
  <c r="E28" i="38"/>
  <c r="O27" i="38"/>
  <c r="N27" i="38"/>
  <c r="M27" i="38"/>
  <c r="L27" i="38"/>
  <c r="K27" i="38"/>
  <c r="P27" i="38" s="1"/>
  <c r="E27" i="38"/>
  <c r="O26" i="38"/>
  <c r="N26" i="38"/>
  <c r="M26" i="38"/>
  <c r="L26" i="38"/>
  <c r="K26" i="38"/>
  <c r="P26" i="38"/>
  <c r="E26" i="38"/>
  <c r="O25" i="38"/>
  <c r="P25" i="38" s="1"/>
  <c r="N25" i="38"/>
  <c r="M25" i="38"/>
  <c r="L25" i="38"/>
  <c r="K25" i="38"/>
  <c r="E25" i="38"/>
  <c r="O24" i="38"/>
  <c r="N24" i="38"/>
  <c r="M24" i="38"/>
  <c r="L24" i="38"/>
  <c r="K24" i="38"/>
  <c r="P24" i="38" s="1"/>
  <c r="E24" i="38"/>
  <c r="O23" i="38"/>
  <c r="N23" i="38"/>
  <c r="M23" i="38"/>
  <c r="L23" i="38"/>
  <c r="K23" i="38"/>
  <c r="P23" i="38" s="1"/>
  <c r="E23" i="38"/>
  <c r="O22" i="38"/>
  <c r="N22" i="38"/>
  <c r="M22" i="38"/>
  <c r="L22" i="38"/>
  <c r="P22" i="38" s="1"/>
  <c r="K22" i="38"/>
  <c r="E22" i="38"/>
  <c r="O21" i="38"/>
  <c r="N21" i="38"/>
  <c r="M21" i="38"/>
  <c r="L21" i="38"/>
  <c r="K21" i="38"/>
  <c r="P21" i="38" s="1"/>
  <c r="O20" i="38"/>
  <c r="N20" i="38"/>
  <c r="M20" i="38"/>
  <c r="L20" i="38"/>
  <c r="K20" i="38"/>
  <c r="P20" i="38" s="1"/>
  <c r="E20" i="38"/>
  <c r="O19" i="38"/>
  <c r="N19" i="38"/>
  <c r="M19" i="38"/>
  <c r="L19" i="38"/>
  <c r="K19" i="38"/>
  <c r="P19" i="38"/>
  <c r="E19" i="38"/>
  <c r="O18" i="38"/>
  <c r="P18" i="38" s="1"/>
  <c r="N18" i="38"/>
  <c r="M18" i="38"/>
  <c r="L18" i="38"/>
  <c r="K18" i="38"/>
  <c r="E18" i="38"/>
  <c r="O17" i="38"/>
  <c r="N17" i="38"/>
  <c r="M17" i="38"/>
  <c r="L17" i="38"/>
  <c r="K17" i="38"/>
  <c r="P17" i="38" s="1"/>
  <c r="E17" i="38"/>
  <c r="O16" i="38"/>
  <c r="N16" i="38"/>
  <c r="M16" i="38"/>
  <c r="L16" i="38"/>
  <c r="K16" i="38"/>
  <c r="P16" i="38" s="1"/>
  <c r="E16" i="38"/>
  <c r="O15" i="38"/>
  <c r="N15" i="38"/>
  <c r="M15" i="38"/>
  <c r="L15" i="38"/>
  <c r="P15" i="38" s="1"/>
  <c r="K15" i="38"/>
  <c r="E15" i="38"/>
  <c r="O14" i="38"/>
  <c r="N14" i="38"/>
  <c r="M14" i="38"/>
  <c r="L14" i="38"/>
  <c r="K14" i="38"/>
  <c r="P14" i="38" s="1"/>
  <c r="E14" i="38"/>
  <c r="E87" i="38" s="1"/>
  <c r="B16" i="26" s="1"/>
  <c r="A1" i="38"/>
  <c r="O186" i="37"/>
  <c r="N186" i="37"/>
  <c r="M186" i="37"/>
  <c r="L186" i="37"/>
  <c r="P186" i="37" s="1"/>
  <c r="K186" i="37"/>
  <c r="O185" i="37"/>
  <c r="N185" i="37"/>
  <c r="M185" i="37"/>
  <c r="L185" i="37"/>
  <c r="K185" i="37"/>
  <c r="P185" i="37"/>
  <c r="O184" i="37"/>
  <c r="N184" i="37"/>
  <c r="M184" i="37"/>
  <c r="L184" i="37"/>
  <c r="K184" i="37"/>
  <c r="P184" i="37"/>
  <c r="O183" i="37"/>
  <c r="N183" i="37"/>
  <c r="M183" i="37"/>
  <c r="L183" i="37"/>
  <c r="K183" i="37"/>
  <c r="P183" i="37" s="1"/>
  <c r="O182" i="37"/>
  <c r="N182" i="37"/>
  <c r="M182" i="37"/>
  <c r="L182" i="37"/>
  <c r="P182" i="37" s="1"/>
  <c r="K182" i="37"/>
  <c r="O181" i="37"/>
  <c r="N181" i="37"/>
  <c r="M181" i="37"/>
  <c r="L181" i="37"/>
  <c r="K181" i="37"/>
  <c r="P181" i="37"/>
  <c r="O180" i="37"/>
  <c r="N180" i="37"/>
  <c r="M180" i="37"/>
  <c r="L180" i="37"/>
  <c r="K180" i="37"/>
  <c r="P180" i="37"/>
  <c r="O179" i="37"/>
  <c r="N179" i="37"/>
  <c r="M179" i="37"/>
  <c r="L179" i="37"/>
  <c r="K179" i="37"/>
  <c r="P179" i="37" s="1"/>
  <c r="O178" i="37"/>
  <c r="N178" i="37"/>
  <c r="M178" i="37"/>
  <c r="L178" i="37"/>
  <c r="P178" i="37" s="1"/>
  <c r="K178" i="37"/>
  <c r="O177" i="37"/>
  <c r="N177" i="37"/>
  <c r="M177" i="37"/>
  <c r="L177" i="37"/>
  <c r="K177" i="37"/>
  <c r="P177" i="37"/>
  <c r="O176" i="37"/>
  <c r="N176" i="37"/>
  <c r="M176" i="37"/>
  <c r="L176" i="37"/>
  <c r="K176" i="37"/>
  <c r="P176" i="37"/>
  <c r="O175" i="37"/>
  <c r="N175" i="37"/>
  <c r="M175" i="37"/>
  <c r="L175" i="37"/>
  <c r="K175" i="37"/>
  <c r="P175" i="37" s="1"/>
  <c r="O174" i="37"/>
  <c r="N174" i="37"/>
  <c r="M174" i="37"/>
  <c r="L174" i="37"/>
  <c r="P174" i="37" s="1"/>
  <c r="K174" i="37"/>
  <c r="O173" i="37"/>
  <c r="N173" i="37"/>
  <c r="M173" i="37"/>
  <c r="L173" i="37"/>
  <c r="K173" i="37"/>
  <c r="P173" i="37"/>
  <c r="O172" i="37"/>
  <c r="N172" i="37"/>
  <c r="M172" i="37"/>
  <c r="L172" i="37"/>
  <c r="K172" i="37"/>
  <c r="P172" i="37"/>
  <c r="O171" i="37"/>
  <c r="N171" i="37"/>
  <c r="M171" i="37"/>
  <c r="L171" i="37"/>
  <c r="K171" i="37"/>
  <c r="P171" i="37" s="1"/>
  <c r="O170" i="37"/>
  <c r="N170" i="37"/>
  <c r="M170" i="37"/>
  <c r="L170" i="37"/>
  <c r="P170" i="37" s="1"/>
  <c r="K170" i="37"/>
  <c r="O169" i="37"/>
  <c r="N169" i="37"/>
  <c r="M169" i="37"/>
  <c r="L169" i="37"/>
  <c r="K169" i="37"/>
  <c r="P169" i="37"/>
  <c r="O168" i="37"/>
  <c r="N168" i="37"/>
  <c r="M168" i="37"/>
  <c r="L168" i="37"/>
  <c r="K168" i="37"/>
  <c r="P168" i="37"/>
  <c r="O167" i="37"/>
  <c r="N167" i="37"/>
  <c r="M167" i="37"/>
  <c r="L167" i="37"/>
  <c r="K167" i="37"/>
  <c r="P167" i="37" s="1"/>
  <c r="O166" i="37"/>
  <c r="N166" i="37"/>
  <c r="M166" i="37"/>
  <c r="L166" i="37"/>
  <c r="P166" i="37" s="1"/>
  <c r="K166" i="37"/>
  <c r="O165" i="37"/>
  <c r="N165" i="37"/>
  <c r="M165" i="37"/>
  <c r="L165" i="37"/>
  <c r="K165" i="37"/>
  <c r="P165" i="37"/>
  <c r="O164" i="37"/>
  <c r="N164" i="37"/>
  <c r="M164" i="37"/>
  <c r="L164" i="37"/>
  <c r="K164" i="37"/>
  <c r="P164" i="37"/>
  <c r="O163" i="37"/>
  <c r="N163" i="37"/>
  <c r="P163" i="37" s="1"/>
  <c r="M163" i="37"/>
  <c r="L163" i="37"/>
  <c r="K163" i="37"/>
  <c r="O162" i="37"/>
  <c r="N162" i="37"/>
  <c r="M162" i="37"/>
  <c r="L162" i="37"/>
  <c r="P162" i="37" s="1"/>
  <c r="K162" i="37"/>
  <c r="O161" i="37"/>
  <c r="N161" i="37"/>
  <c r="M161" i="37"/>
  <c r="L161" i="37"/>
  <c r="K161" i="37"/>
  <c r="P161" i="37"/>
  <c r="O160" i="37"/>
  <c r="N160" i="37"/>
  <c r="M160" i="37"/>
  <c r="L160" i="37"/>
  <c r="K160" i="37"/>
  <c r="P160" i="37"/>
  <c r="O159" i="37"/>
  <c r="N159" i="37"/>
  <c r="P159" i="37" s="1"/>
  <c r="M159" i="37"/>
  <c r="L159" i="37"/>
  <c r="K159" i="37"/>
  <c r="O158" i="37"/>
  <c r="N158" i="37"/>
  <c r="M158" i="37"/>
  <c r="L158" i="37"/>
  <c r="P158" i="37" s="1"/>
  <c r="K158" i="37"/>
  <c r="O157" i="37"/>
  <c r="N157" i="37"/>
  <c r="M157" i="37"/>
  <c r="L157" i="37"/>
  <c r="K157" i="37"/>
  <c r="P157" i="37"/>
  <c r="O156" i="37"/>
  <c r="N156" i="37"/>
  <c r="M156" i="37"/>
  <c r="L156" i="37"/>
  <c r="K156" i="37"/>
  <c r="P156" i="37"/>
  <c r="O155" i="37"/>
  <c r="N155" i="37"/>
  <c r="M155" i="37"/>
  <c r="L155" i="37"/>
  <c r="K155" i="37"/>
  <c r="P155" i="37" s="1"/>
  <c r="O154" i="37"/>
  <c r="N154" i="37"/>
  <c r="M154" i="37"/>
  <c r="L154" i="37"/>
  <c r="K154" i="37"/>
  <c r="P154" i="37" s="1"/>
  <c r="O153" i="37"/>
  <c r="N153" i="37"/>
  <c r="M153" i="37"/>
  <c r="L153" i="37"/>
  <c r="K153" i="37"/>
  <c r="P153" i="37"/>
  <c r="O152" i="37"/>
  <c r="N152" i="37"/>
  <c r="M152" i="37"/>
  <c r="L152" i="37"/>
  <c r="K152" i="37"/>
  <c r="P152" i="37"/>
  <c r="O151" i="37"/>
  <c r="N151" i="37"/>
  <c r="M151" i="37"/>
  <c r="L151" i="37"/>
  <c r="K151" i="37"/>
  <c r="P151" i="37" s="1"/>
  <c r="O150" i="37"/>
  <c r="N150" i="37"/>
  <c r="M150" i="37"/>
  <c r="L150" i="37"/>
  <c r="K150" i="37"/>
  <c r="P150" i="37" s="1"/>
  <c r="O149" i="37"/>
  <c r="N149" i="37"/>
  <c r="M149" i="37"/>
  <c r="L149" i="37"/>
  <c r="K149" i="37"/>
  <c r="P149" i="37"/>
  <c r="O148" i="37"/>
  <c r="N148" i="37"/>
  <c r="M148" i="37"/>
  <c r="L148" i="37"/>
  <c r="K148" i="37"/>
  <c r="P148" i="37"/>
  <c r="O147" i="37"/>
  <c r="N147" i="37"/>
  <c r="M147" i="37"/>
  <c r="L147" i="37"/>
  <c r="K147" i="37"/>
  <c r="P147" i="37" s="1"/>
  <c r="O146" i="37"/>
  <c r="N146" i="37"/>
  <c r="M146" i="37"/>
  <c r="L146" i="37"/>
  <c r="K146" i="37"/>
  <c r="P146" i="37" s="1"/>
  <c r="O145" i="37"/>
  <c r="N145" i="37"/>
  <c r="M145" i="37"/>
  <c r="L145" i="37"/>
  <c r="K145" i="37"/>
  <c r="P145" i="37"/>
  <c r="O144" i="37"/>
  <c r="N144" i="37"/>
  <c r="M144" i="37"/>
  <c r="L144" i="37"/>
  <c r="K144" i="37"/>
  <c r="P144" i="37"/>
  <c r="O143" i="37"/>
  <c r="N143" i="37"/>
  <c r="M143" i="37"/>
  <c r="L143" i="37"/>
  <c r="K143" i="37"/>
  <c r="P143" i="37" s="1"/>
  <c r="O142" i="37"/>
  <c r="N142" i="37"/>
  <c r="M142" i="37"/>
  <c r="L142" i="37"/>
  <c r="K142" i="37"/>
  <c r="P142" i="37" s="1"/>
  <c r="O141" i="37"/>
  <c r="N141" i="37"/>
  <c r="M141" i="37"/>
  <c r="L141" i="37"/>
  <c r="K141" i="37"/>
  <c r="P141" i="37"/>
  <c r="O140" i="37"/>
  <c r="N140" i="37"/>
  <c r="M140" i="37"/>
  <c r="L140" i="37"/>
  <c r="K140" i="37"/>
  <c r="P140" i="37"/>
  <c r="O139" i="37"/>
  <c r="N139" i="37"/>
  <c r="M139" i="37"/>
  <c r="L139" i="37"/>
  <c r="K139" i="37"/>
  <c r="P139" i="37" s="1"/>
  <c r="O138" i="37"/>
  <c r="N138" i="37"/>
  <c r="M138" i="37"/>
  <c r="L138" i="37"/>
  <c r="K138" i="37"/>
  <c r="P138" i="37" s="1"/>
  <c r="O137" i="37"/>
  <c r="N137" i="37"/>
  <c r="M137" i="37"/>
  <c r="L137" i="37"/>
  <c r="K137" i="37"/>
  <c r="P137" i="37"/>
  <c r="O136" i="37"/>
  <c r="N136" i="37"/>
  <c r="M136" i="37"/>
  <c r="L136" i="37"/>
  <c r="K136" i="37"/>
  <c r="P136" i="37"/>
  <c r="O135" i="37"/>
  <c r="N135" i="37"/>
  <c r="M135" i="37"/>
  <c r="L135" i="37"/>
  <c r="K135" i="37"/>
  <c r="P135" i="37" s="1"/>
  <c r="O134" i="37"/>
  <c r="N134" i="37"/>
  <c r="M134" i="37"/>
  <c r="L134" i="37"/>
  <c r="K134" i="37"/>
  <c r="P134" i="37" s="1"/>
  <c r="O133" i="37"/>
  <c r="N133" i="37"/>
  <c r="M133" i="37"/>
  <c r="L133" i="37"/>
  <c r="K133" i="37"/>
  <c r="P133" i="37"/>
  <c r="O132" i="37"/>
  <c r="N132" i="37"/>
  <c r="M132" i="37"/>
  <c r="L132" i="37"/>
  <c r="K132" i="37"/>
  <c r="P132" i="37"/>
  <c r="O131" i="37"/>
  <c r="N131" i="37"/>
  <c r="M131" i="37"/>
  <c r="L131" i="37"/>
  <c r="K131" i="37"/>
  <c r="P131" i="37" s="1"/>
  <c r="O130" i="37"/>
  <c r="N130" i="37"/>
  <c r="M130" i="37"/>
  <c r="L130" i="37"/>
  <c r="K130" i="37"/>
  <c r="P130" i="37" s="1"/>
  <c r="O129" i="37"/>
  <c r="N129" i="37"/>
  <c r="M129" i="37"/>
  <c r="L129" i="37"/>
  <c r="K129" i="37"/>
  <c r="P129" i="37"/>
  <c r="O128" i="37"/>
  <c r="N128" i="37"/>
  <c r="M128" i="37"/>
  <c r="L128" i="37"/>
  <c r="K128" i="37"/>
  <c r="P128" i="37"/>
  <c r="O127" i="37"/>
  <c r="N127" i="37"/>
  <c r="M127" i="37"/>
  <c r="L127" i="37"/>
  <c r="K127" i="37"/>
  <c r="P127" i="37" s="1"/>
  <c r="O126" i="37"/>
  <c r="N126" i="37"/>
  <c r="M126" i="37"/>
  <c r="L126" i="37"/>
  <c r="K126" i="37"/>
  <c r="P126" i="37" s="1"/>
  <c r="O125" i="37"/>
  <c r="N125" i="37"/>
  <c r="M125" i="37"/>
  <c r="L125" i="37"/>
  <c r="K125" i="37"/>
  <c r="P125" i="37"/>
  <c r="O124" i="37"/>
  <c r="N124" i="37"/>
  <c r="M124" i="37"/>
  <c r="L124" i="37"/>
  <c r="K124" i="37"/>
  <c r="P124" i="37"/>
  <c r="O123" i="37"/>
  <c r="N123" i="37"/>
  <c r="M123" i="37"/>
  <c r="L123" i="37"/>
  <c r="K123" i="37"/>
  <c r="P123" i="37" s="1"/>
  <c r="O122" i="37"/>
  <c r="N122" i="37"/>
  <c r="M122" i="37"/>
  <c r="L122" i="37"/>
  <c r="K122" i="37"/>
  <c r="P122" i="37" s="1"/>
  <c r="O121" i="37"/>
  <c r="N121" i="37"/>
  <c r="M121" i="37"/>
  <c r="L121" i="37"/>
  <c r="K121" i="37"/>
  <c r="P121" i="37"/>
  <c r="O120" i="37"/>
  <c r="N120" i="37"/>
  <c r="M120" i="37"/>
  <c r="L120" i="37"/>
  <c r="K120" i="37"/>
  <c r="P120" i="37"/>
  <c r="O119" i="37"/>
  <c r="N119" i="37"/>
  <c r="M119" i="37"/>
  <c r="L119" i="37"/>
  <c r="K119" i="37"/>
  <c r="P119" i="37" s="1"/>
  <c r="O118" i="37"/>
  <c r="N118" i="37"/>
  <c r="M118" i="37"/>
  <c r="L118" i="37"/>
  <c r="K118" i="37"/>
  <c r="P118" i="37" s="1"/>
  <c r="O117" i="37"/>
  <c r="N117" i="37"/>
  <c r="M117" i="37"/>
  <c r="L117" i="37"/>
  <c r="K117" i="37"/>
  <c r="P117" i="37"/>
  <c r="O116" i="37"/>
  <c r="N116" i="37"/>
  <c r="M116" i="37"/>
  <c r="L116" i="37"/>
  <c r="K116" i="37"/>
  <c r="P116" i="37"/>
  <c r="O115" i="37"/>
  <c r="N115" i="37"/>
  <c r="M115" i="37"/>
  <c r="L115" i="37"/>
  <c r="K115" i="37"/>
  <c r="P115" i="37" s="1"/>
  <c r="O114" i="37"/>
  <c r="N114" i="37"/>
  <c r="M114" i="37"/>
  <c r="L114" i="37"/>
  <c r="P114" i="37" s="1"/>
  <c r="K114" i="37"/>
  <c r="O113" i="37"/>
  <c r="N113" i="37"/>
  <c r="M113" i="37"/>
  <c r="L113" i="37"/>
  <c r="K113" i="37"/>
  <c r="P113" i="37"/>
  <c r="O112" i="37"/>
  <c r="N112" i="37"/>
  <c r="M112" i="37"/>
  <c r="L112" i="37"/>
  <c r="K112" i="37"/>
  <c r="P112" i="37"/>
  <c r="O111" i="37"/>
  <c r="N111" i="37"/>
  <c r="M111" i="37"/>
  <c r="L111" i="37"/>
  <c r="K111" i="37"/>
  <c r="P111" i="37" s="1"/>
  <c r="O110" i="37"/>
  <c r="N110" i="37"/>
  <c r="M110" i="37"/>
  <c r="L110" i="37"/>
  <c r="P110" i="37" s="1"/>
  <c r="K110" i="37"/>
  <c r="O109" i="37"/>
  <c r="N109" i="37"/>
  <c r="M109" i="37"/>
  <c r="L109" i="37"/>
  <c r="K109" i="37"/>
  <c r="P109" i="37"/>
  <c r="O108" i="37"/>
  <c r="N108" i="37"/>
  <c r="M108" i="37"/>
  <c r="L108" i="37"/>
  <c r="K108" i="37"/>
  <c r="P108" i="37"/>
  <c r="O107" i="37"/>
  <c r="N107" i="37"/>
  <c r="M107" i="37"/>
  <c r="L107" i="37"/>
  <c r="K107" i="37"/>
  <c r="P107" i="37" s="1"/>
  <c r="O106" i="37"/>
  <c r="N106" i="37"/>
  <c r="M106" i="37"/>
  <c r="L106" i="37"/>
  <c r="K106" i="37"/>
  <c r="P106" i="37" s="1"/>
  <c r="O105" i="37"/>
  <c r="N105" i="37"/>
  <c r="M105" i="37"/>
  <c r="L105" i="37"/>
  <c r="K105" i="37"/>
  <c r="P105" i="37"/>
  <c r="O104" i="37"/>
  <c r="N104" i="37"/>
  <c r="M104" i="37"/>
  <c r="L104" i="37"/>
  <c r="K104" i="37"/>
  <c r="P104" i="37"/>
  <c r="O103" i="37"/>
  <c r="N103" i="37"/>
  <c r="M103" i="37"/>
  <c r="L103" i="37"/>
  <c r="K103" i="37"/>
  <c r="P103" i="37" s="1"/>
  <c r="O102" i="37"/>
  <c r="N102" i="37"/>
  <c r="M102" i="37"/>
  <c r="L102" i="37"/>
  <c r="P102" i="37" s="1"/>
  <c r="K102" i="37"/>
  <c r="O101" i="37"/>
  <c r="N101" i="37"/>
  <c r="M101" i="37"/>
  <c r="L101" i="37"/>
  <c r="K101" i="37"/>
  <c r="P101" i="37" s="1"/>
  <c r="O100" i="37"/>
  <c r="N100" i="37"/>
  <c r="M100" i="37"/>
  <c r="L100" i="37"/>
  <c r="K100" i="37"/>
  <c r="P100" i="37" s="1"/>
  <c r="O99" i="37"/>
  <c r="N99" i="37"/>
  <c r="M99" i="37"/>
  <c r="P99" i="37" s="1"/>
  <c r="L99" i="37"/>
  <c r="K99" i="37"/>
  <c r="O98" i="37"/>
  <c r="N98" i="37"/>
  <c r="M98" i="37"/>
  <c r="L98" i="37"/>
  <c r="K98" i="37"/>
  <c r="P98" i="37" s="1"/>
  <c r="O97" i="37"/>
  <c r="N97" i="37"/>
  <c r="M97" i="37"/>
  <c r="L97" i="37"/>
  <c r="K97" i="37"/>
  <c r="P97" i="37" s="1"/>
  <c r="O96" i="37"/>
  <c r="N96" i="37"/>
  <c r="M96" i="37"/>
  <c r="L96" i="37"/>
  <c r="K96" i="37"/>
  <c r="P96" i="37" s="1"/>
  <c r="O95" i="37"/>
  <c r="N95" i="37"/>
  <c r="M95" i="37"/>
  <c r="P95" i="37" s="1"/>
  <c r="L95" i="37"/>
  <c r="K95" i="37"/>
  <c r="O94" i="37"/>
  <c r="N94" i="37"/>
  <c r="M94" i="37"/>
  <c r="L94" i="37"/>
  <c r="K94" i="37"/>
  <c r="P94" i="37" s="1"/>
  <c r="O93" i="37"/>
  <c r="N93" i="37"/>
  <c r="M93" i="37"/>
  <c r="L93" i="37"/>
  <c r="K93" i="37"/>
  <c r="P93" i="37" s="1"/>
  <c r="O92" i="37"/>
  <c r="N92" i="37"/>
  <c r="M92" i="37"/>
  <c r="L92" i="37"/>
  <c r="K92" i="37"/>
  <c r="P92" i="37" s="1"/>
  <c r="O91" i="37"/>
  <c r="N91" i="37"/>
  <c r="M91" i="37"/>
  <c r="L91" i="37"/>
  <c r="K91" i="37"/>
  <c r="P91" i="37" s="1"/>
  <c r="O90" i="37"/>
  <c r="N90" i="37"/>
  <c r="M90" i="37"/>
  <c r="L90" i="37"/>
  <c r="K90" i="37"/>
  <c r="P90" i="37"/>
  <c r="O89" i="37"/>
  <c r="N89" i="37"/>
  <c r="M89" i="37"/>
  <c r="L89" i="37"/>
  <c r="K89" i="37"/>
  <c r="P89" i="37"/>
  <c r="O88" i="37"/>
  <c r="N88" i="37"/>
  <c r="M88" i="37"/>
  <c r="L88" i="37"/>
  <c r="K88" i="37"/>
  <c r="P88" i="37" s="1"/>
  <c r="O87" i="37"/>
  <c r="N87" i="37"/>
  <c r="M87" i="37"/>
  <c r="L87" i="37"/>
  <c r="K87" i="37"/>
  <c r="P87" i="37" s="1"/>
  <c r="O86" i="37"/>
  <c r="N86" i="37"/>
  <c r="M86" i="37"/>
  <c r="L86" i="37"/>
  <c r="K86" i="37"/>
  <c r="P86" i="37"/>
  <c r="O85" i="37"/>
  <c r="N85" i="37"/>
  <c r="M85" i="37"/>
  <c r="L85" i="37"/>
  <c r="K85" i="37"/>
  <c r="P85" i="37"/>
  <c r="O84" i="37"/>
  <c r="N84" i="37"/>
  <c r="M84" i="37"/>
  <c r="L84" i="37"/>
  <c r="K84" i="37"/>
  <c r="P84" i="37" s="1"/>
  <c r="O83" i="37"/>
  <c r="N83" i="37"/>
  <c r="M83" i="37"/>
  <c r="L83" i="37"/>
  <c r="K83" i="37"/>
  <c r="P83" i="37" s="1"/>
  <c r="O82" i="37"/>
  <c r="N82" i="37"/>
  <c r="M82" i="37"/>
  <c r="L82" i="37"/>
  <c r="K82" i="37"/>
  <c r="P82" i="37"/>
  <c r="O81" i="37"/>
  <c r="N81" i="37"/>
  <c r="M81" i="37"/>
  <c r="L81" i="37"/>
  <c r="K81" i="37"/>
  <c r="P81" i="37"/>
  <c r="O80" i="37"/>
  <c r="N80" i="37"/>
  <c r="M80" i="37"/>
  <c r="L80" i="37"/>
  <c r="K80" i="37"/>
  <c r="P80" i="37" s="1"/>
  <c r="O79" i="37"/>
  <c r="N79" i="37"/>
  <c r="M79" i="37"/>
  <c r="L79" i="37"/>
  <c r="K79" i="37"/>
  <c r="P79" i="37" s="1"/>
  <c r="O78" i="37"/>
  <c r="N78" i="37"/>
  <c r="M78" i="37"/>
  <c r="L78" i="37"/>
  <c r="K78" i="37"/>
  <c r="P78" i="37"/>
  <c r="O77" i="37"/>
  <c r="N77" i="37"/>
  <c r="M77" i="37"/>
  <c r="L77" i="37"/>
  <c r="K77" i="37"/>
  <c r="P77" i="37"/>
  <c r="O76" i="37"/>
  <c r="N76" i="37"/>
  <c r="M76" i="37"/>
  <c r="L76" i="37"/>
  <c r="K76" i="37"/>
  <c r="P76" i="37" s="1"/>
  <c r="O75" i="37"/>
  <c r="N75" i="37"/>
  <c r="M75" i="37"/>
  <c r="L75" i="37"/>
  <c r="K75" i="37"/>
  <c r="P75" i="37" s="1"/>
  <c r="O74" i="37"/>
  <c r="N74" i="37"/>
  <c r="M74" i="37"/>
  <c r="L74" i="37"/>
  <c r="K74" i="37"/>
  <c r="P74" i="37"/>
  <c r="O73" i="37"/>
  <c r="N73" i="37"/>
  <c r="M73" i="37"/>
  <c r="L73" i="37"/>
  <c r="K73" i="37"/>
  <c r="P73" i="37"/>
  <c r="O72" i="37"/>
  <c r="N72" i="37"/>
  <c r="M72" i="37"/>
  <c r="L72" i="37"/>
  <c r="K72" i="37"/>
  <c r="P72" i="37" s="1"/>
  <c r="O71" i="37"/>
  <c r="N71" i="37"/>
  <c r="M71" i="37"/>
  <c r="L71" i="37"/>
  <c r="K71" i="37"/>
  <c r="P71" i="37" s="1"/>
  <c r="O70" i="37"/>
  <c r="N70" i="37"/>
  <c r="M70" i="37"/>
  <c r="L70" i="37"/>
  <c r="K70" i="37"/>
  <c r="P70" i="37"/>
  <c r="O69" i="37"/>
  <c r="N69" i="37"/>
  <c r="M69" i="37"/>
  <c r="L69" i="37"/>
  <c r="K69" i="37"/>
  <c r="P69" i="37"/>
  <c r="O68" i="37"/>
  <c r="N68" i="37"/>
  <c r="M68" i="37"/>
  <c r="L68" i="37"/>
  <c r="K68" i="37"/>
  <c r="P68" i="37" s="1"/>
  <c r="O67" i="37"/>
  <c r="N67" i="37"/>
  <c r="M67" i="37"/>
  <c r="L67" i="37"/>
  <c r="K67" i="37"/>
  <c r="P67" i="37" s="1"/>
  <c r="O66" i="37"/>
  <c r="N66" i="37"/>
  <c r="M66" i="37"/>
  <c r="L66" i="37"/>
  <c r="K66" i="37"/>
  <c r="P66" i="37"/>
  <c r="O65" i="37"/>
  <c r="N65" i="37"/>
  <c r="M65" i="37"/>
  <c r="L65" i="37"/>
  <c r="K65" i="37"/>
  <c r="P65" i="37"/>
  <c r="O64" i="37"/>
  <c r="N64" i="37"/>
  <c r="M64" i="37"/>
  <c r="L64" i="37"/>
  <c r="K64" i="37"/>
  <c r="P64" i="37" s="1"/>
  <c r="O63" i="37"/>
  <c r="N63" i="37"/>
  <c r="M63" i="37"/>
  <c r="L63" i="37"/>
  <c r="K63" i="37"/>
  <c r="P63" i="37" s="1"/>
  <c r="O62" i="37"/>
  <c r="N62" i="37"/>
  <c r="M62" i="37"/>
  <c r="L62" i="37"/>
  <c r="K62" i="37"/>
  <c r="P62" i="37"/>
  <c r="O61" i="37"/>
  <c r="N61" i="37"/>
  <c r="M61" i="37"/>
  <c r="L61" i="37"/>
  <c r="K61" i="37"/>
  <c r="P61" i="37"/>
  <c r="O60" i="37"/>
  <c r="N60" i="37"/>
  <c r="M60" i="37"/>
  <c r="L60" i="37"/>
  <c r="K60" i="37"/>
  <c r="P60" i="37" s="1"/>
  <c r="O59" i="37"/>
  <c r="N59" i="37"/>
  <c r="M59" i="37"/>
  <c r="L59" i="37"/>
  <c r="K59" i="37"/>
  <c r="P59" i="37" s="1"/>
  <c r="O58" i="37"/>
  <c r="N58" i="37"/>
  <c r="M58" i="37"/>
  <c r="L58" i="37"/>
  <c r="K58" i="37"/>
  <c r="P58" i="37"/>
  <c r="O57" i="37"/>
  <c r="N57" i="37"/>
  <c r="M57" i="37"/>
  <c r="L57" i="37"/>
  <c r="K57" i="37"/>
  <c r="P57" i="37"/>
  <c r="O56" i="37"/>
  <c r="N56" i="37"/>
  <c r="M56" i="37"/>
  <c r="L56" i="37"/>
  <c r="K56" i="37"/>
  <c r="P56" i="37" s="1"/>
  <c r="O55" i="37"/>
  <c r="N55" i="37"/>
  <c r="M55" i="37"/>
  <c r="L55" i="37"/>
  <c r="K55" i="37"/>
  <c r="P55" i="37" s="1"/>
  <c r="O54" i="37"/>
  <c r="N54" i="37"/>
  <c r="M54" i="37"/>
  <c r="L54" i="37"/>
  <c r="K54" i="37"/>
  <c r="P54" i="37"/>
  <c r="O53" i="37"/>
  <c r="N53" i="37"/>
  <c r="M53" i="37"/>
  <c r="L53" i="37"/>
  <c r="K53" i="37"/>
  <c r="P53" i="37"/>
  <c r="O52" i="37"/>
  <c r="N52" i="37"/>
  <c r="M52" i="37"/>
  <c r="L52" i="37"/>
  <c r="K52" i="37"/>
  <c r="P52" i="37" s="1"/>
  <c r="O51" i="37"/>
  <c r="N51" i="37"/>
  <c r="M51" i="37"/>
  <c r="L51" i="37"/>
  <c r="K51" i="37"/>
  <c r="P51" i="37" s="1"/>
  <c r="O50" i="37"/>
  <c r="N50" i="37"/>
  <c r="M50" i="37"/>
  <c r="L50" i="37"/>
  <c r="K50" i="37"/>
  <c r="P50" i="37"/>
  <c r="O49" i="37"/>
  <c r="N49" i="37"/>
  <c r="M49" i="37"/>
  <c r="L49" i="37"/>
  <c r="K49" i="37"/>
  <c r="P49" i="37"/>
  <c r="O48" i="37"/>
  <c r="N48" i="37"/>
  <c r="M48" i="37"/>
  <c r="L48" i="37"/>
  <c r="K48" i="37"/>
  <c r="P48" i="37" s="1"/>
  <c r="O47" i="37"/>
  <c r="N47" i="37"/>
  <c r="M47" i="37"/>
  <c r="L47" i="37"/>
  <c r="K47" i="37"/>
  <c r="P47" i="37" s="1"/>
  <c r="O46" i="37"/>
  <c r="N46" i="37"/>
  <c r="M46" i="37"/>
  <c r="L46" i="37"/>
  <c r="K46" i="37"/>
  <c r="P46" i="37"/>
  <c r="O45" i="37"/>
  <c r="N45" i="37"/>
  <c r="M45" i="37"/>
  <c r="L45" i="37"/>
  <c r="K45" i="37"/>
  <c r="P45" i="37"/>
  <c r="O44" i="37"/>
  <c r="N44" i="37"/>
  <c r="M44" i="37"/>
  <c r="L44" i="37"/>
  <c r="K44" i="37"/>
  <c r="P44" i="37" s="1"/>
  <c r="O43" i="37"/>
  <c r="N43" i="37"/>
  <c r="M43" i="37"/>
  <c r="L43" i="37"/>
  <c r="K43" i="37"/>
  <c r="P43" i="37" s="1"/>
  <c r="O42" i="37"/>
  <c r="N42" i="37"/>
  <c r="M42" i="37"/>
  <c r="L42" i="37"/>
  <c r="K42" i="37"/>
  <c r="P42" i="37"/>
  <c r="O41" i="37"/>
  <c r="N41" i="37"/>
  <c r="M41" i="37"/>
  <c r="L41" i="37"/>
  <c r="K41" i="37"/>
  <c r="P41" i="37"/>
  <c r="O40" i="37"/>
  <c r="N40" i="37"/>
  <c r="M40" i="37"/>
  <c r="L40" i="37"/>
  <c r="K40" i="37"/>
  <c r="P40" i="37" s="1"/>
  <c r="O39" i="37"/>
  <c r="N39" i="37"/>
  <c r="M39" i="37"/>
  <c r="L39" i="37"/>
  <c r="K39" i="37"/>
  <c r="P39" i="37" s="1"/>
  <c r="O38" i="37"/>
  <c r="N38" i="37"/>
  <c r="M38" i="37"/>
  <c r="L38" i="37"/>
  <c r="K38" i="37"/>
  <c r="P38" i="37"/>
  <c r="O37" i="37"/>
  <c r="N37" i="37"/>
  <c r="M37" i="37"/>
  <c r="L37" i="37"/>
  <c r="K37" i="37"/>
  <c r="P37" i="37"/>
  <c r="O36" i="37"/>
  <c r="N36" i="37"/>
  <c r="M36" i="37"/>
  <c r="L36" i="37"/>
  <c r="K36" i="37"/>
  <c r="P36" i="37" s="1"/>
  <c r="O35" i="37"/>
  <c r="N35" i="37"/>
  <c r="M35" i="37"/>
  <c r="L35" i="37"/>
  <c r="K35" i="37"/>
  <c r="P35" i="37" s="1"/>
  <c r="O34" i="37"/>
  <c r="N34" i="37"/>
  <c r="M34" i="37"/>
  <c r="L34" i="37"/>
  <c r="K34" i="37"/>
  <c r="P34" i="37"/>
  <c r="O33" i="37"/>
  <c r="N33" i="37"/>
  <c r="M33" i="37"/>
  <c r="L33" i="37"/>
  <c r="K33" i="37"/>
  <c r="P33" i="37"/>
  <c r="O32" i="37"/>
  <c r="N32" i="37"/>
  <c r="M32" i="37"/>
  <c r="L32" i="37"/>
  <c r="K32" i="37"/>
  <c r="P32" i="37" s="1"/>
  <c r="O31" i="37"/>
  <c r="N31" i="37"/>
  <c r="M31" i="37"/>
  <c r="L31" i="37"/>
  <c r="K31" i="37"/>
  <c r="P31" i="37" s="1"/>
  <c r="O30" i="37"/>
  <c r="N30" i="37"/>
  <c r="M30" i="37"/>
  <c r="L30" i="37"/>
  <c r="K30" i="37"/>
  <c r="P30" i="37"/>
  <c r="O29" i="37"/>
  <c r="N29" i="37"/>
  <c r="M29" i="37"/>
  <c r="L29" i="37"/>
  <c r="K29" i="37"/>
  <c r="P29" i="37"/>
  <c r="O28" i="37"/>
  <c r="N28" i="37"/>
  <c r="M28" i="37"/>
  <c r="L28" i="37"/>
  <c r="K28" i="37"/>
  <c r="P28" i="37" s="1"/>
  <c r="O27" i="37"/>
  <c r="N27" i="37"/>
  <c r="M27" i="37"/>
  <c r="L27" i="37"/>
  <c r="P27" i="37" s="1"/>
  <c r="K27" i="37"/>
  <c r="O26" i="37"/>
  <c r="N26" i="37"/>
  <c r="M26" i="37"/>
  <c r="L26" i="37"/>
  <c r="K26" i="37"/>
  <c r="P26" i="37"/>
  <c r="O25" i="37"/>
  <c r="N25" i="37"/>
  <c r="M25" i="37"/>
  <c r="L25" i="37"/>
  <c r="K25" i="37"/>
  <c r="P25" i="37"/>
  <c r="O24" i="37"/>
  <c r="N24" i="37"/>
  <c r="M24" i="37"/>
  <c r="L24" i="37"/>
  <c r="K24" i="37"/>
  <c r="P24" i="37" s="1"/>
  <c r="O23" i="37"/>
  <c r="N23" i="37"/>
  <c r="M23" i="37"/>
  <c r="L23" i="37"/>
  <c r="K23" i="37"/>
  <c r="P23" i="37" s="1"/>
  <c r="O22" i="37"/>
  <c r="N22" i="37"/>
  <c r="M22" i="37"/>
  <c r="L22" i="37"/>
  <c r="K22" i="37"/>
  <c r="P22" i="37"/>
  <c r="O21" i="37"/>
  <c r="N21" i="37"/>
  <c r="M21" i="37"/>
  <c r="L21" i="37"/>
  <c r="K21" i="37"/>
  <c r="P21" i="37"/>
  <c r="O20" i="37"/>
  <c r="N20" i="37"/>
  <c r="M20" i="37"/>
  <c r="L20" i="37"/>
  <c r="K20" i="37"/>
  <c r="P20" i="37" s="1"/>
  <c r="O19" i="37"/>
  <c r="N19" i="37"/>
  <c r="M19" i="37"/>
  <c r="L19" i="37"/>
  <c r="K19" i="37"/>
  <c r="P19" i="37" s="1"/>
  <c r="O18" i="37"/>
  <c r="N18" i="37"/>
  <c r="M18" i="37"/>
  <c r="L18" i="37"/>
  <c r="K18" i="37"/>
  <c r="P18" i="37"/>
  <c r="O17" i="37"/>
  <c r="N17" i="37"/>
  <c r="M17" i="37"/>
  <c r="L17" i="37"/>
  <c r="K17" i="37"/>
  <c r="P17" i="37"/>
  <c r="O16" i="37"/>
  <c r="N16" i="37"/>
  <c r="M16" i="37"/>
  <c r="L16" i="37"/>
  <c r="K16" i="37"/>
  <c r="P16" i="37" s="1"/>
  <c r="D15" i="37"/>
  <c r="O15" i="37"/>
  <c r="O14" i="37"/>
  <c r="N14" i="37"/>
  <c r="M14" i="37"/>
  <c r="L14" i="37"/>
  <c r="K14" i="37"/>
  <c r="P14" i="37" s="1"/>
  <c r="O13" i="37"/>
  <c r="N13" i="37"/>
  <c r="M13" i="37"/>
  <c r="L13" i="37"/>
  <c r="K13" i="37"/>
  <c r="P13" i="37" s="1"/>
  <c r="P188" i="37" s="1"/>
  <c r="B9" i="26" s="1"/>
  <c r="A1" i="37"/>
  <c r="O67" i="36"/>
  <c r="N67" i="36"/>
  <c r="M67" i="36"/>
  <c r="L67" i="36"/>
  <c r="K67" i="36"/>
  <c r="P67" i="36" s="1"/>
  <c r="O66" i="36"/>
  <c r="N66" i="36"/>
  <c r="M66" i="36"/>
  <c r="L66" i="36"/>
  <c r="K66" i="36"/>
  <c r="P66" i="36" s="1"/>
  <c r="O65" i="36"/>
  <c r="N65" i="36"/>
  <c r="M65" i="36"/>
  <c r="L65" i="36"/>
  <c r="K65" i="36"/>
  <c r="P65" i="36" s="1"/>
  <c r="O63" i="36"/>
  <c r="N63" i="36"/>
  <c r="M63" i="36"/>
  <c r="P63" i="36" s="1"/>
  <c r="L63" i="36"/>
  <c r="K63" i="36"/>
  <c r="O62" i="36"/>
  <c r="N62" i="36"/>
  <c r="M62" i="36"/>
  <c r="L62" i="36"/>
  <c r="K62" i="36"/>
  <c r="P62" i="36" s="1"/>
  <c r="O61" i="36"/>
  <c r="N61" i="36"/>
  <c r="M61" i="36"/>
  <c r="L61" i="36"/>
  <c r="K61" i="36"/>
  <c r="P61" i="36" s="1"/>
  <c r="O60" i="36"/>
  <c r="N60" i="36"/>
  <c r="M60" i="36"/>
  <c r="L60" i="36"/>
  <c r="K60" i="36"/>
  <c r="P60" i="36" s="1"/>
  <c r="O59" i="36"/>
  <c r="N59" i="36"/>
  <c r="M59" i="36"/>
  <c r="P59" i="36" s="1"/>
  <c r="L59" i="36"/>
  <c r="K59" i="36"/>
  <c r="O58" i="36"/>
  <c r="N58" i="36"/>
  <c r="M58" i="36"/>
  <c r="L58" i="36"/>
  <c r="K58" i="36"/>
  <c r="P58" i="36" s="1"/>
  <c r="O57" i="36"/>
  <c r="N57" i="36"/>
  <c r="M57" i="36"/>
  <c r="L57" i="36"/>
  <c r="K57" i="36"/>
  <c r="P57" i="36" s="1"/>
  <c r="O56" i="36"/>
  <c r="N56" i="36"/>
  <c r="M56" i="36"/>
  <c r="L56" i="36"/>
  <c r="K56" i="36"/>
  <c r="P56" i="36" s="1"/>
  <c r="O55" i="36"/>
  <c r="N55" i="36"/>
  <c r="M55" i="36"/>
  <c r="P55" i="36" s="1"/>
  <c r="L55" i="36"/>
  <c r="K55" i="36"/>
  <c r="O54" i="36"/>
  <c r="N54" i="36"/>
  <c r="M54" i="36"/>
  <c r="L54" i="36"/>
  <c r="K54" i="36"/>
  <c r="P54" i="36" s="1"/>
  <c r="O53" i="36"/>
  <c r="N53" i="36"/>
  <c r="M53" i="36"/>
  <c r="L53" i="36"/>
  <c r="K53" i="36"/>
  <c r="P53" i="36" s="1"/>
  <c r="O52" i="36"/>
  <c r="N52" i="36"/>
  <c r="M52" i="36"/>
  <c r="L52" i="36"/>
  <c r="K52" i="36"/>
  <c r="P52" i="36" s="1"/>
  <c r="O51" i="36"/>
  <c r="N51" i="36"/>
  <c r="M51" i="36"/>
  <c r="P51" i="36" s="1"/>
  <c r="L51" i="36"/>
  <c r="K51" i="36"/>
  <c r="O50" i="36"/>
  <c r="N50" i="36"/>
  <c r="M50" i="36"/>
  <c r="L50" i="36"/>
  <c r="K50" i="36"/>
  <c r="P50" i="36" s="1"/>
  <c r="O49" i="36"/>
  <c r="N49" i="36"/>
  <c r="M49" i="36"/>
  <c r="L49" i="36"/>
  <c r="K49" i="36"/>
  <c r="P49" i="36" s="1"/>
  <c r="O48" i="36"/>
  <c r="N48" i="36"/>
  <c r="M48" i="36"/>
  <c r="L48" i="36"/>
  <c r="K48" i="36"/>
  <c r="P48" i="36" s="1"/>
  <c r="O47" i="36"/>
  <c r="N47" i="36"/>
  <c r="M47" i="36"/>
  <c r="P47" i="36" s="1"/>
  <c r="L47" i="36"/>
  <c r="K47" i="36"/>
  <c r="O46" i="36"/>
  <c r="N46" i="36"/>
  <c r="M46" i="36"/>
  <c r="L46" i="36"/>
  <c r="K46" i="36"/>
  <c r="P46" i="36" s="1"/>
  <c r="O45" i="36"/>
  <c r="N45" i="36"/>
  <c r="M45" i="36"/>
  <c r="L45" i="36"/>
  <c r="K45" i="36"/>
  <c r="P45" i="36" s="1"/>
  <c r="O44" i="36"/>
  <c r="N44" i="36"/>
  <c r="M44" i="36"/>
  <c r="L44" i="36"/>
  <c r="K44" i="36"/>
  <c r="P44" i="36" s="1"/>
  <c r="O43" i="36"/>
  <c r="N43" i="36"/>
  <c r="M43" i="36"/>
  <c r="P43" i="36" s="1"/>
  <c r="L43" i="36"/>
  <c r="K43" i="36"/>
  <c r="O42" i="36"/>
  <c r="N42" i="36"/>
  <c r="M42" i="36"/>
  <c r="L42" i="36"/>
  <c r="K42" i="36"/>
  <c r="P42" i="36" s="1"/>
  <c r="O41" i="36"/>
  <c r="N41" i="36"/>
  <c r="M41" i="36"/>
  <c r="L41" i="36"/>
  <c r="K41" i="36"/>
  <c r="P41" i="36" s="1"/>
  <c r="O40" i="36"/>
  <c r="N40" i="36"/>
  <c r="M40" i="36"/>
  <c r="L40" i="36"/>
  <c r="K40" i="36"/>
  <c r="P40" i="36" s="1"/>
  <c r="O39" i="36"/>
  <c r="N39" i="36"/>
  <c r="M39" i="36"/>
  <c r="P39" i="36" s="1"/>
  <c r="L39" i="36"/>
  <c r="K39" i="36"/>
  <c r="O38" i="36"/>
  <c r="N38" i="36"/>
  <c r="M38" i="36"/>
  <c r="L38" i="36"/>
  <c r="K38" i="36"/>
  <c r="P38" i="36" s="1"/>
  <c r="O37" i="36"/>
  <c r="N37" i="36"/>
  <c r="M37" i="36"/>
  <c r="L37" i="36"/>
  <c r="K37" i="36"/>
  <c r="P37" i="36" s="1"/>
  <c r="O36" i="36"/>
  <c r="N36" i="36"/>
  <c r="M36" i="36"/>
  <c r="L36" i="36"/>
  <c r="K36" i="36"/>
  <c r="P36" i="36" s="1"/>
  <c r="O35" i="36"/>
  <c r="N35" i="36"/>
  <c r="M35" i="36"/>
  <c r="P35" i="36" s="1"/>
  <c r="L35" i="36"/>
  <c r="K35" i="36"/>
  <c r="O34" i="36"/>
  <c r="N34" i="36"/>
  <c r="M34" i="36"/>
  <c r="L34" i="36"/>
  <c r="K34" i="36"/>
  <c r="P34" i="36" s="1"/>
  <c r="O33" i="36"/>
  <c r="N33" i="36"/>
  <c r="M33" i="36"/>
  <c r="L33" i="36"/>
  <c r="K33" i="36"/>
  <c r="P33" i="36" s="1"/>
  <c r="O32" i="36"/>
  <c r="N32" i="36"/>
  <c r="M32" i="36"/>
  <c r="L32" i="36"/>
  <c r="K32" i="36"/>
  <c r="P32" i="36" s="1"/>
  <c r="O31" i="36"/>
  <c r="N31" i="36"/>
  <c r="M31" i="36"/>
  <c r="P31" i="36" s="1"/>
  <c r="L31" i="36"/>
  <c r="K31" i="36"/>
  <c r="O30" i="36"/>
  <c r="N30" i="36"/>
  <c r="M30" i="36"/>
  <c r="L30" i="36"/>
  <c r="K30" i="36"/>
  <c r="P30" i="36" s="1"/>
  <c r="O29" i="36"/>
  <c r="N29" i="36"/>
  <c r="M29" i="36"/>
  <c r="L29" i="36"/>
  <c r="K29" i="36"/>
  <c r="P29" i="36" s="1"/>
  <c r="O28" i="36"/>
  <c r="N28" i="36"/>
  <c r="M28" i="36"/>
  <c r="L28" i="36"/>
  <c r="K28" i="36"/>
  <c r="P28" i="36" s="1"/>
  <c r="O27" i="36"/>
  <c r="N27" i="36"/>
  <c r="M27" i="36"/>
  <c r="P27" i="36" s="1"/>
  <c r="L27" i="36"/>
  <c r="K27" i="36"/>
  <c r="O26" i="36"/>
  <c r="N26" i="36"/>
  <c r="M26" i="36"/>
  <c r="L26" i="36"/>
  <c r="K26" i="36"/>
  <c r="P26" i="36" s="1"/>
  <c r="O25" i="36"/>
  <c r="N25" i="36"/>
  <c r="M25" i="36"/>
  <c r="L25" i="36"/>
  <c r="K25" i="36"/>
  <c r="P25" i="36" s="1"/>
  <c r="O24" i="36"/>
  <c r="N24" i="36"/>
  <c r="M24" i="36"/>
  <c r="L24" i="36"/>
  <c r="K24" i="36"/>
  <c r="P24" i="36" s="1"/>
  <c r="O23" i="36"/>
  <c r="N23" i="36"/>
  <c r="M23" i="36"/>
  <c r="P23" i="36" s="1"/>
  <c r="L23" i="36"/>
  <c r="K23" i="36"/>
  <c r="O22" i="36"/>
  <c r="N22" i="36"/>
  <c r="M22" i="36"/>
  <c r="L22" i="36"/>
  <c r="K22" i="36"/>
  <c r="P22" i="36" s="1"/>
  <c r="O21" i="36"/>
  <c r="N21" i="36"/>
  <c r="M21" i="36"/>
  <c r="L21" i="36"/>
  <c r="K21" i="36"/>
  <c r="P21" i="36" s="1"/>
  <c r="O20" i="36"/>
  <c r="N20" i="36"/>
  <c r="M20" i="36"/>
  <c r="L20" i="36"/>
  <c r="K20" i="36"/>
  <c r="P20" i="36" s="1"/>
  <c r="O19" i="36"/>
  <c r="N19" i="36"/>
  <c r="M19" i="36"/>
  <c r="P19" i="36" s="1"/>
  <c r="L19" i="36"/>
  <c r="K19" i="36"/>
  <c r="O18" i="36"/>
  <c r="N18" i="36"/>
  <c r="M18" i="36"/>
  <c r="L18" i="36"/>
  <c r="K18" i="36"/>
  <c r="P18" i="36" s="1"/>
  <c r="O17" i="36"/>
  <c r="N17" i="36"/>
  <c r="M17" i="36"/>
  <c r="L17" i="36"/>
  <c r="K17" i="36"/>
  <c r="P17" i="36" s="1"/>
  <c r="O16" i="36"/>
  <c r="N16" i="36"/>
  <c r="M16" i="36"/>
  <c r="L16" i="36"/>
  <c r="K16" i="36"/>
  <c r="P16" i="36" s="1"/>
  <c r="O15" i="36"/>
  <c r="N15" i="36"/>
  <c r="M15" i="36"/>
  <c r="P15" i="36" s="1"/>
  <c r="L15" i="36"/>
  <c r="K15" i="36"/>
  <c r="O14" i="36"/>
  <c r="N14" i="36"/>
  <c r="M14" i="36"/>
  <c r="L14" i="36"/>
  <c r="K14" i="36"/>
  <c r="P14" i="36" s="1"/>
  <c r="A1" i="36"/>
  <c r="L15" i="37"/>
  <c r="N15" i="37"/>
  <c r="K15" i="37"/>
  <c r="P15" i="37" s="1"/>
  <c r="M15" i="37"/>
  <c r="K20" i="12"/>
  <c r="L20" i="12"/>
  <c r="M20" i="12"/>
  <c r="N20" i="12"/>
  <c r="N14" i="12"/>
  <c r="N18" i="12"/>
  <c r="N21" i="12"/>
  <c r="N22" i="12"/>
  <c r="N26" i="12"/>
  <c r="N27" i="12"/>
  <c r="N28" i="12"/>
  <c r="N29" i="12"/>
  <c r="N31" i="12"/>
  <c r="N32" i="12"/>
  <c r="N33" i="12"/>
  <c r="F11" i="7"/>
  <c r="G11" i="7"/>
  <c r="F12" i="7"/>
  <c r="G12" i="7"/>
  <c r="F13" i="7"/>
  <c r="G13" i="7"/>
  <c r="F14" i="7"/>
  <c r="G14" i="7"/>
  <c r="K14" i="12"/>
  <c r="L14" i="12"/>
  <c r="M14" i="12"/>
  <c r="M18" i="12"/>
  <c r="M21" i="12"/>
  <c r="M22" i="12"/>
  <c r="M26" i="12"/>
  <c r="M27" i="12"/>
  <c r="M28" i="12"/>
  <c r="M29" i="12"/>
  <c r="M31" i="12"/>
  <c r="M32" i="12"/>
  <c r="M33" i="12"/>
  <c r="L18" i="12"/>
  <c r="L21" i="12"/>
  <c r="L22" i="12"/>
  <c r="L26" i="12"/>
  <c r="L27" i="12"/>
  <c r="L28" i="12"/>
  <c r="L29" i="12"/>
  <c r="L31" i="12"/>
  <c r="L32" i="12"/>
  <c r="L33" i="12"/>
  <c r="F10" i="7"/>
  <c r="G10" i="7"/>
  <c r="K18" i="12"/>
  <c r="K21" i="12"/>
  <c r="K22" i="12"/>
  <c r="K26" i="12"/>
  <c r="K27" i="12"/>
  <c r="K28" i="12"/>
  <c r="K29" i="12"/>
  <c r="K31" i="12"/>
  <c r="K32" i="12"/>
  <c r="K33" i="12"/>
  <c r="E27" i="31"/>
  <c r="G27" i="31" s="1"/>
  <c r="E26" i="31"/>
  <c r="E25" i="31"/>
  <c r="E24" i="31"/>
  <c r="G25" i="31"/>
  <c r="G26" i="31"/>
  <c r="G8" i="31"/>
  <c r="G9" i="31"/>
  <c r="G11" i="31"/>
  <c r="G12" i="31"/>
  <c r="G14" i="31"/>
  <c r="G15" i="31"/>
  <c r="G17" i="31"/>
  <c r="G18" i="31"/>
  <c r="G21" i="31"/>
  <c r="G24" i="31"/>
  <c r="A1" i="32"/>
  <c r="F9" i="23"/>
  <c r="G9" i="23"/>
  <c r="F10" i="23"/>
  <c r="G10" i="23"/>
  <c r="F11" i="23"/>
  <c r="G11" i="23" s="1"/>
  <c r="F14" i="23"/>
  <c r="G14" i="23" s="1"/>
  <c r="G16" i="23" s="1"/>
  <c r="B12" i="26" s="1"/>
  <c r="F15" i="23"/>
  <c r="G15" i="23" s="1"/>
  <c r="A1" i="31"/>
  <c r="A1" i="26" s="1"/>
  <c r="A1" i="23"/>
  <c r="B4" i="26"/>
  <c r="B3" i="4"/>
  <c r="A1" i="15"/>
  <c r="A1" i="20"/>
  <c r="A1" i="12"/>
  <c r="A1" i="2"/>
  <c r="A1" i="10"/>
  <c r="A1" i="7"/>
  <c r="A1" i="1"/>
  <c r="G13" i="20"/>
  <c r="B17" i="4" s="1"/>
  <c r="I11" i="15"/>
  <c r="I16" i="15"/>
  <c r="H32" i="32"/>
  <c r="H10" i="32"/>
  <c r="H16" i="32"/>
  <c r="B11" i="4"/>
  <c r="H20" i="32"/>
  <c r="B12" i="4"/>
  <c r="B10" i="4"/>
  <c r="H47" i="32"/>
  <c r="H11" i="7" l="1"/>
  <c r="I18" i="15"/>
  <c r="H29" i="32"/>
  <c r="I31" i="32"/>
  <c r="I40" i="32"/>
  <c r="J40" i="32" s="1"/>
  <c r="I21" i="32"/>
  <c r="I21" i="15"/>
  <c r="I7" i="15"/>
  <c r="I20" i="15"/>
  <c r="I23" i="15" s="1"/>
  <c r="I14" i="15"/>
  <c r="I13" i="8"/>
  <c r="I21" i="8"/>
  <c r="H44" i="32"/>
  <c r="J44" i="32" s="1"/>
  <c r="H26" i="32"/>
  <c r="J26" i="32" s="1"/>
  <c r="I15" i="32"/>
  <c r="H9" i="32"/>
  <c r="J9" i="32" s="1"/>
  <c r="I17" i="32"/>
  <c r="J17" i="32" s="1"/>
  <c r="I24" i="32"/>
  <c r="J24" i="32" s="1"/>
  <c r="H12" i="7"/>
  <c r="H13" i="7"/>
  <c r="I8" i="15"/>
  <c r="J32" i="32"/>
  <c r="I12" i="8"/>
  <c r="I24" i="8" s="1"/>
  <c r="B14" i="4" s="1"/>
  <c r="P69" i="36"/>
  <c r="B8" i="26" s="1"/>
  <c r="G30" i="31"/>
  <c r="B14" i="26" s="1"/>
  <c r="G12" i="23"/>
  <c r="B11" i="26" s="1"/>
  <c r="P87" i="38"/>
  <c r="B10" i="26" s="1"/>
  <c r="H11" i="32"/>
  <c r="J11" i="32" s="1"/>
  <c r="I22" i="32"/>
  <c r="I28" i="32"/>
  <c r="J28" i="32" s="1"/>
  <c r="H13" i="32"/>
  <c r="I30" i="32"/>
  <c r="J30" i="32" s="1"/>
  <c r="P46" i="3"/>
  <c r="H14" i="7"/>
  <c r="H10" i="7"/>
  <c r="J8" i="32"/>
  <c r="H30" i="47"/>
  <c r="B20" i="4" s="1"/>
  <c r="J16" i="32"/>
  <c r="H25" i="32"/>
  <c r="J25" i="32" s="1"/>
  <c r="I12" i="32"/>
  <c r="J12" i="32" s="1"/>
  <c r="H34" i="32"/>
  <c r="J34" i="32" s="1"/>
  <c r="I45" i="32"/>
  <c r="J45" i="32" s="1"/>
  <c r="P45" i="2"/>
  <c r="P38" i="2"/>
  <c r="P25" i="2"/>
  <c r="P21" i="2"/>
  <c r="P48" i="2"/>
  <c r="P49" i="2"/>
  <c r="P44" i="2"/>
  <c r="P34" i="2"/>
  <c r="P24" i="2"/>
  <c r="P20" i="2"/>
  <c r="P47" i="2"/>
  <c r="P43" i="2"/>
  <c r="P33" i="2"/>
  <c r="P23" i="2"/>
  <c r="P19" i="2"/>
  <c r="P46" i="2"/>
  <c r="P39" i="2"/>
  <c r="P29" i="2"/>
  <c r="P22" i="2"/>
  <c r="P15" i="2"/>
  <c r="M25" i="12"/>
  <c r="K25" i="12"/>
  <c r="P25" i="3"/>
  <c r="P18" i="3"/>
  <c r="P45" i="3"/>
  <c r="P28" i="3"/>
  <c r="P24" i="3"/>
  <c r="P42" i="3"/>
  <c r="P36" i="3"/>
  <c r="P32" i="3"/>
  <c r="P21" i="3"/>
  <c r="P16" i="3"/>
  <c r="P22" i="3"/>
  <c r="P31" i="3"/>
  <c r="P40" i="3"/>
  <c r="P26" i="3"/>
  <c r="P43" i="3"/>
  <c r="P29" i="3"/>
  <c r="P34" i="3"/>
  <c r="P20" i="3"/>
  <c r="P30" i="3"/>
  <c r="P44" i="3"/>
  <c r="P27" i="3"/>
  <c r="P23" i="3"/>
  <c r="P41" i="3"/>
  <c r="P39" i="3"/>
  <c r="P33" i="3"/>
  <c r="P17" i="3"/>
  <c r="P35" i="3"/>
  <c r="P19" i="3"/>
  <c r="P38" i="3"/>
  <c r="D40" i="40"/>
  <c r="E16" i="3"/>
  <c r="N25" i="12"/>
  <c r="O15" i="12"/>
  <c r="O18" i="12"/>
  <c r="O21" i="12"/>
  <c r="O14" i="12"/>
  <c r="O19" i="12"/>
  <c r="K17" i="12"/>
  <c r="L17" i="12"/>
  <c r="M17" i="12"/>
  <c r="O16" i="12"/>
  <c r="O22" i="12"/>
  <c r="O31" i="12"/>
  <c r="O26" i="12"/>
  <c r="O20" i="12"/>
  <c r="O29" i="12"/>
  <c r="O13" i="12"/>
  <c r="O32" i="12"/>
  <c r="O33" i="12"/>
  <c r="O28" i="12"/>
  <c r="O27" i="12"/>
  <c r="E18" i="3"/>
  <c r="O30" i="12"/>
  <c r="O35" i="12"/>
  <c r="J15" i="32"/>
  <c r="H37" i="32"/>
  <c r="J37" i="32" s="1"/>
  <c r="J13" i="32"/>
  <c r="J10" i="32"/>
  <c r="I27" i="32"/>
  <c r="J27" i="32" s="1"/>
  <c r="H23" i="32"/>
  <c r="J23" i="32" s="1"/>
  <c r="H41" i="32"/>
  <c r="J41" i="32" s="1"/>
  <c r="H35" i="32"/>
  <c r="J35" i="32" s="1"/>
  <c r="J31" i="32"/>
  <c r="J47" i="32"/>
  <c r="H18" i="32"/>
  <c r="J18" i="32" s="1"/>
  <c r="I14" i="32"/>
  <c r="J14" i="32" s="1"/>
  <c r="H43" i="32"/>
  <c r="J43" i="32" s="1"/>
  <c r="H48" i="32"/>
  <c r="J48" i="32" s="1"/>
  <c r="J21" i="32"/>
  <c r="H73" i="32"/>
  <c r="J73" i="32" s="1"/>
  <c r="J20" i="32"/>
  <c r="J29" i="32"/>
  <c r="J22" i="32"/>
  <c r="I50" i="32"/>
  <c r="J50" i="32" s="1"/>
  <c r="B15" i="4" l="1"/>
  <c r="H16" i="7"/>
  <c r="B16" i="4" s="1"/>
  <c r="P63" i="2"/>
  <c r="B7" i="4" s="1"/>
  <c r="P48" i="3"/>
  <c r="B9" i="4" s="1"/>
  <c r="B17" i="26"/>
  <c r="J74" i="32"/>
  <c r="B13" i="4" s="1"/>
  <c r="O25" i="12"/>
  <c r="E49" i="3"/>
  <c r="E48" i="3"/>
  <c r="B21" i="4" s="1"/>
  <c r="O17" i="12"/>
  <c r="O52" i="12" l="1"/>
  <c r="B8" i="4" s="1"/>
  <c r="B19" i="4" s="1"/>
  <c r="B2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Großmann, David (Tel. 1516)</author>
    <author>Ingenhütt, Jörg</author>
  </authors>
  <commentList>
    <comment ref="A2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inkl. Windfänge,Flure und Aufzug</t>
        </r>
      </text>
    </comment>
    <comment ref="A2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TR 1+2 zum Restaurant Brandenburg</t>
        </r>
      </text>
    </comment>
    <comment ref="A36" authorId="1" shapeId="0" xr:uid="{00000000-0006-0000-0300-000003000000}">
      <text/>
    </comment>
    <comment ref="A37" authorId="1" shapeId="0" xr:uid="{00000000-0006-0000-0300-000004000000}">
      <text/>
    </comment>
    <comment ref="A38" authorId="1" shapeId="0" xr:uid="{00000000-0006-0000-0300-000005000000}">
      <text/>
    </comment>
    <comment ref="A39" authorId="1" shapeId="0" xr:uid="{00000000-0006-0000-0300-000006000000}">
      <text/>
    </comment>
    <comment ref="A42" authorId="1" shapeId="0" xr:uid="{00000000-0006-0000-0300-000007000000}">
      <text/>
    </comment>
    <comment ref="A43" authorId="1" shapeId="0" xr:uid="{00000000-0006-0000-0300-000008000000}">
      <text/>
    </comment>
    <comment ref="A46" authorId="1" shapeId="0" xr:uid="{00000000-0006-0000-0300-000009000000}">
      <text/>
    </comment>
    <comment ref="A47" authorId="1" shapeId="0" xr:uid="{00000000-0006-0000-0300-00000A000000}">
      <text/>
    </comment>
    <comment ref="A48" authorId="1" shapeId="0" xr:uid="{00000000-0006-0000-0300-00000B000000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Ingenhütt, Jörg</author>
  </authors>
  <commentList>
    <comment ref="A38" authorId="0" shapeId="0" xr:uid="{00000000-0006-0000-0400-000001000000}">
      <text/>
    </comment>
    <comment ref="A39" authorId="0" shapeId="0" xr:uid="{00000000-0006-0000-0400-000002000000}">
      <text/>
    </comment>
    <comment ref="A40" authorId="0" shapeId="0" xr:uid="{00000000-0006-0000-0400-000003000000}">
      <text/>
    </comment>
    <comment ref="A41" authorId="0" shapeId="0" xr:uid="{00000000-0006-0000-0400-000004000000}">
      <text/>
    </comment>
    <comment ref="A42" authorId="0" shapeId="0" xr:uid="{00000000-0006-0000-0400-000005000000}">
      <text/>
    </comment>
    <comment ref="A43" authorId="0" shapeId="0" xr:uid="{00000000-0006-0000-0400-000006000000}">
      <text/>
    </comment>
    <comment ref="A44" authorId="0" shapeId="0" xr:uid="{00000000-0006-0000-0400-000007000000}">
      <text/>
    </comment>
    <comment ref="A45" authorId="0" shapeId="0" xr:uid="{00000000-0006-0000-0400-000008000000}">
      <text/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Ingenhütt, Jörg</author>
  </authors>
  <commentList>
    <comment ref="A29" authorId="0" shapeId="0" xr:uid="{00000000-0006-0000-0600-000001000000}">
      <text/>
    </comment>
    <comment ref="A30" authorId="0" shapeId="0" xr:uid="{00000000-0006-0000-0600-000002000000}">
      <text/>
    </comment>
    <comment ref="A31" authorId="0" shapeId="0" xr:uid="{00000000-0006-0000-0600-000003000000}">
      <text/>
    </comment>
    <comment ref="A32" authorId="0" shapeId="0" xr:uid="{00000000-0006-0000-0600-000004000000}">
      <text/>
    </comment>
    <comment ref="A33" authorId="0" shapeId="0" xr:uid="{00000000-0006-0000-0600-000005000000}">
      <text/>
    </comment>
    <comment ref="A34" authorId="0" shapeId="0" xr:uid="{00000000-0006-0000-0600-000006000000}">
      <text/>
    </comment>
    <comment ref="A35" authorId="0" shapeId="0" xr:uid="{00000000-0006-0000-0600-000007000000}">
      <text/>
    </comment>
    <comment ref="A36" authorId="0" shapeId="0" xr:uid="{00000000-0006-0000-0600-000008000000}">
      <text/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Großmann, David (Tel. 1516)</author>
  </authors>
  <commentList>
    <comment ref="L9" authorId="0" shapeId="0" xr:uid="{00000000-0006-0000-1200-000001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Preis u.a. für Zugangsfläche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Großmann, David (Tel. 1516)</author>
    <author>David Großmann</author>
    <author>azernick</author>
  </authors>
  <commentList>
    <comment ref="D44" authorId="0" shapeId="0" xr:uid="{00000000-0006-0000-1300-000001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Reduzierung um die Fläche der Räume Passau</t>
        </r>
      </text>
    </comment>
    <comment ref="D50" authorId="0" shapeId="0" xr:uid="{00000000-0006-0000-1300-000002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Nicht ermittelbar!
</t>
        </r>
      </text>
    </comment>
    <comment ref="D51" authorId="0" shapeId="0" xr:uid="{00000000-0006-0000-1300-000003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manuelle Berechnung anhand der Grundrisse: 408,25m²</t>
        </r>
      </text>
    </comment>
    <comment ref="D52" authorId="0" shapeId="0" xr:uid="{00000000-0006-0000-1300-000004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Nicht ermittelbar!</t>
        </r>
      </text>
    </comment>
    <comment ref="D61" authorId="0" shapeId="0" xr:uid="{00000000-0006-0000-1300-000005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Nicht ermittelbar!</t>
        </r>
      </text>
    </comment>
    <comment ref="D62" authorId="0" shapeId="0" xr:uid="{00000000-0006-0000-1300-000006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Flächen vermutlich falsch, da baugleich mit Ü1/2-3/4!</t>
        </r>
      </text>
    </comment>
    <comment ref="D63" authorId="0" shapeId="0" xr:uid="{00000000-0006-0000-1300-000007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Nicht ermittelbar!</t>
        </r>
      </text>
    </comment>
    <comment ref="D86" authorId="0" shapeId="0" xr:uid="{00000000-0006-0000-1300-000008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bestehend aus zwei Teilflächen:
H05-E02-058=147,41m²
H05-E02-059=238,88m²</t>
        </r>
      </text>
    </comment>
    <comment ref="A92" authorId="1" shapeId="0" xr:uid="{00000000-0006-0000-1300-000009000000}">
      <text>
        <r>
          <rPr>
            <b/>
            <sz val="9"/>
            <color indexed="81"/>
            <rFont val="Tahoma"/>
            <family val="2"/>
          </rPr>
          <t>David Großmann:</t>
        </r>
        <r>
          <rPr>
            <sz val="9"/>
            <color indexed="81"/>
            <rFont val="Tahoma"/>
            <family val="2"/>
          </rPr>
          <t xml:space="preserve">
inkl. Windfang 100,25m²</t>
        </r>
      </text>
    </comment>
    <comment ref="D112" authorId="2" shapeId="0" xr:uid="{00000000-0006-0000-1300-00000A000000}">
      <text>
        <r>
          <rPr>
            <b/>
            <sz val="8"/>
            <color indexed="81"/>
            <rFont val="Tahoma"/>
            <family val="2"/>
          </rPr>
          <t>azernick:</t>
        </r>
        <r>
          <rPr>
            <sz val="8"/>
            <color indexed="81"/>
            <rFont val="Tahoma"/>
            <family val="2"/>
          </rPr>
          <t xml:space="preserve">
je Ebene 128,80 m²
je ZE 64,40 m²</t>
        </r>
      </text>
    </comment>
    <comment ref="D157" authorId="1" shapeId="0" xr:uid="{00000000-0006-0000-1300-00000B000000}">
      <text>
        <r>
          <rPr>
            <b/>
            <sz val="9"/>
            <color indexed="81"/>
            <rFont val="Tahoma"/>
            <family val="2"/>
          </rPr>
          <t>David Großmann:</t>
        </r>
        <r>
          <rPr>
            <sz val="9"/>
            <color indexed="81"/>
            <rFont val="Tahoma"/>
            <family val="2"/>
          </rPr>
          <t xml:space="preserve">
Differenz aus Fläche H14-E01-002 und H14-E02-001 </t>
        </r>
      </text>
    </comment>
    <comment ref="A174" authorId="0" shapeId="0" xr:uid="{00000000-0006-0000-1300-00000C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Eingangsfoyer: 171,70m²
Vorhalle: 460,79m²
Halle: 909,84m²</t>
        </r>
      </text>
    </comment>
    <comment ref="A181" authorId="0" shapeId="0" xr:uid="{00000000-0006-0000-1300-00000D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inkl. Windfänge,Flure und Aufzug</t>
        </r>
      </text>
    </comment>
    <comment ref="A182" authorId="0" shapeId="0" xr:uid="{00000000-0006-0000-1300-00000E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TR 1+2 zum Restaurant Brandenburg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Großmann, David (Tel. 1516)</author>
  </authors>
  <commentList>
    <comment ref="D32" authorId="0" shapeId="0" xr:uid="{00000000-0006-0000-1400-000001000000}">
      <text>
        <r>
          <rPr>
            <b/>
            <sz val="8"/>
            <color indexed="81"/>
            <rFont val="Tahoma"/>
            <family val="2"/>
          </rPr>
          <t>Großmann, David (Tel. 1516):</t>
        </r>
        <r>
          <rPr>
            <sz val="8"/>
            <color indexed="81"/>
            <rFont val="Tahoma"/>
            <family val="2"/>
          </rPr>
          <t xml:space="preserve">
Raumnummern  der Liste stimmen nicht mit denen der Pläne überein!</t>
        </r>
      </text>
    </comment>
  </commentList>
</comments>
</file>

<file path=xl/sharedStrings.xml><?xml version="1.0" encoding="utf-8"?>
<sst xmlns="http://schemas.openxmlformats.org/spreadsheetml/2006/main" count="2228" uniqueCount="979">
  <si>
    <t>Diverse Zusatzarbeiten</t>
  </si>
  <si>
    <t>Std.-Satz 
o. Zuschläge</t>
  </si>
  <si>
    <t>Zuschläge 
Nacht</t>
  </si>
  <si>
    <t xml:space="preserve">Zuschläge 
Sonntag </t>
  </si>
  <si>
    <t>Zuschläge 
Feiertag</t>
  </si>
  <si>
    <t>Glas</t>
  </si>
  <si>
    <t xml:space="preserve">Datum </t>
  </si>
  <si>
    <t xml:space="preserve">Leistung </t>
  </si>
  <si>
    <t xml:space="preserve">Anzahl MA </t>
  </si>
  <si>
    <t>Zeitraum</t>
  </si>
  <si>
    <t xml:space="preserve">Stunden </t>
  </si>
  <si>
    <t xml:space="preserve">Std.-Satz </t>
  </si>
  <si>
    <t>Entgelt</t>
  </si>
  <si>
    <t>Zwischensumme</t>
  </si>
  <si>
    <t>Hallenflächen</t>
  </si>
  <si>
    <t>VR, lfd., NR</t>
  </si>
  <si>
    <t>Nachreinigung (NR)</t>
  </si>
  <si>
    <t>GST</t>
  </si>
  <si>
    <t xml:space="preserve">6.3 Pressezentrum </t>
  </si>
  <si>
    <t xml:space="preserve">Ideelle-Preis </t>
  </si>
  <si>
    <t>KST</t>
  </si>
  <si>
    <t xml:space="preserve">LE / </t>
  </si>
  <si>
    <t>Halle</t>
  </si>
  <si>
    <t>Fläche</t>
  </si>
  <si>
    <t>Vorrein.</t>
  </si>
  <si>
    <t>Nachrein.</t>
  </si>
  <si>
    <t>2.1b</t>
  </si>
  <si>
    <t>4.1a</t>
  </si>
  <si>
    <t>4.1b</t>
  </si>
  <si>
    <t>5.1</t>
  </si>
  <si>
    <t>6.1</t>
  </si>
  <si>
    <t>5.2a</t>
  </si>
  <si>
    <t>5.2b</t>
  </si>
  <si>
    <t xml:space="preserve">5.3 </t>
  </si>
  <si>
    <t>6.2a</t>
  </si>
  <si>
    <t>6.2b</t>
  </si>
  <si>
    <t>6.3 I</t>
  </si>
  <si>
    <t xml:space="preserve">7.1a </t>
  </si>
  <si>
    <t xml:space="preserve">7.1b </t>
  </si>
  <si>
    <t>7.1c</t>
  </si>
  <si>
    <t>7.2a</t>
  </si>
  <si>
    <t>7.2b</t>
  </si>
  <si>
    <t>7.2c</t>
  </si>
  <si>
    <t>Vorreinigung</t>
  </si>
  <si>
    <t>Nachreinigung</t>
  </si>
  <si>
    <t>8.1</t>
  </si>
  <si>
    <t>8.2</t>
  </si>
  <si>
    <t>10.1</t>
  </si>
  <si>
    <t>10.2</t>
  </si>
  <si>
    <t>11.1</t>
  </si>
  <si>
    <t>11.2</t>
  </si>
  <si>
    <t>12</t>
  </si>
  <si>
    <t>13</t>
  </si>
  <si>
    <t>14.1</t>
  </si>
  <si>
    <t>14.2</t>
  </si>
  <si>
    <t>15.1</t>
  </si>
  <si>
    <t>15.2</t>
  </si>
  <si>
    <t>16</t>
  </si>
  <si>
    <t>17</t>
  </si>
  <si>
    <t>18</t>
  </si>
  <si>
    <t>20</t>
  </si>
  <si>
    <t>21a</t>
  </si>
  <si>
    <t>21b</t>
  </si>
  <si>
    <t>22a</t>
  </si>
  <si>
    <t>22b</t>
  </si>
  <si>
    <t>23a</t>
  </si>
  <si>
    <t>23b</t>
  </si>
  <si>
    <t>25</t>
  </si>
  <si>
    <t>26a</t>
  </si>
  <si>
    <t>26b</t>
  </si>
  <si>
    <t>26c</t>
  </si>
  <si>
    <t>Kongressebene Halle 7.3</t>
  </si>
  <si>
    <t>Sanitäranlagen</t>
  </si>
  <si>
    <t>Foyer</t>
  </si>
  <si>
    <t>Ebene</t>
  </si>
  <si>
    <t>Kopffoyer</t>
  </si>
  <si>
    <t>1a</t>
  </si>
  <si>
    <t>1</t>
  </si>
  <si>
    <t>1/2</t>
  </si>
  <si>
    <t>2</t>
  </si>
  <si>
    <t>2a</t>
  </si>
  <si>
    <t>Übergang</t>
  </si>
  <si>
    <t>1/2-3/4</t>
  </si>
  <si>
    <t>3a</t>
  </si>
  <si>
    <t>4a</t>
  </si>
  <si>
    <t>4b</t>
  </si>
  <si>
    <t>5a/6a</t>
  </si>
  <si>
    <t>Konferenz</t>
  </si>
  <si>
    <t>7.3</t>
  </si>
  <si>
    <t>3</t>
  </si>
  <si>
    <t>3/4-5/6a</t>
  </si>
  <si>
    <t>5b</t>
  </si>
  <si>
    <t>2/3</t>
  </si>
  <si>
    <t>5b/6b</t>
  </si>
  <si>
    <t>6b</t>
  </si>
  <si>
    <t>SC/7a</t>
  </si>
  <si>
    <t>7a/b</t>
  </si>
  <si>
    <t>7b/c</t>
  </si>
  <si>
    <t>Eingang</t>
  </si>
  <si>
    <t>7</t>
  </si>
  <si>
    <t>Casino</t>
  </si>
  <si>
    <t>CCG</t>
  </si>
  <si>
    <t>Kantine Personal</t>
  </si>
  <si>
    <t>7c</t>
  </si>
  <si>
    <t>8.1/9a</t>
  </si>
  <si>
    <t>8.1/9c</t>
  </si>
  <si>
    <t>9</t>
  </si>
  <si>
    <t>unten</t>
  </si>
  <si>
    <t>oben</t>
  </si>
  <si>
    <t>Ring</t>
  </si>
  <si>
    <t>Madrid</t>
  </si>
  <si>
    <t>Sydney</t>
  </si>
  <si>
    <t>VIP</t>
  </si>
  <si>
    <t>19</t>
  </si>
  <si>
    <t>0</t>
  </si>
  <si>
    <t>Palais</t>
  </si>
  <si>
    <t>Zacke</t>
  </si>
  <si>
    <t>20a/21a</t>
  </si>
  <si>
    <t>20b/21b</t>
  </si>
  <si>
    <t>21a/22a</t>
  </si>
  <si>
    <t>21b/22b</t>
  </si>
  <si>
    <t>22a/23a</t>
  </si>
  <si>
    <t>22b/23b</t>
  </si>
  <si>
    <t>24</t>
  </si>
  <si>
    <t>Restaurant</t>
  </si>
  <si>
    <t>Halle Gastro</t>
  </si>
  <si>
    <t xml:space="preserve">Bereich </t>
  </si>
  <si>
    <t>Leistungsentgelt</t>
  </si>
  <si>
    <t xml:space="preserve">Bankettebene und VIP-Bereich </t>
  </si>
  <si>
    <t>Sanitärflächen</t>
  </si>
  <si>
    <t>Kassen</t>
  </si>
  <si>
    <t>Aussengelände</t>
  </si>
  <si>
    <t xml:space="preserve">diverse Zusatzarbeiten </t>
  </si>
  <si>
    <t>Ideelle Flächen</t>
  </si>
  <si>
    <t>Summe</t>
  </si>
  <si>
    <t>Nebenräume</t>
  </si>
  <si>
    <t>Bereich</t>
  </si>
  <si>
    <t>Fläche m²</t>
  </si>
  <si>
    <t xml:space="preserve">LE / VR </t>
  </si>
  <si>
    <t xml:space="preserve">LE / NR </t>
  </si>
  <si>
    <t>LE / €uro</t>
  </si>
  <si>
    <t>EG</t>
  </si>
  <si>
    <t xml:space="preserve">NR </t>
  </si>
  <si>
    <t>LE / lfd. R</t>
  </si>
  <si>
    <t>Zackenbar</t>
  </si>
  <si>
    <t>E 21</t>
  </si>
  <si>
    <t>Halle 26b</t>
  </si>
  <si>
    <t>Halle 26c</t>
  </si>
  <si>
    <t>Behandlungsraum</t>
  </si>
  <si>
    <t>Kopf 3.2</t>
  </si>
  <si>
    <t xml:space="preserve">Kassen </t>
  </si>
  <si>
    <t>Halle / Stand</t>
  </si>
  <si>
    <t>Aussteller</t>
  </si>
  <si>
    <t>Reinigungsart</t>
  </si>
  <si>
    <t>Tage</t>
  </si>
  <si>
    <t>Fläche in m²</t>
  </si>
  <si>
    <t>VR</t>
  </si>
  <si>
    <t>NR</t>
  </si>
  <si>
    <t>NEUE HALLEN</t>
  </si>
  <si>
    <t>Anzahl</t>
  </si>
  <si>
    <t>Gesamt</t>
  </si>
  <si>
    <t>Kopffoyer 1</t>
  </si>
  <si>
    <t>1.1</t>
  </si>
  <si>
    <t>Übergang 1.1/2.1</t>
  </si>
  <si>
    <t>1.1a-2.1a</t>
  </si>
  <si>
    <t>1.1b-2.1b</t>
  </si>
  <si>
    <t>Kopffoyer 2</t>
  </si>
  <si>
    <t>2.1</t>
  </si>
  <si>
    <t>Kopffoyer 2 WC Flur</t>
  </si>
  <si>
    <t>Kopffoyer 3</t>
  </si>
  <si>
    <t>3.1</t>
  </si>
  <si>
    <t>Übergang 3.1/4.1</t>
  </si>
  <si>
    <t>3.1a-4.1a</t>
  </si>
  <si>
    <t>3.1b-4.1b</t>
  </si>
  <si>
    <t>Kopffoyer 4</t>
  </si>
  <si>
    <t>4.1</t>
  </si>
  <si>
    <t>Kopffoyer 4 WC Flur</t>
  </si>
  <si>
    <t>Übergang 5/6a</t>
  </si>
  <si>
    <t>5.1a-6.1a</t>
  </si>
  <si>
    <t>1.1/2</t>
  </si>
  <si>
    <t>1.2</t>
  </si>
  <si>
    <t>Übergang 1/2</t>
  </si>
  <si>
    <t>1.1/2a-2.1/2a</t>
  </si>
  <si>
    <t>Garderobe</t>
  </si>
  <si>
    <t>1.1/2b-2.1/2b</t>
  </si>
  <si>
    <t>Übergang 1.2/2.2</t>
  </si>
  <si>
    <t>1.2a-2.2a</t>
  </si>
  <si>
    <t>1.2b-2.2b</t>
  </si>
  <si>
    <t>2.1/2</t>
  </si>
  <si>
    <t>Kopffoyer 2 Flur</t>
  </si>
  <si>
    <t>2.2</t>
  </si>
  <si>
    <t>3.1/2</t>
  </si>
  <si>
    <t>3.2</t>
  </si>
  <si>
    <t>Übergang 3/4</t>
  </si>
  <si>
    <t>3.1/2a-4.1/2a</t>
  </si>
  <si>
    <t>3.1/2b-4.1/2b</t>
  </si>
  <si>
    <t>Übergang 3.2/4.2</t>
  </si>
  <si>
    <t>3.2b-4.2b</t>
  </si>
  <si>
    <t>3.2a-4.2a</t>
  </si>
  <si>
    <t>Übergang 1/2-3/4</t>
  </si>
  <si>
    <t>4.1/2</t>
  </si>
  <si>
    <t xml:space="preserve">Kopffoyer 4 </t>
  </si>
  <si>
    <t>4.2</t>
  </si>
  <si>
    <t>Übergang 3/4-5/6</t>
  </si>
  <si>
    <t>3/4-5/6</t>
  </si>
  <si>
    <t>Kopffoyer 5a</t>
  </si>
  <si>
    <t>5.1a</t>
  </si>
  <si>
    <t>5.1/2a</t>
  </si>
  <si>
    <t>5.1/2a-6.1/2a</t>
  </si>
  <si>
    <t>5.2a-6.2a</t>
  </si>
  <si>
    <t>Kopffoyer 6a</t>
  </si>
  <si>
    <t>6.1a</t>
  </si>
  <si>
    <t>Kopffoyer 5b</t>
  </si>
  <si>
    <t>5.2/3b</t>
  </si>
  <si>
    <t>5.3b</t>
  </si>
  <si>
    <t>5.2b-6.2b</t>
  </si>
  <si>
    <t>Übergang 5/6b</t>
  </si>
  <si>
    <t>5.2/3b-6.2/3b</t>
  </si>
  <si>
    <t>Übergang 5.3/6.3b</t>
  </si>
  <si>
    <t>5.3b-6.3b</t>
  </si>
  <si>
    <t>Kopffoyer 6b</t>
  </si>
  <si>
    <t>6.2/3b</t>
  </si>
  <si>
    <t>6.3b</t>
  </si>
  <si>
    <t>Übergang 5/25</t>
  </si>
  <si>
    <t>5.2b-25</t>
  </si>
  <si>
    <t>Übergang SC/7a</t>
  </si>
  <si>
    <t>SC-7.1a</t>
  </si>
  <si>
    <t>SC-7.1/2a</t>
  </si>
  <si>
    <t>SC-7.2a</t>
  </si>
  <si>
    <t>SC-7.2/3a</t>
  </si>
  <si>
    <t>SC-7.3a</t>
  </si>
  <si>
    <t>Übergang 7a/b</t>
  </si>
  <si>
    <t>7.1a-7.1b</t>
  </si>
  <si>
    <t>7.1/2a-7.1/2b</t>
  </si>
  <si>
    <t>7.2a-7.2b</t>
  </si>
  <si>
    <t>Übergang 7b/c</t>
  </si>
  <si>
    <t>7.1b-7.1c</t>
  </si>
  <si>
    <t>7.1/2b-7.1/2c</t>
  </si>
  <si>
    <t>7.2b-7.2c</t>
  </si>
  <si>
    <t>7.2/3b-7.2/3c</t>
  </si>
  <si>
    <t>7.3b-7.3c</t>
  </si>
  <si>
    <t>Übergang 7/8</t>
  </si>
  <si>
    <t>7.1c-8</t>
  </si>
  <si>
    <t>7.1/2c-8</t>
  </si>
  <si>
    <t>7.2c-8</t>
  </si>
  <si>
    <t>Treppe SC/7a</t>
  </si>
  <si>
    <t>7a</t>
  </si>
  <si>
    <t>3     1</t>
  </si>
  <si>
    <t>7b</t>
  </si>
  <si>
    <t>Treppe Übergang 7b/c</t>
  </si>
  <si>
    <t>Treppe Übergang 7/8</t>
  </si>
  <si>
    <t>7-8</t>
  </si>
  <si>
    <t>2     1</t>
  </si>
  <si>
    <t>Treppe ÜG 1/2b</t>
  </si>
  <si>
    <t>Treppe ÜG 3/4a</t>
  </si>
  <si>
    <t>Treppe ÜG 3/4b</t>
  </si>
  <si>
    <t>Treppe ÜG 5/6a</t>
  </si>
  <si>
    <t>Treppe ÜG 5/6b</t>
  </si>
  <si>
    <t>6.1b</t>
  </si>
  <si>
    <t>Treppe Kopffoyer 4</t>
  </si>
  <si>
    <t>4</t>
  </si>
  <si>
    <t>Treppe Kopffoyer 6a</t>
  </si>
  <si>
    <t>6a</t>
  </si>
  <si>
    <t>Treppe Kopffoyer 6b</t>
  </si>
  <si>
    <t>6.2/6.3</t>
  </si>
  <si>
    <t>2     3</t>
  </si>
  <si>
    <t>Treppe Kopffoyer 5b</t>
  </si>
  <si>
    <t>5.2/5.3</t>
  </si>
  <si>
    <t>Verbindung</t>
  </si>
  <si>
    <t>8.1         10.1</t>
  </si>
  <si>
    <t>8.1         9a</t>
  </si>
  <si>
    <t>8.1         9b</t>
  </si>
  <si>
    <t>8.1         9c</t>
  </si>
  <si>
    <t>12         13</t>
  </si>
  <si>
    <t>20         21</t>
  </si>
  <si>
    <t>21         22</t>
  </si>
  <si>
    <t>22         23</t>
  </si>
  <si>
    <t xml:space="preserve">Treppenhäuser </t>
  </si>
  <si>
    <t>25         26</t>
  </si>
  <si>
    <t>Preis pro Reinigung/€</t>
  </si>
  <si>
    <t xml:space="preserve">DRK-Stationen </t>
  </si>
  <si>
    <t>Halle 19 Ost Küche</t>
  </si>
  <si>
    <t>Halle 19 Ost Flur</t>
  </si>
  <si>
    <t>Halle 19 Ost Treppenaufgang</t>
  </si>
  <si>
    <t>Halle 19 West Ordnerraum</t>
  </si>
  <si>
    <t>Halle 19 West Küche</t>
  </si>
  <si>
    <t>Halle 19 West Flur</t>
  </si>
  <si>
    <t>Halle 19 West Treppenaufgang</t>
  </si>
  <si>
    <t>1.OG</t>
  </si>
  <si>
    <t>Halle 19 Ost Teeküche</t>
  </si>
  <si>
    <t>E 14</t>
  </si>
  <si>
    <t>lfd. Reinigung</t>
  </si>
  <si>
    <t>DRK-Stationen</t>
  </si>
  <si>
    <t>Anzahl Behälter</t>
  </si>
  <si>
    <t>EP Liste Position</t>
  </si>
  <si>
    <t>UG</t>
  </si>
  <si>
    <t>UG TR 1</t>
  </si>
  <si>
    <t>UG Flur (009)</t>
  </si>
  <si>
    <t>Funkturmlounge</t>
  </si>
  <si>
    <t xml:space="preserve">Sonntag </t>
  </si>
  <si>
    <t>H019-TU-008</t>
  </si>
  <si>
    <t>H019-TU-009</t>
  </si>
  <si>
    <t>H019-TU-010</t>
  </si>
  <si>
    <t>H019-TU-011</t>
  </si>
  <si>
    <t>H019-TU-012</t>
  </si>
  <si>
    <t>H19-E02-004</t>
  </si>
  <si>
    <t>H19-E02-008</t>
  </si>
  <si>
    <t>H19-E02-009</t>
  </si>
  <si>
    <t>H19-E02-003</t>
  </si>
  <si>
    <t>H19-E02-014</t>
  </si>
  <si>
    <t>H19-E02-011</t>
  </si>
  <si>
    <t>H19-E02-013</t>
  </si>
  <si>
    <t>H19-E02-010</t>
  </si>
  <si>
    <t>H19-E02-019</t>
  </si>
  <si>
    <t>H19-ZE-003</t>
  </si>
  <si>
    <t>H19-ZE-002</t>
  </si>
  <si>
    <t>H19-ZE-004</t>
  </si>
  <si>
    <t>H19-ZE-005</t>
  </si>
  <si>
    <t>H19-ZE-006</t>
  </si>
  <si>
    <t>H19-ZE-007</t>
  </si>
  <si>
    <t>H19-ZE-008</t>
  </si>
  <si>
    <t>H19-ZE-013</t>
  </si>
  <si>
    <t>H19-ZE-014</t>
  </si>
  <si>
    <t>H19-ZE-012</t>
  </si>
  <si>
    <t xml:space="preserve">Trompete </t>
  </si>
  <si>
    <t>Trompete Garderobe</t>
  </si>
  <si>
    <t>Halle 25 Eingang</t>
  </si>
  <si>
    <t>Vorhalle 25</t>
  </si>
  <si>
    <t>H25-E02-005</t>
  </si>
  <si>
    <t>H25-E02-006</t>
  </si>
  <si>
    <t>H25-E02-007</t>
  </si>
  <si>
    <t>Halle 26 - Garderobe</t>
  </si>
  <si>
    <t xml:space="preserve">Halle 26a </t>
  </si>
  <si>
    <t>H26-E02-008</t>
  </si>
  <si>
    <t>Halle 26a Garderobe</t>
  </si>
  <si>
    <t>H26-E02-021</t>
  </si>
  <si>
    <t>Halle 26b Garderobe</t>
  </si>
  <si>
    <t>Zusatzarbeiten aus Hallenrücknahme</t>
  </si>
  <si>
    <t>OG</t>
  </si>
  <si>
    <t>Kosten ICC Anteil</t>
  </si>
  <si>
    <t>Hallen - Kongress</t>
  </si>
  <si>
    <t>ICC Teil - Kongress</t>
  </si>
  <si>
    <t>Bemerkung</t>
  </si>
  <si>
    <t>Bankettebene</t>
  </si>
  <si>
    <t>Datum /
Zeitraum</t>
  </si>
  <si>
    <t>€ / Reinigung</t>
  </si>
  <si>
    <t>Madrid (GST E03-003)</t>
  </si>
  <si>
    <t>Übergang zur Halle 10 (GST E03-101)</t>
  </si>
  <si>
    <t>Raum Sydney (GST E03-004)</t>
  </si>
  <si>
    <t>Übergang zur Halle 11 (GST E03-201</t>
  </si>
  <si>
    <t>Raum Istanbul (GST E03-002)</t>
  </si>
  <si>
    <t>Übergang zur Halle 10 (GST E03-111)</t>
  </si>
  <si>
    <t>Raum Hongkong (GST E03-001)</t>
  </si>
  <si>
    <t>Übergang zur Halle 10 (GST E03-301)</t>
  </si>
  <si>
    <t>abmoppen d. Treppen zu den Banketträumen / Treppe</t>
  </si>
  <si>
    <r>
      <t xml:space="preserve">Büro </t>
    </r>
    <r>
      <rPr>
        <b/>
        <sz val="10"/>
        <rFont val="Arial"/>
        <family val="2"/>
      </rPr>
      <t>Freiburg 1</t>
    </r>
  </si>
  <si>
    <r>
      <t xml:space="preserve">Büro </t>
    </r>
    <r>
      <rPr>
        <b/>
        <sz val="10"/>
        <rFont val="Arial"/>
        <family val="2"/>
      </rPr>
      <t>Freiburg 2</t>
    </r>
  </si>
  <si>
    <r>
      <t xml:space="preserve">Büro </t>
    </r>
    <r>
      <rPr>
        <b/>
        <sz val="10"/>
        <rFont val="Arial"/>
        <family val="2"/>
      </rPr>
      <t>Freiburg 3</t>
    </r>
  </si>
  <si>
    <t>Nicht mehr als VA-Fläche nutzbar!</t>
  </si>
  <si>
    <t>Nicht mehr zur VA nutzbar!</t>
  </si>
  <si>
    <t>UH</t>
  </si>
  <si>
    <t>Zwischensumme:</t>
  </si>
  <si>
    <t>Ladycarebehälter</t>
  </si>
  <si>
    <t>Hallenverbinder</t>
  </si>
  <si>
    <t>1.2 zu 3.2</t>
  </si>
  <si>
    <t>2.2 zu 4.2</t>
  </si>
  <si>
    <t>3.2 zu 5.2</t>
  </si>
  <si>
    <t>4.2 zu 6.2</t>
  </si>
  <si>
    <t xml:space="preserve">Reinigung Aussengelände </t>
  </si>
  <si>
    <t>Glasreinigung, Griffspurenbeseitigung</t>
  </si>
  <si>
    <t>Stk.</t>
  </si>
  <si>
    <t>€/Stk.</t>
  </si>
  <si>
    <t>E21</t>
  </si>
  <si>
    <t>WC-Festbesetzung</t>
  </si>
  <si>
    <t>Ladycare-
behälter</t>
  </si>
  <si>
    <t>Gestellung von zusätzlichen Rosconi</t>
  </si>
  <si>
    <t>Babywickelraum</t>
  </si>
  <si>
    <t>KST E02</t>
  </si>
  <si>
    <r>
      <t>Einpflegen u. Polieren d. Fußböden i. d. Banketträumen</t>
    </r>
    <r>
      <rPr>
        <sz val="10"/>
        <rFont val="Arial"/>
        <family val="2"/>
      </rPr>
      <t xml:space="preserve"> - </t>
    </r>
    <r>
      <rPr>
        <b/>
        <sz val="10"/>
        <rFont val="Arial"/>
        <family val="2"/>
      </rPr>
      <t>auf Abruf (Stunden)</t>
    </r>
  </si>
  <si>
    <t>Montag-Freitag 5:00-22:00 Uhr</t>
  </si>
  <si>
    <t>Montag-Freitag 22:00-5:00 Uhr</t>
  </si>
  <si>
    <t>Feiertag</t>
  </si>
  <si>
    <t>Treppen</t>
  </si>
  <si>
    <t>€ / h</t>
  </si>
  <si>
    <t>KST E02/H18</t>
  </si>
  <si>
    <t xml:space="preserve">Palais </t>
  </si>
  <si>
    <t>Flur (wenn Kassen ungenutzt)</t>
  </si>
  <si>
    <t>H26-E02-103 Einsatzleitung</t>
  </si>
  <si>
    <t>H26-E02-104 Anmeldung</t>
  </si>
  <si>
    <t>H26-E02-105 Rollstuhlschiebedienst</t>
  </si>
  <si>
    <t>H26-E02-106 Aufenthaltsraum</t>
  </si>
  <si>
    <t>H26-E02-203 Behandlungsraum 2</t>
  </si>
  <si>
    <t>H26-E02-204  Arztraum</t>
  </si>
  <si>
    <t>H26-E02-205 Anmeldung</t>
  </si>
  <si>
    <t>H26-E02-206 Behandlungsraum 2</t>
  </si>
  <si>
    <t>H26-E02-207 Aufenthaltsraum</t>
  </si>
  <si>
    <t>18 Empore</t>
  </si>
  <si>
    <t>EMS Foyer</t>
  </si>
  <si>
    <t xml:space="preserve">EMS Treppenbereiche </t>
  </si>
  <si>
    <t xml:space="preserve">EMS Überfahrten </t>
  </si>
  <si>
    <t>zu MF 1.1/2.1</t>
  </si>
  <si>
    <t>zu MF 1.2/2.2</t>
  </si>
  <si>
    <t xml:space="preserve">EMS Garderobe </t>
  </si>
  <si>
    <t>TU1</t>
  </si>
  <si>
    <t>EMS Flur (Garderobe/WC)</t>
  </si>
  <si>
    <t xml:space="preserve">EMS Halle </t>
  </si>
  <si>
    <t>Gastro</t>
  </si>
  <si>
    <t>1.1 zu 3.1</t>
  </si>
  <si>
    <t>2.1 zu 4.1</t>
  </si>
  <si>
    <t>3.1 zu 5.1</t>
  </si>
  <si>
    <t>4.1 zu 6.1</t>
  </si>
  <si>
    <t xml:space="preserve">Kopffoyer 1 </t>
  </si>
  <si>
    <t>Übergang 2-7</t>
  </si>
  <si>
    <t>2 1/2-7 1/2</t>
  </si>
  <si>
    <t>Kopffoyer 4a WC Flur</t>
  </si>
  <si>
    <t>4.1/2a</t>
  </si>
  <si>
    <t>Kopffoyer 4b WC Flur</t>
  </si>
  <si>
    <t>4.1/2b</t>
  </si>
  <si>
    <t>Übergang 4-7</t>
  </si>
  <si>
    <t>4.1/2-7 1/2</t>
  </si>
  <si>
    <t>Übergang 5/6</t>
  </si>
  <si>
    <t>6.1/2</t>
  </si>
  <si>
    <t>Übergang 6-7</t>
  </si>
  <si>
    <t>6 1/2-71/2</t>
  </si>
  <si>
    <t>Übergang 5.2b/6.2b</t>
  </si>
  <si>
    <t>Eingang 5.2b/6.2b</t>
  </si>
  <si>
    <t>Eingeschränkter VA-Verkehr!</t>
  </si>
  <si>
    <t>Eingangsfoyer</t>
  </si>
  <si>
    <t>Eingang Windfang</t>
  </si>
  <si>
    <t>Eingang Foyer</t>
  </si>
  <si>
    <t>14.2       15.2</t>
  </si>
  <si>
    <t>GST zu H10</t>
  </si>
  <si>
    <t>GST zu H11</t>
  </si>
  <si>
    <t>GST zu H12</t>
  </si>
  <si>
    <t>Istanbul</t>
  </si>
  <si>
    <t>Hongkong/ Istanbul</t>
  </si>
  <si>
    <t>Nur noch bedingt zu VA nutzbar!</t>
  </si>
  <si>
    <t>lfd. Rg./m²</t>
  </si>
  <si>
    <t>NR/m²</t>
  </si>
  <si>
    <t>LE / lfd. Rg.</t>
  </si>
  <si>
    <t>LE / NR</t>
  </si>
  <si>
    <t>lfd. Nacht</t>
  </si>
  <si>
    <t>lfd. Tag</t>
  </si>
  <si>
    <t>Vor- reinig.</t>
  </si>
  <si>
    <t>Nach-reinig.</t>
  </si>
  <si>
    <t>VR Aufbau</t>
  </si>
  <si>
    <t>LE/</t>
  </si>
  <si>
    <t>Flächen-anteil</t>
  </si>
  <si>
    <t>Treppe Übergang 7a/b</t>
  </si>
  <si>
    <t>Treppe Kopffoyer 1</t>
  </si>
  <si>
    <t>Treppe Kopffoyer 3</t>
  </si>
  <si>
    <t>Treppe Kopffoyer 2</t>
  </si>
  <si>
    <t>7.3a-7.3b</t>
  </si>
  <si>
    <t>Treppe Kopffoyer 5</t>
  </si>
  <si>
    <t>5</t>
  </si>
  <si>
    <t>lfd. VR Nacht</t>
  </si>
  <si>
    <t>finale</t>
  </si>
  <si>
    <t>Übergang E14-ICC</t>
  </si>
  <si>
    <t>Eingangshalle (100%)</t>
  </si>
  <si>
    <t>Übergang 14-15</t>
  </si>
  <si>
    <t>16          17</t>
  </si>
  <si>
    <t>8.2         10.2</t>
  </si>
  <si>
    <t>Eingang Messe Süd</t>
  </si>
  <si>
    <t>GST Windfang Richtung FT</t>
  </si>
  <si>
    <t>GST Windfang Richtung JG</t>
  </si>
  <si>
    <t>GST Übergang 10.1</t>
  </si>
  <si>
    <t>GST Übergang 10.2</t>
  </si>
  <si>
    <t>GST Übergang 11.1</t>
  </si>
  <si>
    <t>GST Übergang 11.2</t>
  </si>
  <si>
    <t>GST Übergang 12.1</t>
  </si>
  <si>
    <t>GST Galerie</t>
  </si>
  <si>
    <t>Aufbau</t>
  </si>
  <si>
    <t>GST Übergang H10 zu WC</t>
  </si>
  <si>
    <t>GST Übergang H11 zu WC</t>
  </si>
  <si>
    <t>GST Übergang H12 zu WC</t>
  </si>
  <si>
    <t>GST Übergang 12.2</t>
  </si>
  <si>
    <t>GST Windfang Richtung SOG</t>
  </si>
  <si>
    <t>KST Übergang 11.1</t>
  </si>
  <si>
    <t>KST Übergang 11.2</t>
  </si>
  <si>
    <t>KST Schleuse Richtung 11.1</t>
  </si>
  <si>
    <t>KST Windfang Eingang</t>
  </si>
  <si>
    <t>KST Windfang/Schleuse Richtung SOG</t>
  </si>
  <si>
    <t>KST Windfang/Schleuse Richtung FT</t>
  </si>
  <si>
    <t>KST WC-Flur</t>
  </si>
  <si>
    <t>Übergang Richtung FT</t>
  </si>
  <si>
    <t>E21 Kassen 1-3</t>
  </si>
  <si>
    <t>E21 Kassen 4-5</t>
  </si>
  <si>
    <t>E19 Ost Kasse 1</t>
  </si>
  <si>
    <t>E19 West Kasse 2</t>
  </si>
  <si>
    <t>LE / VR</t>
  </si>
  <si>
    <t>Verkehrsflächen</t>
  </si>
  <si>
    <t>Übergang FWD</t>
  </si>
  <si>
    <t xml:space="preserve">1.1ab  </t>
  </si>
  <si>
    <t>2.1ab</t>
  </si>
  <si>
    <t>3.1ab</t>
  </si>
  <si>
    <t>4.1ab</t>
  </si>
  <si>
    <t>1.2ab</t>
  </si>
  <si>
    <t>2.2ab</t>
  </si>
  <si>
    <t>3.2ab</t>
  </si>
  <si>
    <t>4.2ab</t>
  </si>
  <si>
    <t>9a-c</t>
  </si>
  <si>
    <t>Berlin (7.3a)</t>
  </si>
  <si>
    <t>Europa (7.3b)</t>
  </si>
  <si>
    <t>Eingangshalle 7</t>
  </si>
  <si>
    <t>SCH7</t>
  </si>
  <si>
    <t>GST unten 100%</t>
  </si>
  <si>
    <t>GST oben 100%</t>
  </si>
  <si>
    <t>KST unten 100%</t>
  </si>
  <si>
    <t>KST oben 100%</t>
  </si>
  <si>
    <t xml:space="preserve">finale Vorreinigung </t>
  </si>
  <si>
    <t>laufende R. Nacht (lfd. VR Nacht)</t>
  </si>
  <si>
    <t>laufende R. Tag (lfd. Tag)</t>
  </si>
  <si>
    <t>Kongressebene H 7.3</t>
  </si>
  <si>
    <t>Zugangsflächen während  der Messe</t>
  </si>
  <si>
    <t>Vorreinigung Aufbau (VR Aufbau)</t>
  </si>
  <si>
    <t>Vor-reinig.</t>
  </si>
  <si>
    <t xml:space="preserve">lfd. VR Nacht </t>
  </si>
  <si>
    <t xml:space="preserve">lfd. Tag </t>
  </si>
  <si>
    <t>Nach- reinig.</t>
  </si>
  <si>
    <t>Preis/m²</t>
  </si>
  <si>
    <r>
      <t xml:space="preserve">Rostock 1 </t>
    </r>
    <r>
      <rPr>
        <sz val="10"/>
        <rFont val="Arial"/>
        <family val="2"/>
      </rPr>
      <t>Büro Ost</t>
    </r>
  </si>
  <si>
    <r>
      <rPr>
        <b/>
        <sz val="10"/>
        <rFont val="Arial"/>
        <family val="2"/>
      </rPr>
      <t xml:space="preserve">Rostock 3 </t>
    </r>
    <r>
      <rPr>
        <sz val="10"/>
        <rFont val="Arial"/>
        <family val="2"/>
      </rPr>
      <t>Ost Büro 1</t>
    </r>
  </si>
  <si>
    <r>
      <t xml:space="preserve">
</t>
    </r>
    <r>
      <rPr>
        <b/>
        <sz val="10"/>
        <rFont val="Arial"/>
        <family val="2"/>
      </rPr>
      <t xml:space="preserve">Rostock 2 </t>
    </r>
    <r>
      <rPr>
        <sz val="10"/>
        <rFont val="Arial"/>
        <family val="2"/>
      </rPr>
      <t>Ost Büro 2</t>
    </r>
  </si>
  <si>
    <r>
      <t xml:space="preserve">
</t>
    </r>
    <r>
      <rPr>
        <b/>
        <sz val="10"/>
        <rFont val="Arial"/>
        <family val="2"/>
      </rPr>
      <t xml:space="preserve">Rostock 4 </t>
    </r>
    <r>
      <rPr>
        <sz val="10"/>
        <rFont val="Arial"/>
        <family val="2"/>
      </rPr>
      <t>Ost Büro 3</t>
    </r>
  </si>
  <si>
    <r>
      <t xml:space="preserve">
</t>
    </r>
    <r>
      <rPr>
        <b/>
        <sz val="10"/>
        <rFont val="Arial"/>
        <family val="2"/>
      </rPr>
      <t xml:space="preserve">Rostock 5 </t>
    </r>
    <r>
      <rPr>
        <sz val="10"/>
        <rFont val="Arial"/>
        <family val="2"/>
      </rPr>
      <t>Ost Büro 4</t>
    </r>
  </si>
  <si>
    <r>
      <t xml:space="preserve"> 
</t>
    </r>
    <r>
      <rPr>
        <b/>
        <sz val="10"/>
        <rFont val="Arial"/>
        <family val="2"/>
      </rPr>
      <t xml:space="preserve">Rostock 6 </t>
    </r>
    <r>
      <rPr>
        <sz val="10"/>
        <rFont val="Arial"/>
        <family val="2"/>
      </rPr>
      <t>Ost Büro 5</t>
    </r>
  </si>
  <si>
    <r>
      <t xml:space="preserve">
</t>
    </r>
    <r>
      <rPr>
        <b/>
        <sz val="10"/>
        <rFont val="Arial"/>
        <family val="2"/>
      </rPr>
      <t xml:space="preserve">Rostock 7 </t>
    </r>
    <r>
      <rPr>
        <sz val="10"/>
        <rFont val="Arial"/>
        <family val="2"/>
      </rPr>
      <t>Ost Büro 6</t>
    </r>
  </si>
  <si>
    <r>
      <t xml:space="preserve">
</t>
    </r>
    <r>
      <rPr>
        <b/>
        <sz val="10"/>
        <rFont val="Arial"/>
        <family val="2"/>
      </rPr>
      <t xml:space="preserve">Kiel 1 </t>
    </r>
    <r>
      <rPr>
        <sz val="10"/>
        <rFont val="Arial"/>
        <family val="2"/>
      </rPr>
      <t>West Büro 1</t>
    </r>
  </si>
  <si>
    <r>
      <t xml:space="preserve">
</t>
    </r>
    <r>
      <rPr>
        <b/>
        <sz val="10"/>
        <rFont val="Arial"/>
        <family val="2"/>
      </rPr>
      <t xml:space="preserve">Kiel 2 </t>
    </r>
    <r>
      <rPr>
        <sz val="10"/>
        <rFont val="Arial"/>
        <family val="2"/>
      </rPr>
      <t>West Büro 1</t>
    </r>
  </si>
  <si>
    <r>
      <t xml:space="preserve">
</t>
    </r>
    <r>
      <rPr>
        <b/>
        <sz val="10"/>
        <rFont val="Arial"/>
        <family val="2"/>
      </rPr>
      <t xml:space="preserve">Kiel 3 </t>
    </r>
    <r>
      <rPr>
        <sz val="10"/>
        <rFont val="Arial"/>
        <family val="2"/>
      </rPr>
      <t>West Büro 2</t>
    </r>
    <r>
      <rPr>
        <sz val="11"/>
        <color theme="1"/>
        <rFont val="Arial"/>
        <family val="2"/>
      </rPr>
      <t/>
    </r>
  </si>
  <si>
    <t xml:space="preserve">Halle / Ebene </t>
  </si>
  <si>
    <t>Außenanlagenreinigung</t>
  </si>
  <si>
    <t>Glasreinigung</t>
  </si>
  <si>
    <t>ideelle Standreinigung</t>
  </si>
  <si>
    <t>Vor-
reinigung</t>
  </si>
  <si>
    <t>€/h</t>
  </si>
  <si>
    <t>Abbau</t>
  </si>
  <si>
    <t>Palais Zackenbar</t>
  </si>
  <si>
    <t>Gesamt:</t>
  </si>
  <si>
    <t>Summe:</t>
  </si>
  <si>
    <t>Öffnung der WC Anlagen Auf -, VA- und Abbauphase</t>
  </si>
  <si>
    <t>Anzahl
Ladycare-
behälter</t>
  </si>
  <si>
    <t>VA Laufzeit</t>
  </si>
  <si>
    <t>Anzahl d.
Reini-gungen</t>
  </si>
  <si>
    <t>Künstlergarderobe 1</t>
  </si>
  <si>
    <t>Künstlergarderobe 2</t>
  </si>
  <si>
    <t>Künstlergarderobe 3</t>
  </si>
  <si>
    <t>Außenrevier</t>
  </si>
  <si>
    <t>€/m²/h</t>
  </si>
  <si>
    <t>Tage
lfd. Rg.</t>
  </si>
  <si>
    <t>€/m²
lfd. Rg.</t>
  </si>
  <si>
    <t>m²/MA</t>
  </si>
  <si>
    <t>Vorhalle</t>
  </si>
  <si>
    <t>E19 Eingangsfoyer</t>
  </si>
  <si>
    <t>H 19 100%</t>
  </si>
  <si>
    <t>20/21</t>
  </si>
  <si>
    <t>21/22</t>
  </si>
  <si>
    <t>22/23</t>
  </si>
  <si>
    <t>25/26</t>
  </si>
  <si>
    <t>Rostock</t>
  </si>
  <si>
    <t>E19</t>
  </si>
  <si>
    <t>Kiel</t>
  </si>
  <si>
    <t>Kiel OG</t>
  </si>
  <si>
    <t>Kiel EG</t>
  </si>
  <si>
    <t>Details/
Ortsangabe</t>
  </si>
  <si>
    <t>Nebenräume MG</t>
  </si>
  <si>
    <t>Palais EG ohne Emporen</t>
  </si>
  <si>
    <t>Palais EG Empore Ost</t>
  </si>
  <si>
    <t>Palais EG Empore West</t>
  </si>
  <si>
    <t>Palais OG</t>
  </si>
  <si>
    <t>Palais OG Empore Ost</t>
  </si>
  <si>
    <t>Palais OG Empore West</t>
  </si>
  <si>
    <t>Kongressflächen</t>
  </si>
  <si>
    <t>Halle ohne CCG- Tresen</t>
  </si>
  <si>
    <t>Halle inkl. CCG- Tresen</t>
  </si>
  <si>
    <t>lfd. R. Nacht</t>
  </si>
  <si>
    <t>lfd. R. Tag</t>
  </si>
  <si>
    <t>Nottreppenhäuser</t>
  </si>
  <si>
    <t>VR / lfd. Rg.</t>
  </si>
  <si>
    <t>Bezeichnung</t>
  </si>
  <si>
    <t>Raumnummer</t>
  </si>
  <si>
    <t>Schmutzfangmatten</t>
  </si>
  <si>
    <t>101-500 m²</t>
  </si>
  <si>
    <t>Eingang/Garderobe</t>
  </si>
  <si>
    <t>ZE2</t>
  </si>
  <si>
    <t>Rostock EG</t>
  </si>
  <si>
    <t>Rostock OG</t>
  </si>
  <si>
    <t>Gänge</t>
  </si>
  <si>
    <t>1-50 m²</t>
  </si>
  <si>
    <t>51 - 100 m²</t>
  </si>
  <si>
    <t xml:space="preserve">€/Stk. </t>
  </si>
  <si>
    <t xml:space="preserve">Anzahl  </t>
  </si>
  <si>
    <t>CWS Schmutzfangmatten</t>
  </si>
  <si>
    <t>Hallen</t>
  </si>
  <si>
    <t>Sonntag</t>
  </si>
  <si>
    <t>E21-E02-016</t>
  </si>
  <si>
    <t>während VA tags</t>
  </si>
  <si>
    <t>Objekt</t>
  </si>
  <si>
    <t>Grauflächen</t>
  </si>
  <si>
    <t>Parkflächen</t>
  </si>
  <si>
    <t>wassergebundene Flächen</t>
  </si>
  <si>
    <t>Gewässerflächen</t>
  </si>
  <si>
    <t>Japanischer Garten</t>
  </si>
  <si>
    <t>Gebäude</t>
  </si>
  <si>
    <t>Grünflächen</t>
  </si>
  <si>
    <t>Sommergarten</t>
  </si>
  <si>
    <t>Trompete Business-Center</t>
  </si>
  <si>
    <t>E21-E02-001</t>
  </si>
  <si>
    <t>Künstlergarderobe 5</t>
  </si>
  <si>
    <t>PAF-EG-008</t>
  </si>
  <si>
    <t>Künstlergarderobe 6</t>
  </si>
  <si>
    <t>PAF-EG-018</t>
  </si>
  <si>
    <t>Künstlergarderobe 7</t>
  </si>
  <si>
    <t>PAF-1OG-011</t>
  </si>
  <si>
    <t>Künstlergarderobe 8</t>
  </si>
  <si>
    <t>PAF-1OG-012</t>
  </si>
  <si>
    <t>WC + Dusche</t>
  </si>
  <si>
    <t>PAF-OG-010+012</t>
  </si>
  <si>
    <t>E 19</t>
  </si>
  <si>
    <t>Flächenart</t>
  </si>
  <si>
    <t>lfd. Rg. 
tags</t>
  </si>
  <si>
    <t>lfd. Rg. 
nachts</t>
  </si>
  <si>
    <t>Nach-
reinigung</t>
  </si>
  <si>
    <t>01</t>
  </si>
  <si>
    <t>Gleisharfe</t>
  </si>
  <si>
    <t>02</t>
  </si>
  <si>
    <t>Parkplatz 18</t>
  </si>
  <si>
    <t>03</t>
  </si>
  <si>
    <t>Tor 25 innen Richtung H25</t>
  </si>
  <si>
    <t>04</t>
  </si>
  <si>
    <t>H26 Richtung Gleisharfe</t>
  </si>
  <si>
    <t>05</t>
  </si>
  <si>
    <t>H25 zu H26 Nord</t>
  </si>
  <si>
    <t>07</t>
  </si>
  <si>
    <t>H24 West</t>
  </si>
  <si>
    <t>08</t>
  </si>
  <si>
    <t>H24 Ost</t>
  </si>
  <si>
    <t>09</t>
  </si>
  <si>
    <t>Fahrstraße unter 24</t>
  </si>
  <si>
    <t>10</t>
  </si>
  <si>
    <t>H23b</t>
  </si>
  <si>
    <t>11</t>
  </si>
  <si>
    <t>H22b</t>
  </si>
  <si>
    <t>H21b</t>
  </si>
  <si>
    <t>Trompete bis Hammerskjölplatz</t>
  </si>
  <si>
    <t>14</t>
  </si>
  <si>
    <t>H23a</t>
  </si>
  <si>
    <t>15</t>
  </si>
  <si>
    <t>H22a</t>
  </si>
  <si>
    <t>H21a</t>
  </si>
  <si>
    <t>Hof 20</t>
  </si>
  <si>
    <t>17-1</t>
  </si>
  <si>
    <t>Tunnel bis 11.1</t>
  </si>
  <si>
    <t>ehemal. RTL Zelt</t>
  </si>
  <si>
    <t>Palaisbrunnen</t>
  </si>
  <si>
    <t>Hof 18</t>
  </si>
  <si>
    <t>21</t>
  </si>
  <si>
    <t>H11.2 Richtung SoGa</t>
  </si>
  <si>
    <t>21-1</t>
  </si>
  <si>
    <t>H11.1 Richtung SoGa</t>
  </si>
  <si>
    <t>22</t>
  </si>
  <si>
    <t>22-1</t>
  </si>
  <si>
    <t>Tunnel 8.1 zu 11.1</t>
  </si>
  <si>
    <t>23</t>
  </si>
  <si>
    <t>H10.2 Richtung SoGa</t>
  </si>
  <si>
    <t>23-1</t>
  </si>
  <si>
    <t>H10.1 Richtung SoGa</t>
  </si>
  <si>
    <t>H8.2 Richtung SoGa</t>
  </si>
  <si>
    <t>24-1</t>
  </si>
  <si>
    <t>H8.1 Richtung SoGa</t>
  </si>
  <si>
    <t>Spindel Ost</t>
  </si>
  <si>
    <t>26</t>
  </si>
  <si>
    <t>H6.2 zu H7.2c</t>
  </si>
  <si>
    <t>26-1</t>
  </si>
  <si>
    <t>H6.1 zu H7.1c</t>
  </si>
  <si>
    <t>27</t>
  </si>
  <si>
    <t>H4.2 zu H7.2b</t>
  </si>
  <si>
    <t>27-1</t>
  </si>
  <si>
    <t>H4.1 zu H7.1b</t>
  </si>
  <si>
    <t>28</t>
  </si>
  <si>
    <t>H2.2 zu H7.2a</t>
  </si>
  <si>
    <t>28-1</t>
  </si>
  <si>
    <t>H2.1 zu H7.1a</t>
  </si>
  <si>
    <t>29</t>
  </si>
  <si>
    <t>H3.2 zu H5.2</t>
  </si>
  <si>
    <t>29-1</t>
  </si>
  <si>
    <t>H3.1 zu H5.1</t>
  </si>
  <si>
    <t>30</t>
  </si>
  <si>
    <t>H4.2 zu H6.2</t>
  </si>
  <si>
    <t>30-1</t>
  </si>
  <si>
    <t>H4.1 zu H6.1</t>
  </si>
  <si>
    <t>31</t>
  </si>
  <si>
    <t>H1.2 zu H3.2</t>
  </si>
  <si>
    <t>31-1</t>
  </si>
  <si>
    <t>H1.1 zu H3.1</t>
  </si>
  <si>
    <t>32</t>
  </si>
  <si>
    <t>H2.2 zu H4.2</t>
  </si>
  <si>
    <t>32-1</t>
  </si>
  <si>
    <t>H2.1 zu H4.1</t>
  </si>
  <si>
    <t>33</t>
  </si>
  <si>
    <t>H1.2a + Kopf 1.2</t>
  </si>
  <si>
    <t>33-1</t>
  </si>
  <si>
    <t>H1.1a + Kopf 1.1</t>
  </si>
  <si>
    <t>34</t>
  </si>
  <si>
    <t>H2.2a</t>
  </si>
  <si>
    <t>34-1</t>
  </si>
  <si>
    <t>H2.1a</t>
  </si>
  <si>
    <t>35</t>
  </si>
  <si>
    <t>35-1</t>
  </si>
  <si>
    <t>Kopf 3.1</t>
  </si>
  <si>
    <t>36</t>
  </si>
  <si>
    <t>H.5.2b + Kopf 5.2</t>
  </si>
  <si>
    <t>36-1</t>
  </si>
  <si>
    <t>Kopf 5.1</t>
  </si>
  <si>
    <t>37</t>
  </si>
  <si>
    <t>H25 Richtung H5.2 Nord</t>
  </si>
  <si>
    <t>38</t>
  </si>
  <si>
    <t>H25 bis Jaffestraße</t>
  </si>
  <si>
    <t>39</t>
  </si>
  <si>
    <t>Parkplatz 17</t>
  </si>
  <si>
    <t>40</t>
  </si>
  <si>
    <t>EMS Busvorfahrt</t>
  </si>
  <si>
    <t>41</t>
  </si>
  <si>
    <t>EMS bis S-Bahnhof</t>
  </si>
  <si>
    <t>42</t>
  </si>
  <si>
    <t>Piazza CCB</t>
  </si>
  <si>
    <t>43</t>
  </si>
  <si>
    <t>CCB Busvorfahrt</t>
  </si>
  <si>
    <t>44</t>
  </si>
  <si>
    <t>CCB Ost</t>
  </si>
  <si>
    <t>45</t>
  </si>
  <si>
    <t>Parkplatz 14</t>
  </si>
  <si>
    <t>46</t>
  </si>
  <si>
    <t>Mitarbeiterparkplatz + Tor 7</t>
  </si>
  <si>
    <t>47</t>
  </si>
  <si>
    <t>H7.2b+c Richtung Betriebszentrale</t>
  </si>
  <si>
    <t>48</t>
  </si>
  <si>
    <t>H8.2 zu 9 Süd</t>
  </si>
  <si>
    <t>49</t>
  </si>
  <si>
    <t>H8.2 zu 9 Nord</t>
  </si>
  <si>
    <t>50</t>
  </si>
  <si>
    <t>H9 + Tor 9</t>
  </si>
  <si>
    <t>51</t>
  </si>
  <si>
    <t>52</t>
  </si>
  <si>
    <t>Tunnel Funkturm Teil 1</t>
  </si>
  <si>
    <t>53</t>
  </si>
  <si>
    <t>Tunnel Funkturm Teil 2</t>
  </si>
  <si>
    <t>54</t>
  </si>
  <si>
    <t>GST Richtung FKT</t>
  </si>
  <si>
    <t>55</t>
  </si>
  <si>
    <t>H12</t>
  </si>
  <si>
    <t>56</t>
  </si>
  <si>
    <t>H11.1 Richtung FKT</t>
  </si>
  <si>
    <t>57</t>
  </si>
  <si>
    <t>Parkflächen FKT</t>
  </si>
  <si>
    <t>58</t>
  </si>
  <si>
    <t>H17 Richtung FKT</t>
  </si>
  <si>
    <t>59</t>
  </si>
  <si>
    <t>H15 Richtung FKT</t>
  </si>
  <si>
    <t>60</t>
  </si>
  <si>
    <t>H14 Richtung FKT</t>
  </si>
  <si>
    <t>61</t>
  </si>
  <si>
    <t>Tor 9 bis H13 straßenseitig</t>
  </si>
  <si>
    <t>62</t>
  </si>
  <si>
    <t>Eingang 14 Richtung ICC</t>
  </si>
  <si>
    <t>63</t>
  </si>
  <si>
    <t>H15 Richtung ICC</t>
  </si>
  <si>
    <t>64</t>
  </si>
  <si>
    <t>H16 straßenseitig</t>
  </si>
  <si>
    <t>65</t>
  </si>
  <si>
    <t>Tor 16 bis KST straßenseitig</t>
  </si>
  <si>
    <t>66</t>
  </si>
  <si>
    <t>Vorplatz 18</t>
  </si>
  <si>
    <t>67</t>
  </si>
  <si>
    <t>Parkplatz 3</t>
  </si>
  <si>
    <t>68</t>
  </si>
  <si>
    <t>Parkplatz 2</t>
  </si>
  <si>
    <t>69</t>
  </si>
  <si>
    <t>Eingang 19</t>
  </si>
  <si>
    <t>70</t>
  </si>
  <si>
    <t>Parkplatz 1</t>
  </si>
  <si>
    <t>71</t>
  </si>
  <si>
    <t>Vorplatz 20</t>
  </si>
  <si>
    <t>72</t>
  </si>
  <si>
    <t>73</t>
  </si>
  <si>
    <t>MSH</t>
  </si>
  <si>
    <t>74</t>
  </si>
  <si>
    <t>H6.2b</t>
  </si>
  <si>
    <t>,</t>
  </si>
  <si>
    <t xml:space="preserve">Aufbau 
</t>
  </si>
  <si>
    <t>€/m²</t>
  </si>
  <si>
    <t>1-100 m²</t>
  </si>
  <si>
    <t>501-1000 m²</t>
  </si>
  <si>
    <t>&gt;1000 m²</t>
  </si>
  <si>
    <t>beidseitig 
mit Rahmen</t>
  </si>
  <si>
    <t>beidseitig 
ohne Rahmen</t>
  </si>
  <si>
    <t>einseitig 
mit Rahmen</t>
  </si>
  <si>
    <t>einseitig 
ohne Rahmen</t>
  </si>
  <si>
    <t>Umfang</t>
  </si>
  <si>
    <t xml:space="preserve">Ein- und Zugangstüren </t>
  </si>
  <si>
    <t>Anzahl Rg.</t>
  </si>
  <si>
    <t>Anzahl 
Rg.</t>
  </si>
  <si>
    <t>Messehallen, Vorreinigung</t>
  </si>
  <si>
    <t xml:space="preserve">Messehallen, lfd. Reinigung nachts ( 40 % ) </t>
  </si>
  <si>
    <t>Messehallen, Endreinigung</t>
  </si>
  <si>
    <t>Reinigung Auf- u. Abbau 08:00 - 18:00 Uhr</t>
  </si>
  <si>
    <t>Reinigung Auf- u. Abbau 22:00 - 05:00 Uhr</t>
  </si>
  <si>
    <t>Reinigung Auf- u. Abbau 24h</t>
  </si>
  <si>
    <t>Zuschläge 
h. Feiertag</t>
  </si>
  <si>
    <t xml:space="preserve">während VA nachts </t>
  </si>
  <si>
    <t xml:space="preserve">Zuschläge </t>
  </si>
  <si>
    <t>Std. Satz</t>
  </si>
  <si>
    <t>Nacht</t>
  </si>
  <si>
    <t>hoher Feiertag</t>
  </si>
  <si>
    <t>Standard</t>
  </si>
  <si>
    <t>Businessdress</t>
  </si>
  <si>
    <t>Business</t>
  </si>
  <si>
    <t>ab 1001 m²</t>
  </si>
  <si>
    <t>Vor.- lfd. Reinigung</t>
  </si>
  <si>
    <r>
      <t xml:space="preserve">Messehallen, Reinigung Aufbauphase 
</t>
    </r>
    <r>
      <rPr>
        <b/>
        <sz val="8"/>
        <color rgb="FFFF0000"/>
        <rFont val="Arial"/>
        <family val="2"/>
      </rPr>
      <t xml:space="preserve">(nur bei gesonderter Anfrage durch den Kunden) </t>
    </r>
  </si>
  <si>
    <r>
      <t xml:space="preserve">Messehallen, Vorreinigung 
</t>
    </r>
    <r>
      <rPr>
        <b/>
        <sz val="8"/>
        <color rgb="FFFF0000"/>
        <rFont val="Arial"/>
        <family val="2"/>
      </rPr>
      <t>( Risikozuschlag bei Leitmessen für nicht termingerechte Fertigstellung )</t>
    </r>
  </si>
  <si>
    <t xml:space="preserve">Messehallen, lfd. Reinigung tags ( 40 % ) </t>
  </si>
  <si>
    <t>WC Besetzung</t>
  </si>
  <si>
    <t>25/5.2</t>
  </si>
  <si>
    <t>Ausstellerservice GST</t>
  </si>
  <si>
    <t>GST / E03</t>
  </si>
  <si>
    <t>GST-E03-xxx</t>
  </si>
  <si>
    <t>Summe €</t>
  </si>
  <si>
    <t>HUB27</t>
  </si>
  <si>
    <t>HUB 27</t>
  </si>
  <si>
    <t>Erste Hilfe 1 - H27-E02-035</t>
  </si>
  <si>
    <t>Erste Hilfe 2 - H27-E02-036</t>
  </si>
  <si>
    <t>Beta 1</t>
  </si>
  <si>
    <t>Beta 2</t>
  </si>
  <si>
    <t>Beta 3</t>
  </si>
  <si>
    <t>Beta 4</t>
  </si>
  <si>
    <t>Beta 5</t>
  </si>
  <si>
    <t>Beta 6</t>
  </si>
  <si>
    <t>Beta 7</t>
  </si>
  <si>
    <t>Beta 8</t>
  </si>
  <si>
    <t>Beta 9</t>
  </si>
  <si>
    <t>Beta 10</t>
  </si>
  <si>
    <t>Gamma 1</t>
  </si>
  <si>
    <t>Gamma 2</t>
  </si>
  <si>
    <t>Gamma 3</t>
  </si>
  <si>
    <t>Gamma 4</t>
  </si>
  <si>
    <t>Gamma 5</t>
  </si>
  <si>
    <t>Gamma 6</t>
  </si>
  <si>
    <t>Gamma 7</t>
  </si>
  <si>
    <t>Gamma 8</t>
  </si>
  <si>
    <t>Gamma 9</t>
  </si>
  <si>
    <t>Gamma 10</t>
  </si>
  <si>
    <t>Alpha Halle West</t>
  </si>
  <si>
    <t>Alpha Halle Ost</t>
  </si>
  <si>
    <t>Beta West</t>
  </si>
  <si>
    <t>Beta Ost</t>
  </si>
  <si>
    <t>Gamma</t>
  </si>
  <si>
    <t>hub27 - Alpha gesamt</t>
  </si>
  <si>
    <t>hub27 - Alpha 1</t>
  </si>
  <si>
    <t>hub27 - Alpha 2</t>
  </si>
  <si>
    <t>hub27 - Alpha 3</t>
  </si>
  <si>
    <t>hub27 - Alpha 4</t>
  </si>
  <si>
    <t>hub27 - Alpha 5</t>
  </si>
  <si>
    <t>hub27 - Alpha 6</t>
  </si>
  <si>
    <t>hub27 - Alpha 7</t>
  </si>
  <si>
    <t>hub27 - Alpha 8</t>
  </si>
  <si>
    <t>hub27 - Alpha 9</t>
  </si>
  <si>
    <t>hub27 - Alpha 10</t>
  </si>
  <si>
    <r>
      <t xml:space="preserve">H27 Hauptfoyer </t>
    </r>
    <r>
      <rPr>
        <sz val="10"/>
        <rFont val="Arial"/>
        <family val="2"/>
      </rPr>
      <t>α-Ebene</t>
    </r>
  </si>
  <si>
    <t>hub27</t>
  </si>
  <si>
    <t>α</t>
  </si>
  <si>
    <t>β</t>
  </si>
  <si>
    <t>γ</t>
  </si>
  <si>
    <r>
      <t xml:space="preserve">Flur 1 (vor WC-Anlage </t>
    </r>
    <r>
      <rPr>
        <sz val="10"/>
        <rFont val="Arial"/>
        <family val="2"/>
      </rPr>
      <t>α-West)</t>
    </r>
  </si>
  <si>
    <t>Flur 2 (vor WC-Anlage α-Ost)</t>
  </si>
  <si>
    <t>Alpha 11</t>
  </si>
  <si>
    <t>H27-E02-044</t>
  </si>
  <si>
    <t>Flur 2 (Beta 6 - Beta 9)</t>
  </si>
  <si>
    <t>Treppenhaus Ost</t>
  </si>
  <si>
    <r>
      <t xml:space="preserve">Foyer </t>
    </r>
    <r>
      <rPr>
        <sz val="10"/>
        <rFont val="Arial"/>
        <family val="2"/>
      </rPr>
      <t>β-Ebene</t>
    </r>
  </si>
  <si>
    <t>Foyer γ-Ebene</t>
  </si>
  <si>
    <t>Flur 1 (bei Teeküchen)</t>
  </si>
  <si>
    <t>Flur 2 (zum Halleninspektor)</t>
  </si>
  <si>
    <t>27/1.2</t>
  </si>
  <si>
    <t>27/25</t>
  </si>
  <si>
    <t>Treppenhaus West</t>
  </si>
  <si>
    <t>Alpha Foyer</t>
  </si>
  <si>
    <t>B-WC Beta Mitte (H27-E03-003)</t>
  </si>
  <si>
    <t>B-WC Beta West (H27-E03-002)</t>
  </si>
  <si>
    <t>B-WC Beta Ost (H27-E03-004)</t>
  </si>
  <si>
    <t>Glasfassade Eingangsfoyer</t>
  </si>
  <si>
    <t>beidseitig mit Rahmen</t>
  </si>
  <si>
    <t>Fahrtreppe (α zu β) γ</t>
  </si>
  <si>
    <t>Treppenbrüstung β-Ebene</t>
  </si>
  <si>
    <t>Treppenbrüstung γ-Ebene</t>
  </si>
  <si>
    <t>Fahrtreppe (β zu γ)</t>
  </si>
  <si>
    <t>beidseitig ohne Rahmen</t>
  </si>
  <si>
    <t>Anzahl Desi-Säulen</t>
  </si>
  <si>
    <t>3 FWD, 3 Eingang</t>
  </si>
  <si>
    <t>3 Eingang</t>
  </si>
  <si>
    <t>2 FWD</t>
  </si>
  <si>
    <t>8 Foyer, je 2 Ü27-25/1.2</t>
  </si>
  <si>
    <t>3 E25, 3 Ü25/5.2, 4 25/24, 2 25/26a, 2 25/26c</t>
  </si>
  <si>
    <t>je 4</t>
  </si>
  <si>
    <t>2 und 4</t>
  </si>
  <si>
    <t>4 und x</t>
  </si>
  <si>
    <t>3 und x</t>
  </si>
  <si>
    <t>COVID-19 SONDER</t>
  </si>
  <si>
    <t xml:space="preserve">Maßnahmen zur Bekämpfung von COVID-19 (Sonderkontierung) </t>
  </si>
  <si>
    <t>Gestellung von Handdesinfektionsstelen (Sonderkontierung)</t>
  </si>
  <si>
    <t>COVID-19 Sondermaßnahmen</t>
  </si>
  <si>
    <r>
      <t xml:space="preserve">Desinfektionsmaßnahmen im Bereich der Eingänge und Verkehrsflächen </t>
    </r>
    <r>
      <rPr>
        <b/>
        <sz val="10"/>
        <color rgb="FFFF0000"/>
        <rFont val="Arial"/>
        <family val="2"/>
      </rPr>
      <t>von hh:mm - hh:mm Uhr</t>
    </r>
  </si>
  <si>
    <r>
      <t xml:space="preserve">Nachfüllen der Desinfektionsstelen </t>
    </r>
    <r>
      <rPr>
        <b/>
        <sz val="10"/>
        <color rgb="FFFF0000"/>
        <rFont val="Arial"/>
        <family val="2"/>
      </rPr>
      <t>von hh:mm - hh:mm Uhr</t>
    </r>
  </si>
  <si>
    <t>VR 
15.06.2023</t>
  </si>
  <si>
    <t>Personal-WC</t>
  </si>
  <si>
    <t xml:space="preserve">E27 </t>
  </si>
  <si>
    <t>20 (abzgl. Tribünen)</t>
  </si>
  <si>
    <t>23a+b</t>
  </si>
  <si>
    <t>19 (Spiel-+Aktionsfl.)</t>
  </si>
  <si>
    <t>18 (Tribünen)</t>
  </si>
  <si>
    <t>18 (abzgl. Tribünen, Speil-+Aktionsfl.)</t>
  </si>
  <si>
    <t>20 (Tribünen)</t>
  </si>
  <si>
    <t>20 (Spiel-+Aktionsfl.)</t>
  </si>
  <si>
    <t>21a+b (Tribünen)</t>
  </si>
  <si>
    <t>21a+b (abzgl. Tribünen,Spiel-+Aktionsfl.)</t>
  </si>
  <si>
    <t>22a+b (abzgl. Tribünen,Spiel-+Aktionsfl.)</t>
  </si>
  <si>
    <t>22a+b (Tribünen)</t>
  </si>
  <si>
    <t xml:space="preserve">21a+b  </t>
  </si>
  <si>
    <t>22a+b (Spiel-+Aktionsfl.)</t>
  </si>
  <si>
    <t>23a+b (abzgl. Tribünen,Spiel-+Aktionsfl.)</t>
  </si>
  <si>
    <t>23a+b (Tribünen)</t>
  </si>
  <si>
    <t>23a+b (Spiel-+Aktionsfl.)</t>
  </si>
  <si>
    <t>Übergang (überbaute Fl.)</t>
  </si>
  <si>
    <t>BREAST 23 11. - 13.05.2023</t>
  </si>
  <si>
    <t>Ausstellungsfläche</t>
  </si>
  <si>
    <t>Restfläche Poster und Stehtische( Alpha9 + Alpha10 - Ausstellerfläche)</t>
  </si>
  <si>
    <t>11.05.</t>
  </si>
  <si>
    <t>12.05.</t>
  </si>
  <si>
    <t>10.05.</t>
  </si>
  <si>
    <t>09.05.</t>
  </si>
  <si>
    <t>14.05.</t>
  </si>
  <si>
    <t>x</t>
  </si>
  <si>
    <t>Optional Verlängerung bis max: 18:30 Uhr, Abrechnung erfolgt nach tatsächlich gleisteten Std. je angefangene Std.</t>
  </si>
  <si>
    <t>13.05.</t>
  </si>
  <si>
    <t xml:space="preserve">Absammel der Cateringfläche </t>
  </si>
  <si>
    <t>StandBy Hallendienst zur Beseitigung von Spontanverschmutzung( Taubenkot) 08:00 -20:00 Uhr</t>
  </si>
  <si>
    <t>StandBy Hallendienst zur Beseitigung von Spontanverschmutzung( Taubenkot) 08:00 -13:30 Uhr</t>
  </si>
  <si>
    <t>Nassreinigung Alpha Halle 27 (Ausstellungsfläche)</t>
  </si>
  <si>
    <t>11. + 12.05.</t>
  </si>
  <si>
    <t xml:space="preserve">H27 Posterfläche verteilt </t>
  </si>
  <si>
    <t>11. - 13.05.</t>
  </si>
  <si>
    <t>H27</t>
  </si>
  <si>
    <r>
      <rPr>
        <b/>
        <sz val="10"/>
        <rFont val="Arial"/>
        <family val="2"/>
      </rPr>
      <t>E</t>
    </r>
    <r>
      <rPr>
        <sz val="10"/>
        <rFont val="Arial"/>
        <family val="2"/>
      </rPr>
      <t>- Posterareas zwischen den Ausstellungsständen( siehe Plan)</t>
    </r>
  </si>
  <si>
    <t>Seatingarea</t>
  </si>
  <si>
    <t>Eingang 27</t>
  </si>
  <si>
    <t>Registrierung Eingang HUB27</t>
  </si>
  <si>
    <t>Cloakroom/ Gardrobe</t>
  </si>
  <si>
    <t>Bag Distrubition Desk/ Taschenausgabe</t>
  </si>
  <si>
    <t>ab 09.05.</t>
  </si>
  <si>
    <t>12. + 13.05.</t>
  </si>
  <si>
    <t>Lfd. Reinigung</t>
  </si>
  <si>
    <t>Alpha Foyer 07:00 - 19:30 Uhr</t>
  </si>
  <si>
    <t>Alpha West, Aplha Ost 10:00 - 19:30 Uhr</t>
  </si>
  <si>
    <t>Beta Ost, Beta West 08:00 - 19:30 Uhr</t>
  </si>
  <si>
    <t>Gamma 08:00 - 19:30 Uhr</t>
  </si>
  <si>
    <t>Alpha Foyer 08:00 - 18:00 Uhr</t>
  </si>
  <si>
    <t>Alpha West, Aplha Ost 08:00 - 18:00 Uh</t>
  </si>
  <si>
    <t>Beta Ost, Beta West 08:00 - 13:30 Uhr</t>
  </si>
  <si>
    <t>Gamma 08:00 - 13:30 Uhr</t>
  </si>
  <si>
    <t>08. - 13.05.</t>
  </si>
  <si>
    <t>Keine Nutzung am 13.05.</t>
  </si>
  <si>
    <t>H27/ 19</t>
  </si>
  <si>
    <t>ESMO</t>
  </si>
  <si>
    <t>Entfernen von Blumen aus Gamma Räumen</t>
  </si>
  <si>
    <t>YO Area</t>
  </si>
  <si>
    <t>Cateringareas</t>
  </si>
  <si>
    <t>Interviewarea</t>
  </si>
  <si>
    <t>Chargingstations</t>
  </si>
  <si>
    <t>Stehtischbereiche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</si>
</sst>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\ &quot;EUR&quot;_-;\-* #,##0.00\ &quot;EUR&quot;_-;_-* &quot;-&quot;??\ &quot;EUR&quot;_-;_-@_-"/>
    <numFmt numFmtId="166" formatCode="0.00\ &quot;m²&quot;"/>
    <numFmt numFmtId="167" formatCode="_-* #,##0.00\ [$€-1]_-;\-* #,##0.00\ [$€-1]_-;_-* &quot;-&quot;??\ [$€-1]_-;_-@_-"/>
    <numFmt numFmtId="168" formatCode="0.00\ &quot;Std&quot;"/>
    <numFmt numFmtId="169" formatCode="0.0000"/>
    <numFmt numFmtId="170" formatCode="_-* #,##0.0000\ [$€-1]_-;\-* #,##0.0000\ [$€-1]_-;_-* &quot;-&quot;??\ [$€-1]_-;_-@_-"/>
    <numFmt numFmtId="171" formatCode="dd/mm/yy"/>
    <numFmt numFmtId="172" formatCode="#,##0.00\ [$€-1];\-#,##0.00\ [$€-1]"/>
    <numFmt numFmtId="173" formatCode="#,##0.00\ [$€-1]"/>
    <numFmt numFmtId="174" formatCode="_-* #,##0.00\ [$€-1]_-;\-* #,##0.00\ [$€-1]_-;_-* &quot;-&quot;??\ [$€-1]_-"/>
    <numFmt numFmtId="175" formatCode="_-* #,##0.0000\ [$€-1]_-;\-* #,##0.0000\ [$€-1]_-;_-* &quot;-&quot;??\ [$€-1]_-"/>
    <numFmt numFmtId="176" formatCode="_-* #,##0.0000\ [$€-1]_-;\-* #,##0.0000\ [$€-1]_-;_-* &quot;-&quot;????\ [$€-1]_-;_-@_-"/>
    <numFmt numFmtId="177" formatCode="0\ &quot;Stck.&quot;"/>
    <numFmt numFmtId="178" formatCode="0_ ;\-0\ "/>
    <numFmt numFmtId="179" formatCode="#,##0.00\ &quot;€&quot;"/>
    <numFmt numFmtId="180" formatCode="_-* #,##0.00\ [$€-1]_-;\-* #,##0.00\ [$€-1]_-;_-* &quot;-&quot;????\ [$€-1]_-;_-@_-"/>
    <numFmt numFmtId="181" formatCode="#,##0.0000\ &quot;€&quot;"/>
    <numFmt numFmtId="182" formatCode="dd/mm/yy;@"/>
    <numFmt numFmtId="183" formatCode="0.00000"/>
    <numFmt numFmtId="184" formatCode="_-* #,##0.00000\ [$€-1]_-;\-* #,##0.00000\ [$€-1]_-;_-* &quot;-&quot;??\ [$€-1]_-"/>
    <numFmt numFmtId="185" formatCode="_(* #,##0.00_);_(* \(#,##0.00\);_(* &quot;-&quot;??_);_(@_)"/>
  </numFmts>
  <fonts count="39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color indexed="10"/>
      <name val="Arial"/>
      <family val="2"/>
    </font>
    <font>
      <sz val="10"/>
      <name val="Arial"/>
      <family val="2"/>
    </font>
    <font>
      <b/>
      <u/>
      <sz val="14"/>
      <color indexed="10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u val="singleAccounting"/>
      <sz val="10"/>
      <name val="Arial"/>
      <family val="2"/>
    </font>
    <font>
      <b/>
      <u val="doubleAccounting"/>
      <sz val="1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17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12">
    <xf numFmtId="0" fontId="0" fillId="0" borderId="0"/>
    <xf numFmtId="17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74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088">
    <xf numFmtId="0" fontId="0" fillId="0" borderId="0" xfId="0"/>
    <xf numFmtId="1" fontId="5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49" fontId="7" fillId="0" borderId="0" xfId="0" applyNumberFormat="1" applyFont="1" applyAlignment="1" applyProtection="1">
      <alignment horizontal="left"/>
    </xf>
    <xf numFmtId="0" fontId="8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5" fontId="0" fillId="0" borderId="0" xfId="0" applyNumberFormat="1"/>
    <xf numFmtId="165" fontId="4" fillId="0" borderId="0" xfId="2"/>
    <xf numFmtId="165" fontId="11" fillId="0" borderId="0" xfId="2" applyFo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4" fontId="6" fillId="0" borderId="4" xfId="0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174" fontId="6" fillId="0" borderId="6" xfId="1" applyFont="1" applyFill="1" applyBorder="1"/>
    <xf numFmtId="172" fontId="6" fillId="0" borderId="7" xfId="2" applyNumberFormat="1" applyFont="1" applyFill="1" applyBorder="1"/>
    <xf numFmtId="0" fontId="0" fillId="0" borderId="0" xfId="0" applyFill="1"/>
    <xf numFmtId="2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14" fontId="0" fillId="0" borderId="5" xfId="0" applyNumberFormat="1" applyFill="1" applyBorder="1"/>
    <xf numFmtId="0" fontId="0" fillId="0" borderId="5" xfId="0" applyFill="1" applyBorder="1" applyAlignment="1">
      <alignment horizontal="center"/>
    </xf>
    <xf numFmtId="14" fontId="6" fillId="0" borderId="8" xfId="0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14" fontId="0" fillId="0" borderId="8" xfId="0" applyNumberFormat="1" applyFill="1" applyBorder="1" applyAlignment="1">
      <alignment horizontal="left"/>
    </xf>
    <xf numFmtId="0" fontId="0" fillId="0" borderId="9" xfId="0" applyFill="1" applyBorder="1"/>
    <xf numFmtId="14" fontId="0" fillId="0" borderId="4" xfId="0" applyNumberFormat="1" applyFill="1" applyBorder="1" applyAlignment="1">
      <alignment horizontal="left"/>
    </xf>
    <xf numFmtId="0" fontId="6" fillId="0" borderId="5" xfId="0" applyFont="1" applyFill="1" applyBorder="1"/>
    <xf numFmtId="14" fontId="6" fillId="0" borderId="5" xfId="0" applyNumberFormat="1" applyFont="1" applyFill="1" applyBorder="1"/>
    <xf numFmtId="14" fontId="0" fillId="0" borderId="10" xfId="0" applyNumberFormat="1" applyFill="1" applyBorder="1" applyAlignment="1">
      <alignment horizontal="left"/>
    </xf>
    <xf numFmtId="0" fontId="0" fillId="0" borderId="11" xfId="0" applyFill="1" applyBorder="1"/>
    <xf numFmtId="14" fontId="0" fillId="0" borderId="11" xfId="0" applyNumberFormat="1" applyFill="1" applyBorder="1"/>
    <xf numFmtId="2" fontId="0" fillId="0" borderId="11" xfId="0" applyNumberFormat="1" applyFill="1" applyBorder="1" applyAlignment="1">
      <alignment horizontal="center"/>
    </xf>
    <xf numFmtId="174" fontId="6" fillId="0" borderId="12" xfId="1" applyFont="1" applyFill="1" applyBorder="1"/>
    <xf numFmtId="172" fontId="6" fillId="0" borderId="13" xfId="2" applyNumberFormat="1" applyFont="1" applyFill="1" applyBorder="1"/>
    <xf numFmtId="14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2" fontId="6" fillId="0" borderId="0" xfId="0" applyNumberFormat="1" applyFont="1" applyFill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165" fontId="4" fillId="0" borderId="0" xfId="2" applyBorder="1"/>
    <xf numFmtId="165" fontId="6" fillId="0" borderId="0" xfId="2" applyFon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165" fontId="6" fillId="0" borderId="0" xfId="0" applyNumberFormat="1" applyFont="1"/>
    <xf numFmtId="166" fontId="0" fillId="0" borderId="0" xfId="0" applyNumberFormat="1" applyProtection="1"/>
    <xf numFmtId="0" fontId="0" fillId="0" borderId="0" xfId="0" applyAlignment="1" applyProtection="1">
      <alignment horizontal="center"/>
    </xf>
    <xf numFmtId="49" fontId="12" fillId="0" borderId="0" xfId="0" applyNumberFormat="1" applyFont="1" applyProtection="1">
      <protection locked="0"/>
    </xf>
    <xf numFmtId="0" fontId="1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0" applyNumberFormat="1" applyProtection="1"/>
    <xf numFmtId="167" fontId="0" fillId="0" borderId="0" xfId="0" applyNumberFormat="1" applyProtection="1">
      <protection locked="0"/>
    </xf>
    <xf numFmtId="167" fontId="6" fillId="0" borderId="0" xfId="0" applyNumberFormat="1" applyFont="1" applyAlignment="1" applyProtection="1">
      <alignment horizontal="right"/>
    </xf>
    <xf numFmtId="168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4" fillId="0" borderId="0" xfId="0" applyNumberFormat="1" applyFont="1" applyProtection="1"/>
    <xf numFmtId="171" fontId="0" fillId="0" borderId="0" xfId="0" applyNumberFormat="1" applyProtection="1"/>
    <xf numFmtId="171" fontId="0" fillId="0" borderId="0" xfId="0" applyNumberFormat="1" applyAlignment="1" applyProtection="1">
      <alignment horizontal="center"/>
    </xf>
    <xf numFmtId="167" fontId="6" fillId="0" borderId="0" xfId="0" applyNumberFormat="1" applyFont="1" applyProtection="1"/>
    <xf numFmtId="0" fontId="6" fillId="0" borderId="0" xfId="0" applyFont="1" applyProtection="1"/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  <protection locked="0"/>
    </xf>
    <xf numFmtId="168" fontId="6" fillId="0" borderId="0" xfId="0" applyNumberFormat="1" applyFont="1" applyProtection="1">
      <protection locked="0"/>
    </xf>
    <xf numFmtId="175" fontId="4" fillId="0" borderId="0" xfId="1" applyNumberFormat="1" applyAlignment="1" applyProtection="1">
      <alignment horizontal="center"/>
      <protection locked="0"/>
    </xf>
    <xf numFmtId="166" fontId="0" fillId="0" borderId="15" xfId="0" applyNumberFormat="1" applyBorder="1" applyProtection="1">
      <protection locked="0"/>
    </xf>
    <xf numFmtId="49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49" fontId="0" fillId="0" borderId="15" xfId="0" applyNumberFormat="1" applyBorder="1" applyProtection="1">
      <protection locked="0"/>
    </xf>
    <xf numFmtId="0" fontId="0" fillId="0" borderId="15" xfId="0" applyBorder="1" applyAlignment="1" applyProtection="1">
      <alignment horizontal="center"/>
      <protection locked="0"/>
    </xf>
    <xf numFmtId="167" fontId="0" fillId="0" borderId="15" xfId="0" applyNumberFormat="1" applyBorder="1" applyProtection="1"/>
    <xf numFmtId="0" fontId="6" fillId="0" borderId="15" xfId="0" applyFont="1" applyBorder="1" applyProtection="1"/>
    <xf numFmtId="167" fontId="6" fillId="2" borderId="16" xfId="0" applyNumberFormat="1" applyFont="1" applyFill="1" applyBorder="1" applyAlignment="1" applyProtection="1">
      <alignment horizontal="center"/>
    </xf>
    <xf numFmtId="49" fontId="11" fillId="0" borderId="17" xfId="0" applyNumberFormat="1" applyFont="1" applyBorder="1" applyProtection="1"/>
    <xf numFmtId="166" fontId="11" fillId="0" borderId="18" xfId="0" applyNumberFormat="1" applyFont="1" applyBorder="1" applyProtection="1"/>
    <xf numFmtId="9" fontId="11" fillId="0" borderId="18" xfId="0" applyNumberFormat="1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alignment horizontal="center"/>
      <protection locked="0"/>
    </xf>
    <xf numFmtId="167" fontId="11" fillId="0" borderId="18" xfId="0" applyNumberFormat="1" applyFont="1" applyBorder="1" applyProtection="1"/>
    <xf numFmtId="167" fontId="11" fillId="0" borderId="19" xfId="0" applyNumberFormat="1" applyFont="1" applyBorder="1" applyProtection="1"/>
    <xf numFmtId="168" fontId="11" fillId="0" borderId="0" xfId="0" applyNumberFormat="1" applyFont="1" applyProtection="1">
      <protection locked="0"/>
    </xf>
    <xf numFmtId="0" fontId="11" fillId="0" borderId="0" xfId="0" applyFont="1" applyProtection="1">
      <protection locked="0"/>
    </xf>
    <xf numFmtId="49" fontId="11" fillId="0" borderId="4" xfId="0" applyNumberFormat="1" applyFont="1" applyBorder="1" applyProtection="1"/>
    <xf numFmtId="166" fontId="11" fillId="0" borderId="5" xfId="0" applyNumberFormat="1" applyFont="1" applyBorder="1" applyProtection="1"/>
    <xf numFmtId="9" fontId="11" fillId="0" borderId="5" xfId="0" applyNumberFormat="1" applyFont="1" applyBorder="1" applyAlignment="1" applyProtection="1">
      <alignment horizontal="center"/>
      <protection locked="0"/>
    </xf>
    <xf numFmtId="0" fontId="11" fillId="0" borderId="5" xfId="0" applyFont="1" applyBorder="1" applyAlignment="1" applyProtection="1">
      <alignment horizontal="center"/>
      <protection locked="0"/>
    </xf>
    <xf numFmtId="167" fontId="11" fillId="0" borderId="5" xfId="0" applyNumberFormat="1" applyFont="1" applyBorder="1" applyProtection="1"/>
    <xf numFmtId="167" fontId="11" fillId="0" borderId="6" xfId="0" applyNumberFormat="1" applyFont="1" applyBorder="1" applyProtection="1"/>
    <xf numFmtId="167" fontId="6" fillId="0" borderId="7" xfId="0" applyNumberFormat="1" applyFont="1" applyBorder="1" applyProtection="1"/>
    <xf numFmtId="49" fontId="11" fillId="0" borderId="4" xfId="0" applyNumberFormat="1" applyFont="1" applyFill="1" applyBorder="1" applyProtection="1"/>
    <xf numFmtId="0" fontId="11" fillId="0" borderId="5" xfId="0" applyFont="1" applyFill="1" applyBorder="1" applyAlignment="1" applyProtection="1">
      <alignment horizontal="center"/>
      <protection locked="0"/>
    </xf>
    <xf numFmtId="49" fontId="11" fillId="0" borderId="20" xfId="0" applyNumberFormat="1" applyFont="1" applyBorder="1" applyProtection="1"/>
    <xf numFmtId="166" fontId="11" fillId="0" borderId="21" xfId="0" applyNumberFormat="1" applyFont="1" applyBorder="1" applyProtection="1"/>
    <xf numFmtId="167" fontId="11" fillId="0" borderId="0" xfId="0" applyNumberFormat="1" applyFont="1" applyProtection="1">
      <protection locked="0"/>
    </xf>
    <xf numFmtId="167" fontId="11" fillId="0" borderId="0" xfId="0" applyNumberFormat="1" applyFont="1" applyBorder="1" applyProtection="1">
      <protection locked="0"/>
    </xf>
    <xf numFmtId="167" fontId="11" fillId="0" borderId="5" xfId="0" applyNumberFormat="1" applyFont="1" applyFill="1" applyBorder="1" applyProtection="1"/>
    <xf numFmtId="49" fontId="11" fillId="0" borderId="17" xfId="0" applyNumberFormat="1" applyFont="1" applyFill="1" applyBorder="1" applyProtection="1"/>
    <xf numFmtId="0" fontId="6" fillId="0" borderId="5" xfId="0" applyFont="1" applyFill="1" applyBorder="1" applyAlignment="1" applyProtection="1">
      <alignment horizontal="center"/>
      <protection locked="0"/>
    </xf>
    <xf numFmtId="49" fontId="11" fillId="0" borderId="4" xfId="0" applyNumberFormat="1" applyFont="1" applyFill="1" applyBorder="1" applyAlignment="1" applyProtection="1">
      <alignment wrapText="1"/>
    </xf>
    <xf numFmtId="9" fontId="11" fillId="0" borderId="5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Protection="1"/>
    <xf numFmtId="0" fontId="11" fillId="0" borderId="9" xfId="0" applyFont="1" applyFill="1" applyBorder="1" applyAlignment="1" applyProtection="1">
      <alignment horizontal="center"/>
      <protection locked="0"/>
    </xf>
    <xf numFmtId="166" fontId="11" fillId="0" borderId="26" xfId="0" applyNumberFormat="1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49" fontId="0" fillId="0" borderId="29" xfId="0" applyNumberFormat="1" applyBorder="1" applyProtection="1"/>
    <xf numFmtId="166" fontId="0" fillId="0" borderId="30" xfId="0" applyNumberFormat="1" applyBorder="1" applyProtection="1"/>
    <xf numFmtId="0" fontId="0" fillId="0" borderId="11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167" fontId="0" fillId="0" borderId="11" xfId="0" applyNumberFormat="1" applyBorder="1" applyProtection="1"/>
    <xf numFmtId="167" fontId="0" fillId="0" borderId="12" xfId="0" applyNumberFormat="1" applyBorder="1" applyProtection="1"/>
    <xf numFmtId="167" fontId="6" fillId="0" borderId="13" xfId="0" applyNumberFormat="1" applyFont="1" applyBorder="1" applyProtection="1"/>
    <xf numFmtId="49" fontId="6" fillId="0" borderId="0" xfId="0" applyNumberFormat="1" applyFont="1" applyFill="1" applyBorder="1" applyProtection="1"/>
    <xf numFmtId="166" fontId="0" fillId="0" borderId="0" xfId="0" applyNumberForma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167" fontId="0" fillId="0" borderId="0" xfId="0" applyNumberFormat="1" applyFill="1" applyBorder="1" applyProtection="1"/>
    <xf numFmtId="0" fontId="6" fillId="0" borderId="0" xfId="0" applyFont="1" applyFill="1" applyBorder="1" applyAlignment="1">
      <alignment horizontal="right"/>
    </xf>
    <xf numFmtId="166" fontId="11" fillId="0" borderId="0" xfId="0" applyNumberFormat="1" applyFont="1" applyAlignment="1" applyProtection="1">
      <alignment horizontal="center"/>
    </xf>
    <xf numFmtId="0" fontId="11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</xf>
    <xf numFmtId="49" fontId="5" fillId="0" borderId="0" xfId="0" applyNumberFormat="1" applyFont="1" applyProtection="1"/>
    <xf numFmtId="0" fontId="11" fillId="0" borderId="0" xfId="0" applyFont="1" applyAlignment="1" applyProtection="1">
      <alignment horizontal="center"/>
    </xf>
    <xf numFmtId="49" fontId="7" fillId="0" borderId="0" xfId="0" applyNumberFormat="1" applyFont="1" applyProtection="1"/>
    <xf numFmtId="0" fontId="16" fillId="0" borderId="0" xfId="0" applyFont="1" applyAlignment="1" applyProtection="1">
      <alignment horizontal="center"/>
    </xf>
    <xf numFmtId="0" fontId="16" fillId="0" borderId="0" xfId="0" applyFont="1" applyProtection="1"/>
    <xf numFmtId="49" fontId="11" fillId="0" borderId="0" xfId="0" applyNumberFormat="1" applyFont="1" applyBorder="1" applyProtection="1">
      <protection locked="0"/>
    </xf>
    <xf numFmtId="49" fontId="11" fillId="0" borderId="0" xfId="0" applyNumberFormat="1" applyFont="1" applyProtection="1"/>
    <xf numFmtId="0" fontId="11" fillId="0" borderId="0" xfId="0" applyFont="1" applyBorder="1" applyAlignment="1" applyProtection="1">
      <alignment horizontal="center"/>
    </xf>
    <xf numFmtId="167" fontId="6" fillId="0" borderId="0" xfId="0" applyNumberFormat="1" applyFont="1" applyProtection="1">
      <protection locked="0"/>
    </xf>
    <xf numFmtId="167" fontId="6" fillId="2" borderId="32" xfId="0" applyNumberFormat="1" applyFont="1" applyFill="1" applyBorder="1" applyAlignment="1" applyProtection="1">
      <alignment horizontal="center"/>
    </xf>
    <xf numFmtId="49" fontId="11" fillId="0" borderId="18" xfId="0" applyNumberFormat="1" applyFont="1" applyBorder="1" applyAlignment="1" applyProtection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167" fontId="6" fillId="0" borderId="33" xfId="0" applyNumberFormat="1" applyFont="1" applyBorder="1" applyProtection="1"/>
    <xf numFmtId="49" fontId="11" fillId="0" borderId="5" xfId="0" applyNumberFormat="1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  <protection locked="0"/>
    </xf>
    <xf numFmtId="49" fontId="11" fillId="0" borderId="21" xfId="0" applyNumberFormat="1" applyFont="1" applyBorder="1" applyAlignment="1" applyProtection="1">
      <alignment horizontal="center"/>
    </xf>
    <xf numFmtId="49" fontId="11" fillId="0" borderId="34" xfId="0" applyNumberFormat="1" applyFont="1" applyBorder="1" applyProtection="1"/>
    <xf numFmtId="49" fontId="11" fillId="0" borderId="35" xfId="0" applyNumberFormat="1" applyFont="1" applyBorder="1" applyAlignment="1" applyProtection="1">
      <alignment horizontal="center"/>
    </xf>
    <xf numFmtId="49" fontId="11" fillId="0" borderId="36" xfId="0" applyNumberFormat="1" applyFont="1" applyBorder="1" applyProtection="1"/>
    <xf numFmtId="166" fontId="11" fillId="0" borderId="15" xfId="0" applyNumberFormat="1" applyFont="1" applyBorder="1" applyAlignment="1" applyProtection="1">
      <alignment horizontal="center"/>
    </xf>
    <xf numFmtId="167" fontId="11" fillId="0" borderId="15" xfId="0" applyNumberFormat="1" applyFont="1" applyBorder="1" applyProtection="1"/>
    <xf numFmtId="167" fontId="11" fillId="0" borderId="37" xfId="0" applyNumberFormat="1" applyFont="1" applyBorder="1" applyProtection="1"/>
    <xf numFmtId="166" fontId="11" fillId="0" borderId="0" xfId="0" applyNumberFormat="1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/>
    </xf>
    <xf numFmtId="167" fontId="11" fillId="0" borderId="0" xfId="0" applyNumberFormat="1" applyFont="1" applyFill="1" applyBorder="1" applyProtection="1"/>
    <xf numFmtId="49" fontId="11" fillId="0" borderId="0" xfId="0" applyNumberFormat="1" applyFont="1" applyProtection="1">
      <protection locked="0"/>
    </xf>
    <xf numFmtId="166" fontId="11" fillId="0" borderId="0" xfId="0" applyNumberFormat="1" applyFont="1" applyAlignment="1" applyProtection="1">
      <alignment horizontal="center"/>
      <protection locked="0"/>
    </xf>
    <xf numFmtId="49" fontId="8" fillId="0" borderId="0" xfId="0" applyNumberFormat="1" applyFont="1" applyProtection="1"/>
    <xf numFmtId="0" fontId="1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2" applyNumberFormat="1" applyFont="1"/>
    <xf numFmtId="0" fontId="6" fillId="0" borderId="0" xfId="0" applyFont="1" applyBorder="1"/>
    <xf numFmtId="167" fontId="4" fillId="0" borderId="0" xfId="2" applyNumberFormat="1"/>
    <xf numFmtId="0" fontId="6" fillId="0" borderId="38" xfId="0" applyFont="1" applyBorder="1"/>
    <xf numFmtId="167" fontId="6" fillId="0" borderId="38" xfId="2" applyNumberFormat="1" applyFont="1" applyBorder="1"/>
    <xf numFmtId="0" fontId="0" fillId="0" borderId="18" xfId="0" applyBorder="1" applyAlignment="1">
      <alignment horizontal="center"/>
    </xf>
    <xf numFmtId="167" fontId="4" fillId="0" borderId="18" xfId="2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center"/>
      <protection locked="0"/>
    </xf>
    <xf numFmtId="166" fontId="12" fillId="0" borderId="0" xfId="0" applyNumberFormat="1" applyFont="1" applyProtection="1">
      <protection locked="0"/>
    </xf>
    <xf numFmtId="173" fontId="6" fillId="0" borderId="7" xfId="2" applyNumberFormat="1" applyFont="1" applyBorder="1"/>
    <xf numFmtId="0" fontId="0" fillId="0" borderId="11" xfId="0" applyBorder="1"/>
    <xf numFmtId="166" fontId="0" fillId="0" borderId="11" xfId="0" applyNumberFormat="1" applyBorder="1"/>
    <xf numFmtId="173" fontId="0" fillId="0" borderId="12" xfId="0" applyNumberFormat="1" applyBorder="1"/>
    <xf numFmtId="166" fontId="6" fillId="0" borderId="0" xfId="0" applyNumberFormat="1" applyFont="1" applyFill="1" applyBorder="1"/>
    <xf numFmtId="166" fontId="0" fillId="0" borderId="0" xfId="0" applyNumberFormat="1"/>
    <xf numFmtId="176" fontId="4" fillId="0" borderId="0" xfId="2" applyNumberFormat="1"/>
    <xf numFmtId="49" fontId="0" fillId="0" borderId="0" xfId="0" applyNumberFormat="1" applyProtection="1"/>
    <xf numFmtId="172" fontId="15" fillId="0" borderId="7" xfId="2" applyNumberFormat="1" applyFont="1" applyFill="1" applyBorder="1"/>
    <xf numFmtId="167" fontId="0" fillId="0" borderId="19" xfId="0" applyNumberFormat="1" applyBorder="1"/>
    <xf numFmtId="166" fontId="0" fillId="0" borderId="12" xfId="0" applyNumberFormat="1" applyBorder="1"/>
    <xf numFmtId="177" fontId="6" fillId="0" borderId="0" xfId="0" applyNumberFormat="1" applyFont="1" applyFill="1" applyBorder="1" applyAlignment="1" applyProtection="1">
      <alignment horizontal="center"/>
    </xf>
    <xf numFmtId="14" fontId="6" fillId="0" borderId="0" xfId="0" applyNumberFormat="1" applyFont="1" applyAlignment="1">
      <alignment horizontal="center"/>
    </xf>
    <xf numFmtId="165" fontId="4" fillId="0" borderId="0" xfId="2" applyAlignment="1">
      <alignment horizontal="center"/>
    </xf>
    <xf numFmtId="173" fontId="6" fillId="0" borderId="13" xfId="2" applyNumberFormat="1" applyFont="1" applyBorder="1"/>
    <xf numFmtId="0" fontId="6" fillId="0" borderId="0" xfId="0" applyFont="1" applyBorder="1" applyAlignment="1" applyProtection="1">
      <alignment wrapText="1"/>
    </xf>
    <xf numFmtId="166" fontId="11" fillId="0" borderId="13" xfId="0" applyNumberFormat="1" applyFont="1" applyBorder="1" applyAlignment="1" applyProtection="1">
      <alignment horizontal="center"/>
      <protection locked="0"/>
    </xf>
    <xf numFmtId="1" fontId="23" fillId="0" borderId="0" xfId="0" applyNumberFormat="1" applyFont="1" applyAlignment="1">
      <alignment horizontal="left"/>
    </xf>
    <xf numFmtId="49" fontId="20" fillId="0" borderId="0" xfId="0" applyNumberFormat="1" applyFont="1" applyProtection="1"/>
    <xf numFmtId="49" fontId="24" fillId="0" borderId="0" xfId="0" applyNumberFormat="1" applyFont="1" applyProtection="1"/>
    <xf numFmtId="0" fontId="11" fillId="0" borderId="0" xfId="0" applyFont="1" applyBorder="1"/>
    <xf numFmtId="0" fontId="11" fillId="0" borderId="0" xfId="0" applyFont="1"/>
    <xf numFmtId="167" fontId="6" fillId="0" borderId="0" xfId="2" applyNumberFormat="1" applyFont="1" applyFill="1" applyBorder="1" applyAlignment="1">
      <alignment horizontal="center"/>
    </xf>
    <xf numFmtId="174" fontId="6" fillId="0" borderId="0" xfId="1" applyFont="1" applyAlignment="1">
      <alignment horizontal="center"/>
    </xf>
    <xf numFmtId="174" fontId="6" fillId="0" borderId="0" xfId="1" applyFont="1" applyAlignment="1" applyProtection="1">
      <alignment horizontal="center"/>
      <protection locked="0"/>
    </xf>
    <xf numFmtId="49" fontId="11" fillId="0" borderId="5" xfId="0" applyNumberFormat="1" applyFont="1" applyFill="1" applyBorder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166" fontId="11" fillId="0" borderId="5" xfId="0" applyNumberFormat="1" applyFont="1" applyFill="1" applyBorder="1" applyProtection="1"/>
    <xf numFmtId="1" fontId="0" fillId="0" borderId="18" xfId="2" applyNumberFormat="1" applyFont="1" applyBorder="1" applyAlignment="1">
      <alignment horizontal="center"/>
    </xf>
    <xf numFmtId="167" fontId="6" fillId="0" borderId="39" xfId="0" applyNumberFormat="1" applyFont="1" applyBorder="1"/>
    <xf numFmtId="0" fontId="6" fillId="2" borderId="46" xfId="0" applyFont="1" applyFill="1" applyBorder="1" applyAlignment="1">
      <alignment horizontal="center" wrapText="1"/>
    </xf>
    <xf numFmtId="0" fontId="6" fillId="2" borderId="47" xfId="0" applyFont="1" applyFill="1" applyBorder="1" applyAlignment="1">
      <alignment horizontal="left"/>
    </xf>
    <xf numFmtId="0" fontId="6" fillId="2" borderId="47" xfId="0" applyFont="1" applyFill="1" applyBorder="1" applyAlignment="1">
      <alignment horizontal="center" wrapText="1"/>
    </xf>
    <xf numFmtId="0" fontId="6" fillId="2" borderId="47" xfId="0" applyFont="1" applyFill="1" applyBorder="1" applyAlignment="1">
      <alignment horizontal="center"/>
    </xf>
    <xf numFmtId="0" fontId="6" fillId="2" borderId="44" xfId="0" applyFont="1" applyFill="1" applyBorder="1" applyAlignment="1">
      <alignment horizontal="center"/>
    </xf>
    <xf numFmtId="0" fontId="11" fillId="0" borderId="48" xfId="0" applyFont="1" applyFill="1" applyBorder="1" applyAlignment="1">
      <alignment horizontal="center"/>
    </xf>
    <xf numFmtId="0" fontId="11" fillId="0" borderId="49" xfId="0" applyFont="1" applyFill="1" applyBorder="1" applyAlignment="1">
      <alignment horizontal="center"/>
    </xf>
    <xf numFmtId="172" fontId="6" fillId="0" borderId="50" xfId="2" applyNumberFormat="1" applyFont="1" applyFill="1" applyBorder="1"/>
    <xf numFmtId="0" fontId="11" fillId="0" borderId="6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14" fontId="6" fillId="0" borderId="51" xfId="0" applyNumberFormat="1" applyFont="1" applyFill="1" applyBorder="1" applyAlignment="1">
      <alignment horizontal="left"/>
    </xf>
    <xf numFmtId="0" fontId="6" fillId="0" borderId="5" xfId="0" applyFont="1" applyBorder="1"/>
    <xf numFmtId="172" fontId="6" fillId="0" borderId="52" xfId="2" applyNumberFormat="1" applyFont="1" applyFill="1" applyBorder="1"/>
    <xf numFmtId="174" fontId="11" fillId="0" borderId="5" xfId="1" applyFont="1" applyFill="1" applyBorder="1" applyAlignment="1">
      <alignment horizontal="center"/>
    </xf>
    <xf numFmtId="14" fontId="0" fillId="0" borderId="53" xfId="0" applyNumberFormat="1" applyFill="1" applyBorder="1" applyAlignment="1">
      <alignment horizontal="left"/>
    </xf>
    <xf numFmtId="2" fontId="11" fillId="0" borderId="54" xfId="0" applyNumberFormat="1" applyFont="1" applyFill="1" applyBorder="1" applyAlignment="1">
      <alignment horizontal="center"/>
    </xf>
    <xf numFmtId="174" fontId="6" fillId="0" borderId="38" xfId="1" applyFont="1" applyFill="1" applyBorder="1"/>
    <xf numFmtId="0" fontId="6" fillId="0" borderId="45" xfId="0" applyFont="1" applyFill="1" applyBorder="1" applyAlignment="1" applyProtection="1">
      <alignment vertical="center"/>
      <protection locked="0"/>
    </xf>
    <xf numFmtId="0" fontId="6" fillId="0" borderId="18" xfId="0" applyFont="1" applyBorder="1" applyAlignment="1" applyProtection="1">
      <alignment horizontal="left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0" fillId="0" borderId="4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Border="1" applyAlignment="1">
      <alignment horizontal="center"/>
    </xf>
    <xf numFmtId="169" fontId="0" fillId="0" borderId="12" xfId="0" applyNumberFormat="1" applyBorder="1"/>
    <xf numFmtId="14" fontId="11" fillId="0" borderId="58" xfId="0" applyNumberFormat="1" applyFont="1" applyFill="1" applyBorder="1"/>
    <xf numFmtId="174" fontId="11" fillId="0" borderId="59" xfId="1" applyFont="1" applyFill="1" applyBorder="1"/>
    <xf numFmtId="174" fontId="11" fillId="0" borderId="60" xfId="1" applyFont="1" applyFill="1" applyBorder="1"/>
    <xf numFmtId="167" fontId="6" fillId="0" borderId="61" xfId="0" applyNumberFormat="1" applyFont="1" applyBorder="1"/>
    <xf numFmtId="167" fontId="6" fillId="0" borderId="5" xfId="0" applyNumberFormat="1" applyFont="1" applyBorder="1"/>
    <xf numFmtId="167" fontId="11" fillId="0" borderId="33" xfId="2" applyNumberFormat="1" applyFont="1" applyBorder="1"/>
    <xf numFmtId="0" fontId="0" fillId="0" borderId="62" xfId="0" applyBorder="1" applyAlignment="1">
      <alignment horizontal="center"/>
    </xf>
    <xf numFmtId="0" fontId="6" fillId="0" borderId="32" xfId="0" applyFont="1" applyFill="1" applyBorder="1"/>
    <xf numFmtId="167" fontId="6" fillId="0" borderId="32" xfId="0" applyNumberFormat="1" applyFont="1" applyFill="1" applyBorder="1"/>
    <xf numFmtId="0" fontId="6" fillId="0" borderId="32" xfId="0" applyFont="1" applyFill="1" applyBorder="1" applyAlignment="1">
      <alignment horizontal="right"/>
    </xf>
    <xf numFmtId="0" fontId="0" fillId="0" borderId="32" xfId="0" applyBorder="1"/>
    <xf numFmtId="167" fontId="6" fillId="0" borderId="63" xfId="2" applyNumberFormat="1" applyFont="1" applyFill="1" applyBorder="1"/>
    <xf numFmtId="172" fontId="6" fillId="0" borderId="40" xfId="2" applyNumberFormat="1" applyFont="1" applyFill="1" applyBorder="1"/>
    <xf numFmtId="0" fontId="6" fillId="0" borderId="0" xfId="0" applyFont="1" applyBorder="1" applyAlignment="1">
      <alignment horizontal="right"/>
    </xf>
    <xf numFmtId="167" fontId="6" fillId="0" borderId="32" xfId="2" applyNumberFormat="1" applyFont="1" applyFill="1" applyBorder="1"/>
    <xf numFmtId="0" fontId="6" fillId="0" borderId="64" xfId="0" applyFont="1" applyBorder="1" applyProtection="1">
      <protection locked="0"/>
    </xf>
    <xf numFmtId="49" fontId="11" fillId="0" borderId="4" xfId="0" applyNumberFormat="1" applyFont="1" applyBorder="1" applyAlignment="1" applyProtection="1">
      <alignment wrapText="1"/>
    </xf>
    <xf numFmtId="0" fontId="6" fillId="0" borderId="0" xfId="0" applyFont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167" fontId="6" fillId="0" borderId="0" xfId="0" applyNumberFormat="1" applyFont="1" applyFill="1" applyBorder="1" applyProtection="1"/>
    <xf numFmtId="167" fontId="6" fillId="0" borderId="40" xfId="0" applyNumberFormat="1" applyFont="1" applyFill="1" applyBorder="1" applyProtection="1"/>
    <xf numFmtId="49" fontId="0" fillId="0" borderId="10" xfId="0" applyNumberFormat="1" applyBorder="1" applyProtection="1"/>
    <xf numFmtId="166" fontId="0" fillId="0" borderId="11" xfId="0" applyNumberFormat="1" applyBorder="1" applyAlignment="1" applyProtection="1">
      <alignment horizontal="center"/>
    </xf>
    <xf numFmtId="167" fontId="0" fillId="0" borderId="11" xfId="0" applyNumberFormat="1" applyBorder="1" applyProtection="1">
      <protection locked="0"/>
    </xf>
    <xf numFmtId="0" fontId="6" fillId="0" borderId="32" xfId="0" applyFont="1" applyFill="1" applyBorder="1" applyAlignment="1" applyProtection="1">
      <alignment horizontal="right"/>
      <protection locked="0"/>
    </xf>
    <xf numFmtId="0" fontId="11" fillId="0" borderId="0" xfId="0" applyFont="1" applyBorder="1" applyProtection="1">
      <protection locked="0"/>
    </xf>
    <xf numFmtId="2" fontId="6" fillId="0" borderId="32" xfId="0" applyNumberFormat="1" applyFont="1" applyFill="1" applyBorder="1" applyAlignment="1">
      <alignment horizontal="right"/>
    </xf>
    <xf numFmtId="174" fontId="6" fillId="0" borderId="32" xfId="1" applyFont="1" applyFill="1" applyBorder="1"/>
    <xf numFmtId="165" fontId="6" fillId="0" borderId="64" xfId="2" applyFont="1" applyBorder="1"/>
    <xf numFmtId="174" fontId="6" fillId="0" borderId="63" xfId="1" applyFont="1" applyFill="1" applyBorder="1"/>
    <xf numFmtId="0" fontId="0" fillId="0" borderId="0" xfId="0" applyFill="1" applyBorder="1"/>
    <xf numFmtId="174" fontId="6" fillId="0" borderId="40" xfId="1" applyFont="1" applyFill="1" applyBorder="1"/>
    <xf numFmtId="0" fontId="6" fillId="2" borderId="72" xfId="0" applyFont="1" applyFill="1" applyBorder="1" applyAlignment="1">
      <alignment wrapText="1"/>
    </xf>
    <xf numFmtId="0" fontId="6" fillId="2" borderId="73" xfId="0" applyFont="1" applyFill="1" applyBorder="1"/>
    <xf numFmtId="0" fontId="6" fillId="2" borderId="74" xfId="0" applyFont="1" applyFill="1" applyBorder="1"/>
    <xf numFmtId="0" fontId="6" fillId="2" borderId="74" xfId="0" applyFont="1" applyFill="1" applyBorder="1" applyAlignment="1">
      <alignment horizontal="center"/>
    </xf>
    <xf numFmtId="0" fontId="6" fillId="2" borderId="75" xfId="0" applyFont="1" applyFill="1" applyBorder="1" applyAlignment="1">
      <alignment horizontal="center"/>
    </xf>
    <xf numFmtId="0" fontId="6" fillId="2" borderId="76" xfId="0" applyFont="1" applyFill="1" applyBorder="1" applyAlignment="1">
      <alignment horizontal="center"/>
    </xf>
    <xf numFmtId="0" fontId="6" fillId="2" borderId="77" xfId="0" applyFont="1" applyFill="1" applyBorder="1" applyAlignment="1">
      <alignment horizontal="center"/>
    </xf>
    <xf numFmtId="167" fontId="11" fillId="0" borderId="7" xfId="2" applyNumberFormat="1" applyFont="1" applyBorder="1"/>
    <xf numFmtId="0" fontId="6" fillId="2" borderId="75" xfId="0" applyFont="1" applyFill="1" applyBorder="1" applyAlignment="1">
      <alignment horizontal="left"/>
    </xf>
    <xf numFmtId="167" fontId="0" fillId="0" borderId="12" xfId="0" applyNumberFormat="1" applyBorder="1"/>
    <xf numFmtId="167" fontId="0" fillId="0" borderId="33" xfId="0" applyNumberFormat="1" applyBorder="1"/>
    <xf numFmtId="167" fontId="0" fillId="0" borderId="13" xfId="0" applyNumberFormat="1" applyBorder="1"/>
    <xf numFmtId="0" fontId="6" fillId="2" borderId="79" xfId="0" applyFont="1" applyFill="1" applyBorder="1" applyProtection="1"/>
    <xf numFmtId="0" fontId="6" fillId="2" borderId="71" xfId="0" applyFont="1" applyFill="1" applyBorder="1" applyAlignment="1" applyProtection="1">
      <alignment horizontal="center"/>
    </xf>
    <xf numFmtId="49" fontId="0" fillId="2" borderId="80" xfId="0" applyNumberFormat="1" applyFill="1" applyBorder="1" applyProtection="1">
      <protection locked="0"/>
    </xf>
    <xf numFmtId="49" fontId="6" fillId="2" borderId="81" xfId="0" applyNumberFormat="1" applyFont="1" applyFill="1" applyBorder="1" applyProtection="1"/>
    <xf numFmtId="166" fontId="6" fillId="2" borderId="82" xfId="0" applyNumberFormat="1" applyFont="1" applyFill="1" applyBorder="1" applyAlignment="1" applyProtection="1">
      <alignment horizontal="center"/>
    </xf>
    <xf numFmtId="174" fontId="6" fillId="0" borderId="6" xfId="1" applyFont="1" applyFill="1" applyBorder="1" applyAlignment="1">
      <alignment horizontal="center"/>
    </xf>
    <xf numFmtId="166" fontId="6" fillId="2" borderId="83" xfId="0" applyNumberFormat="1" applyFont="1" applyFill="1" applyBorder="1" applyProtection="1">
      <protection locked="0"/>
    </xf>
    <xf numFmtId="0" fontId="6" fillId="2" borderId="83" xfId="0" applyFont="1" applyFill="1" applyBorder="1" applyAlignment="1" applyProtection="1">
      <alignment horizontal="center"/>
      <protection locked="0"/>
    </xf>
    <xf numFmtId="9" fontId="6" fillId="2" borderId="83" xfId="0" applyNumberFormat="1" applyFont="1" applyFill="1" applyBorder="1" applyAlignment="1" applyProtection="1">
      <alignment horizontal="center"/>
      <protection locked="0"/>
    </xf>
    <xf numFmtId="167" fontId="6" fillId="2" borderId="83" xfId="0" applyNumberFormat="1" applyFont="1" applyFill="1" applyBorder="1" applyAlignment="1" applyProtection="1">
      <alignment horizontal="center"/>
    </xf>
    <xf numFmtId="167" fontId="6" fillId="2" borderId="82" xfId="0" applyNumberFormat="1" applyFont="1" applyFill="1" applyBorder="1" applyAlignment="1" applyProtection="1">
      <alignment horizontal="center"/>
    </xf>
    <xf numFmtId="167" fontId="11" fillId="0" borderId="55" xfId="0" applyNumberFormat="1" applyFont="1" applyBorder="1" applyProtection="1"/>
    <xf numFmtId="0" fontId="6" fillId="0" borderId="12" xfId="0" applyFont="1" applyBorder="1" applyProtection="1"/>
    <xf numFmtId="167" fontId="0" fillId="0" borderId="13" xfId="0" applyNumberFormat="1" applyBorder="1" applyProtection="1"/>
    <xf numFmtId="167" fontId="0" fillId="2" borderId="79" xfId="0" applyNumberFormat="1" applyFill="1" applyBorder="1" applyProtection="1"/>
    <xf numFmtId="167" fontId="6" fillId="0" borderId="7" xfId="0" applyNumberFormat="1" applyFont="1" applyFill="1" applyBorder="1" applyProtection="1"/>
    <xf numFmtId="167" fontId="6" fillId="2" borderId="85" xfId="0" applyNumberFormat="1" applyFont="1" applyFill="1" applyBorder="1" applyAlignment="1" applyProtection="1">
      <alignment horizontal="center"/>
    </xf>
    <xf numFmtId="9" fontId="6" fillId="2" borderId="85" xfId="0" applyNumberFormat="1" applyFont="1" applyFill="1" applyBorder="1" applyAlignment="1" applyProtection="1">
      <alignment horizontal="center"/>
    </xf>
    <xf numFmtId="0" fontId="6" fillId="2" borderId="85" xfId="0" applyFont="1" applyFill="1" applyBorder="1" applyAlignment="1" applyProtection="1">
      <alignment horizontal="center"/>
    </xf>
    <xf numFmtId="166" fontId="0" fillId="2" borderId="85" xfId="0" applyNumberFormat="1" applyFill="1" applyBorder="1" applyAlignment="1" applyProtection="1">
      <alignment horizontal="center"/>
    </xf>
    <xf numFmtId="49" fontId="5" fillId="2" borderId="80" xfId="0" applyNumberFormat="1" applyFont="1" applyFill="1" applyBorder="1" applyProtection="1"/>
    <xf numFmtId="49" fontId="6" fillId="2" borderId="86" xfId="0" applyNumberFormat="1" applyFont="1" applyFill="1" applyBorder="1" applyAlignment="1" applyProtection="1">
      <alignment horizontal="center"/>
    </xf>
    <xf numFmtId="166" fontId="6" fillId="2" borderId="86" xfId="0" applyNumberFormat="1" applyFont="1" applyFill="1" applyBorder="1" applyProtection="1"/>
    <xf numFmtId="0" fontId="6" fillId="2" borderId="86" xfId="0" applyFont="1" applyFill="1" applyBorder="1" applyAlignment="1" applyProtection="1">
      <alignment horizontal="center"/>
    </xf>
    <xf numFmtId="167" fontId="6" fillId="2" borderId="86" xfId="0" applyNumberFormat="1" applyFont="1" applyFill="1" applyBorder="1" applyAlignment="1" applyProtection="1">
      <alignment horizontal="center"/>
    </xf>
    <xf numFmtId="167" fontId="6" fillId="2" borderId="71" xfId="0" applyNumberFormat="1" applyFont="1" applyFill="1" applyBorder="1" applyProtection="1"/>
    <xf numFmtId="166" fontId="11" fillId="0" borderId="21" xfId="0" applyNumberFormat="1" applyFont="1" applyFill="1" applyBorder="1" applyProtection="1"/>
    <xf numFmtId="0" fontId="6" fillId="0" borderId="5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166" fontId="11" fillId="0" borderId="12" xfId="0" applyNumberFormat="1" applyFont="1" applyBorder="1" applyAlignment="1" applyProtection="1">
      <alignment horizontal="center"/>
    </xf>
    <xf numFmtId="166" fontId="11" fillId="0" borderId="11" xfId="0" applyNumberFormat="1" applyFont="1" applyBorder="1" applyAlignment="1" applyProtection="1">
      <alignment horizontal="center"/>
    </xf>
    <xf numFmtId="0" fontId="11" fillId="0" borderId="12" xfId="0" applyFont="1" applyBorder="1" applyAlignment="1" applyProtection="1">
      <alignment horizontal="center"/>
      <protection locked="0"/>
    </xf>
    <xf numFmtId="0" fontId="11" fillId="0" borderId="11" xfId="0" applyFont="1" applyBorder="1" applyAlignment="1" applyProtection="1">
      <alignment horizontal="center"/>
      <protection locked="0"/>
    </xf>
    <xf numFmtId="167" fontId="11" fillId="0" borderId="11" xfId="0" applyNumberFormat="1" applyFont="1" applyBorder="1" applyProtection="1">
      <protection locked="0"/>
    </xf>
    <xf numFmtId="167" fontId="11" fillId="0" borderId="12" xfId="0" applyNumberFormat="1" applyFont="1" applyBorder="1" applyProtection="1"/>
    <xf numFmtId="0" fontId="6" fillId="0" borderId="89" xfId="0" applyFont="1" applyBorder="1" applyProtection="1"/>
    <xf numFmtId="0" fontId="6" fillId="2" borderId="85" xfId="0" applyFont="1" applyFill="1" applyBorder="1" applyAlignment="1" applyProtection="1">
      <alignment horizontal="center"/>
      <protection locked="0"/>
    </xf>
    <xf numFmtId="0" fontId="6" fillId="2" borderId="86" xfId="0" applyFont="1" applyFill="1" applyBorder="1" applyAlignment="1" applyProtection="1">
      <alignment horizontal="center"/>
      <protection locked="0"/>
    </xf>
    <xf numFmtId="9" fontId="6" fillId="2" borderId="85" xfId="0" applyNumberFormat="1" applyFont="1" applyFill="1" applyBorder="1" applyAlignment="1" applyProtection="1">
      <alignment horizontal="center"/>
      <protection locked="0"/>
    </xf>
    <xf numFmtId="166" fontId="6" fillId="2" borderId="86" xfId="0" applyNumberFormat="1" applyFont="1" applyFill="1" applyBorder="1" applyAlignment="1" applyProtection="1">
      <alignment horizontal="center"/>
    </xf>
    <xf numFmtId="166" fontId="11" fillId="2" borderId="85" xfId="0" applyNumberFormat="1" applyFont="1" applyFill="1" applyBorder="1" applyAlignment="1" applyProtection="1">
      <alignment horizontal="center"/>
    </xf>
    <xf numFmtId="49" fontId="11" fillId="2" borderId="80" xfId="0" applyNumberFormat="1" applyFont="1" applyFill="1" applyBorder="1" applyProtection="1"/>
    <xf numFmtId="167" fontId="0" fillId="0" borderId="84" xfId="0" applyNumberFormat="1" applyBorder="1"/>
    <xf numFmtId="174" fontId="0" fillId="0" borderId="0" xfId="1" applyFont="1"/>
    <xf numFmtId="174" fontId="6" fillId="0" borderId="0" xfId="1" applyFont="1" applyFill="1" applyBorder="1" applyAlignment="1">
      <alignment horizontal="center"/>
    </xf>
    <xf numFmtId="174" fontId="6" fillId="0" borderId="0" xfId="1" applyFont="1"/>
    <xf numFmtId="169" fontId="0" fillId="0" borderId="0" xfId="0" applyNumberFormat="1"/>
    <xf numFmtId="0" fontId="0" fillId="0" borderId="0" xfId="0" applyBorder="1" applyProtection="1">
      <protection locked="0"/>
    </xf>
    <xf numFmtId="0" fontId="6" fillId="0" borderId="6" xfId="0" applyFont="1" applyFill="1" applyBorder="1" applyAlignment="1">
      <alignment wrapText="1"/>
    </xf>
    <xf numFmtId="0" fontId="6" fillId="0" borderId="6" xfId="0" applyFont="1" applyBorder="1"/>
    <xf numFmtId="0" fontId="0" fillId="0" borderId="58" xfId="0" applyFill="1" applyBorder="1"/>
    <xf numFmtId="0" fontId="6" fillId="5" borderId="72" xfId="0" applyFont="1" applyFill="1" applyBorder="1" applyAlignment="1">
      <alignment horizontal="center" wrapText="1"/>
    </xf>
    <xf numFmtId="0" fontId="6" fillId="0" borderId="95" xfId="0" applyFont="1" applyBorder="1" applyAlignment="1">
      <alignment horizontal="center" wrapText="1"/>
    </xf>
    <xf numFmtId="0" fontId="6" fillId="4" borderId="77" xfId="0" applyFont="1" applyFill="1" applyBorder="1" applyAlignment="1">
      <alignment horizontal="center" wrapText="1"/>
    </xf>
    <xf numFmtId="167" fontId="6" fillId="0" borderId="65" xfId="0" applyNumberFormat="1" applyFont="1" applyBorder="1"/>
    <xf numFmtId="167" fontId="6" fillId="0" borderId="66" xfId="0" applyNumberFormat="1" applyFont="1" applyBorder="1"/>
    <xf numFmtId="0" fontId="6" fillId="0" borderId="48" xfId="0" applyFont="1" applyFill="1" applyBorder="1" applyAlignment="1">
      <alignment wrapText="1"/>
    </xf>
    <xf numFmtId="0" fontId="11" fillId="0" borderId="6" xfId="0" applyFont="1" applyBorder="1"/>
    <xf numFmtId="0" fontId="9" fillId="0" borderId="0" xfId="0" applyFont="1" applyBorder="1" applyAlignment="1">
      <alignment horizontal="right"/>
    </xf>
    <xf numFmtId="0" fontId="25" fillId="0" borderId="66" xfId="0" applyFont="1" applyBorder="1" applyAlignment="1">
      <alignment horizontal="center" vertical="center"/>
    </xf>
    <xf numFmtId="0" fontId="25" fillId="0" borderId="91" xfId="0" applyFont="1" applyBorder="1" applyAlignment="1">
      <alignment horizontal="center" vertical="center"/>
    </xf>
    <xf numFmtId="0" fontId="6" fillId="0" borderId="96" xfId="0" applyFont="1" applyFill="1" applyBorder="1" applyAlignment="1">
      <alignment wrapText="1"/>
    </xf>
    <xf numFmtId="0" fontId="11" fillId="0" borderId="56" xfId="0" applyFont="1" applyBorder="1"/>
    <xf numFmtId="0" fontId="6" fillId="0" borderId="56" xfId="0" applyFont="1" applyFill="1" applyBorder="1" applyAlignment="1">
      <alignment wrapText="1"/>
    </xf>
    <xf numFmtId="0" fontId="6" fillId="0" borderId="56" xfId="0" applyFont="1" applyBorder="1"/>
    <xf numFmtId="0" fontId="6" fillId="0" borderId="9" xfId="0" applyFont="1" applyBorder="1"/>
    <xf numFmtId="0" fontId="0" fillId="0" borderId="97" xfId="0" applyFill="1" applyBorder="1"/>
    <xf numFmtId="2" fontId="6" fillId="2" borderId="6" xfId="0" applyNumberFormat="1" applyFont="1" applyFill="1" applyBorder="1" applyAlignment="1">
      <alignment horizontal="center"/>
    </xf>
    <xf numFmtId="174" fontId="6" fillId="2" borderId="45" xfId="1" applyFont="1" applyFill="1" applyBorder="1" applyAlignment="1">
      <alignment horizontal="center"/>
    </xf>
    <xf numFmtId="167" fontId="6" fillId="0" borderId="45" xfId="0" applyNumberFormat="1" applyFont="1" applyBorder="1"/>
    <xf numFmtId="167" fontId="6" fillId="0" borderId="0" xfId="0" applyNumberFormat="1" applyFont="1" applyBorder="1"/>
    <xf numFmtId="0" fontId="6" fillId="2" borderId="74" xfId="0" applyFont="1" applyFill="1" applyBorder="1" applyAlignment="1" applyProtection="1">
      <alignment horizontal="center"/>
      <protection locked="0"/>
    </xf>
    <xf numFmtId="0" fontId="6" fillId="2" borderId="77" xfId="0" applyFont="1" applyFill="1" applyBorder="1" applyAlignment="1" applyProtection="1">
      <alignment horizontal="center"/>
    </xf>
    <xf numFmtId="166" fontId="6" fillId="2" borderId="74" xfId="0" applyNumberFormat="1" applyFont="1" applyFill="1" applyBorder="1" applyAlignment="1" applyProtection="1">
      <alignment horizontal="center" wrapText="1"/>
      <protection locked="0"/>
    </xf>
    <xf numFmtId="166" fontId="6" fillId="2" borderId="7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1" xfId="0" applyFont="1" applyFill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74" fontId="6" fillId="0" borderId="12" xfId="1" applyFont="1" applyFill="1" applyBorder="1" applyAlignment="1">
      <alignment horizontal="center"/>
    </xf>
    <xf numFmtId="172" fontId="6" fillId="0" borderId="33" xfId="2" applyNumberFormat="1" applyFont="1" applyFill="1" applyBorder="1"/>
    <xf numFmtId="49" fontId="5" fillId="0" borderId="0" xfId="0" applyNumberFormat="1" applyFont="1" applyProtection="1">
      <protection locked="0"/>
    </xf>
    <xf numFmtId="166" fontId="6" fillId="0" borderId="1" xfId="0" applyNumberFormat="1" applyFont="1" applyBorder="1" applyProtection="1"/>
    <xf numFmtId="166" fontId="6" fillId="0" borderId="98" xfId="0" applyNumberFormat="1" applyFont="1" applyBorder="1" applyProtection="1"/>
    <xf numFmtId="166" fontId="0" fillId="0" borderId="99" xfId="0" applyNumberFormat="1" applyBorder="1" applyProtection="1">
      <protection locked="0"/>
    </xf>
    <xf numFmtId="166" fontId="0" fillId="0" borderId="44" xfId="0" applyNumberFormat="1" applyBorder="1" applyProtection="1">
      <protection locked="0"/>
    </xf>
    <xf numFmtId="167" fontId="6" fillId="0" borderId="3" xfId="0" applyNumberFormat="1" applyFont="1" applyBorder="1" applyProtection="1"/>
    <xf numFmtId="167" fontId="6" fillId="2" borderId="2" xfId="0" applyNumberFormat="1" applyFont="1" applyFill="1" applyBorder="1" applyAlignment="1" applyProtection="1">
      <alignment horizontal="center" vertical="center" wrapText="1"/>
    </xf>
    <xf numFmtId="49" fontId="6" fillId="3" borderId="23" xfId="0" applyNumberFormat="1" applyFont="1" applyFill="1" applyBorder="1" applyAlignment="1" applyProtection="1">
      <alignment horizontal="left"/>
    </xf>
    <xf numFmtId="166" fontId="11" fillId="0" borderId="101" xfId="0" applyNumberFormat="1" applyFont="1" applyBorder="1" applyAlignment="1" applyProtection="1">
      <alignment horizontal="center"/>
      <protection locked="0"/>
    </xf>
    <xf numFmtId="0" fontId="11" fillId="0" borderId="56" xfId="0" applyFont="1" applyFill="1" applyBorder="1" applyAlignment="1">
      <alignment horizontal="center"/>
    </xf>
    <xf numFmtId="174" fontId="6" fillId="2" borderId="6" xfId="1" applyFont="1" applyFill="1" applyBorder="1" applyAlignment="1">
      <alignment horizontal="center"/>
    </xf>
    <xf numFmtId="174" fontId="6" fillId="0" borderId="5" xfId="1" applyFont="1" applyFill="1" applyBorder="1" applyAlignment="1">
      <alignment horizontal="center"/>
    </xf>
    <xf numFmtId="174" fontId="6" fillId="2" borderId="5" xfId="1" applyFont="1" applyFill="1" applyBorder="1" applyAlignment="1">
      <alignment horizontal="center"/>
    </xf>
    <xf numFmtId="0" fontId="6" fillId="0" borderId="0" xfId="0" applyFont="1" applyFill="1" applyAlignment="1" applyProtection="1">
      <alignment horizontal="right"/>
    </xf>
    <xf numFmtId="0" fontId="0" fillId="0" borderId="25" xfId="0" applyBorder="1" applyAlignment="1">
      <alignment horizontal="center"/>
    </xf>
    <xf numFmtId="1" fontId="0" fillId="0" borderId="35" xfId="2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7" fontId="4" fillId="0" borderId="35" xfId="2" applyNumberFormat="1" applyBorder="1"/>
    <xf numFmtId="167" fontId="11" fillId="0" borderId="87" xfId="2" applyNumberFormat="1" applyFont="1" applyBorder="1"/>
    <xf numFmtId="0" fontId="0" fillId="0" borderId="24" xfId="0" applyBorder="1" applyAlignment="1">
      <alignment horizontal="center"/>
    </xf>
    <xf numFmtId="1" fontId="0" fillId="0" borderId="61" xfId="2" applyNumberFormat="1" applyFont="1" applyBorder="1" applyAlignment="1">
      <alignment horizontal="center"/>
    </xf>
    <xf numFmtId="0" fontId="0" fillId="0" borderId="61" xfId="0" applyBorder="1" applyAlignment="1">
      <alignment horizontal="center"/>
    </xf>
    <xf numFmtId="167" fontId="4" fillId="0" borderId="61" xfId="2" applyNumberFormat="1" applyBorder="1"/>
    <xf numFmtId="167" fontId="11" fillId="0" borderId="104" xfId="2" applyNumberFormat="1" applyFont="1" applyBorder="1"/>
    <xf numFmtId="0" fontId="27" fillId="0" borderId="0" xfId="0" applyFont="1"/>
    <xf numFmtId="49" fontId="27" fillId="0" borderId="0" xfId="0" applyNumberFormat="1" applyFont="1" applyProtection="1">
      <protection locked="0"/>
    </xf>
    <xf numFmtId="166" fontId="11" fillId="0" borderId="18" xfId="0" applyNumberFormat="1" applyFont="1" applyFill="1" applyBorder="1" applyProtection="1"/>
    <xf numFmtId="0" fontId="6" fillId="0" borderId="9" xfId="0" applyFont="1" applyFill="1" applyBorder="1" applyProtection="1">
      <protection locked="0"/>
    </xf>
    <xf numFmtId="0" fontId="6" fillId="0" borderId="18" xfId="0" applyFont="1" applyFill="1" applyBorder="1" applyAlignment="1" applyProtection="1">
      <alignment horizontal="center"/>
      <protection locked="0"/>
    </xf>
    <xf numFmtId="174" fontId="6" fillId="0" borderId="0" xfId="1" applyFont="1" applyFill="1" applyBorder="1"/>
    <xf numFmtId="0" fontId="25" fillId="0" borderId="0" xfId="0" applyFont="1" applyBorder="1" applyAlignment="1" applyProtection="1">
      <alignment horizontal="center" vertical="center" wrapText="1"/>
    </xf>
    <xf numFmtId="0" fontId="0" fillId="0" borderId="12" xfId="0" applyBorder="1"/>
    <xf numFmtId="7" fontId="0" fillId="0" borderId="19" xfId="0" applyNumberFormat="1" applyBorder="1"/>
    <xf numFmtId="0" fontId="6" fillId="2" borderId="82" xfId="0" applyFont="1" applyFill="1" applyBorder="1" applyAlignment="1" applyProtection="1">
      <alignment horizontal="center" wrapText="1"/>
      <protection locked="0"/>
    </xf>
    <xf numFmtId="0" fontId="6" fillId="2" borderId="82" xfId="0" applyFont="1" applyFill="1" applyBorder="1" applyAlignment="1" applyProtection="1">
      <alignment horizontal="center" vertical="top" wrapText="1"/>
      <protection locked="0"/>
    </xf>
    <xf numFmtId="166" fontId="6" fillId="0" borderId="90" xfId="0" applyNumberFormat="1" applyFont="1" applyBorder="1" applyProtection="1"/>
    <xf numFmtId="166" fontId="0" fillId="0" borderId="108" xfId="0" applyNumberForma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49" fontId="11" fillId="0" borderId="18" xfId="0" applyNumberFormat="1" applyFont="1" applyBorder="1" applyAlignment="1" applyProtection="1">
      <alignment horizontal="center"/>
      <protection locked="0"/>
    </xf>
    <xf numFmtId="180" fontId="11" fillId="0" borderId="18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/>
    <xf numFmtId="0" fontId="16" fillId="0" borderId="0" xfId="0" applyFont="1" applyBorder="1" applyAlignment="1" applyProtection="1">
      <alignment horizontal="left" wrapText="1"/>
    </xf>
    <xf numFmtId="167" fontId="6" fillId="0" borderId="0" xfId="0" applyNumberFormat="1" applyFont="1" applyBorder="1" applyAlignment="1" applyProtection="1">
      <alignment horizontal="center"/>
    </xf>
    <xf numFmtId="49" fontId="6" fillId="0" borderId="0" xfId="0" applyNumberFormat="1" applyFont="1" applyBorder="1" applyProtection="1"/>
    <xf numFmtId="167" fontId="0" fillId="0" borderId="0" xfId="0" applyNumberFormat="1" applyBorder="1" applyProtection="1">
      <protection locked="0"/>
    </xf>
    <xf numFmtId="169" fontId="0" fillId="0" borderId="0" xfId="0" applyNumberForma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  <protection locked="0"/>
    </xf>
    <xf numFmtId="49" fontId="6" fillId="0" borderId="17" xfId="0" applyNumberFormat="1" applyFont="1" applyFill="1" applyBorder="1" applyProtection="1"/>
    <xf numFmtId="49" fontId="11" fillId="0" borderId="18" xfId="0" applyNumberFormat="1" applyFont="1" applyFill="1" applyBorder="1" applyAlignment="1" applyProtection="1">
      <alignment horizontal="center"/>
    </xf>
    <xf numFmtId="49" fontId="11" fillId="0" borderId="9" xfId="0" applyNumberFormat="1" applyFont="1" applyFill="1" applyBorder="1" applyAlignment="1" applyProtection="1">
      <alignment horizontal="center"/>
    </xf>
    <xf numFmtId="49" fontId="26" fillId="0" borderId="4" xfId="0" applyNumberFormat="1" applyFont="1" applyFill="1" applyBorder="1" applyProtection="1"/>
    <xf numFmtId="49" fontId="26" fillId="0" borderId="5" xfId="0" applyNumberFormat="1" applyFont="1" applyFill="1" applyBorder="1" applyAlignment="1" applyProtection="1">
      <alignment horizontal="center"/>
    </xf>
    <xf numFmtId="0" fontId="27" fillId="0" borderId="5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left"/>
      <protection locked="0"/>
    </xf>
    <xf numFmtId="49" fontId="0" fillId="0" borderId="17" xfId="0" applyNumberFormat="1" applyFill="1" applyBorder="1" applyProtection="1"/>
    <xf numFmtId="167" fontId="0" fillId="0" borderId="18" xfId="0" applyNumberFormat="1" applyFill="1" applyBorder="1" applyProtection="1"/>
    <xf numFmtId="49" fontId="0" fillId="0" borderId="4" xfId="0" applyNumberFormat="1" applyFill="1" applyBorder="1" applyProtection="1"/>
    <xf numFmtId="49" fontId="0" fillId="0" borderId="5" xfId="0" applyNumberForma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vertical="center"/>
      <protection locked="0"/>
    </xf>
    <xf numFmtId="0" fontId="6" fillId="0" borderId="56" xfId="0" applyFont="1" applyFill="1" applyBorder="1" applyAlignment="1" applyProtection="1">
      <alignment vertical="center"/>
      <protection locked="0"/>
    </xf>
    <xf numFmtId="0" fontId="6" fillId="0" borderId="56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2" borderId="85" xfId="0" applyFont="1" applyFill="1" applyBorder="1" applyAlignment="1" applyProtection="1">
      <alignment horizontal="center" wrapText="1"/>
    </xf>
    <xf numFmtId="0" fontId="6" fillId="2" borderId="86" xfId="0" applyFont="1" applyFill="1" applyBorder="1" applyAlignment="1" applyProtection="1">
      <alignment horizontal="center" wrapText="1"/>
    </xf>
    <xf numFmtId="49" fontId="0" fillId="0" borderId="18" xfId="0" applyNumberFormat="1" applyFill="1" applyBorder="1" applyAlignment="1" applyProtection="1"/>
    <xf numFmtId="49" fontId="0" fillId="0" borderId="5" xfId="0" applyNumberFormat="1" applyFill="1" applyBorder="1" applyAlignment="1" applyProtection="1"/>
    <xf numFmtId="4" fontId="11" fillId="0" borderId="5" xfId="0" applyNumberFormat="1" applyFont="1" applyFill="1" applyBorder="1" applyProtection="1"/>
    <xf numFmtId="4" fontId="11" fillId="0" borderId="18" xfId="0" applyNumberFormat="1" applyFont="1" applyFill="1" applyBorder="1" applyProtection="1"/>
    <xf numFmtId="4" fontId="26" fillId="0" borderId="5" xfId="0" applyNumberFormat="1" applyFont="1" applyFill="1" applyBorder="1" applyProtection="1"/>
    <xf numFmtId="4" fontId="0" fillId="0" borderId="5" xfId="0" applyNumberFormat="1" applyFill="1" applyBorder="1" applyProtection="1"/>
    <xf numFmtId="4" fontId="0" fillId="0" borderId="18" xfId="0" applyNumberFormat="1" applyFill="1" applyBorder="1" applyProtection="1"/>
    <xf numFmtId="4" fontId="0" fillId="0" borderId="11" xfId="0" applyNumberFormat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/>
    <xf numFmtId="4" fontId="0" fillId="0" borderId="5" xfId="0" applyNumberForma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center"/>
    </xf>
    <xf numFmtId="49" fontId="6" fillId="0" borderId="0" xfId="0" applyNumberFormat="1" applyFont="1" applyProtection="1">
      <protection locked="0"/>
    </xf>
    <xf numFmtId="49" fontId="0" fillId="2" borderId="85" xfId="0" applyNumberFormat="1" applyFill="1" applyBorder="1" applyAlignment="1" applyProtection="1">
      <alignment horizontal="center"/>
    </xf>
    <xf numFmtId="49" fontId="0" fillId="0" borderId="11" xfId="0" applyNumberFormat="1" applyBorder="1" applyAlignment="1" applyProtection="1">
      <alignment horizontal="center"/>
    </xf>
    <xf numFmtId="49" fontId="6" fillId="0" borderId="0" xfId="0" applyNumberFormat="1" applyFont="1" applyFill="1" applyBorder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166" fontId="6" fillId="7" borderId="5" xfId="0" applyNumberFormat="1" applyFont="1" applyFill="1" applyBorder="1" applyAlignment="1">
      <alignment horizontal="center"/>
    </xf>
    <xf numFmtId="166" fontId="6" fillId="0" borderId="11" xfId="0" applyNumberFormat="1" applyFont="1" applyBorder="1"/>
    <xf numFmtId="166" fontId="6" fillId="0" borderId="5" xfId="0" applyNumberFormat="1" applyFont="1" applyFill="1" applyBorder="1" applyAlignment="1">
      <alignment horizontal="center"/>
    </xf>
    <xf numFmtId="167" fontId="11" fillId="0" borderId="15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168" fontId="11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horizontal="left" wrapText="1"/>
    </xf>
    <xf numFmtId="0" fontId="6" fillId="2" borderId="85" xfId="0" applyFont="1" applyFill="1" applyBorder="1" applyAlignment="1" applyProtection="1">
      <alignment horizontal="center" wrapText="1"/>
    </xf>
    <xf numFmtId="0" fontId="6" fillId="2" borderId="86" xfId="0" applyFont="1" applyFill="1" applyBorder="1" applyAlignment="1" applyProtection="1">
      <alignment horizontal="center" wrapText="1"/>
    </xf>
    <xf numFmtId="49" fontId="11" fillId="0" borderId="8" xfId="0" applyNumberFormat="1" applyFont="1" applyBorder="1" applyAlignment="1" applyProtection="1">
      <alignment horizontal="left"/>
    </xf>
    <xf numFmtId="49" fontId="11" fillId="0" borderId="56" xfId="0" applyNumberFormat="1" applyFont="1" applyBorder="1" applyAlignment="1" applyProtection="1">
      <alignment horizontal="left"/>
    </xf>
    <xf numFmtId="49" fontId="4" fillId="0" borderId="5" xfId="0" applyNumberFormat="1" applyFont="1" applyFill="1" applyBorder="1" applyAlignment="1" applyProtection="1">
      <alignment horizontal="center"/>
    </xf>
    <xf numFmtId="4" fontId="11" fillId="0" borderId="21" xfId="0" applyNumberFormat="1" applyFont="1" applyFill="1" applyBorder="1" applyProtection="1"/>
    <xf numFmtId="49" fontId="4" fillId="0" borderId="17" xfId="0" applyNumberFormat="1" applyFont="1" applyBorder="1" applyProtection="1"/>
    <xf numFmtId="49" fontId="4" fillId="0" borderId="4" xfId="0" applyNumberFormat="1" applyFont="1" applyBorder="1" applyProtection="1"/>
    <xf numFmtId="49" fontId="4" fillId="0" borderId="4" xfId="0" applyNumberFormat="1" applyFont="1" applyFill="1" applyBorder="1" applyProtection="1"/>
    <xf numFmtId="167" fontId="4" fillId="3" borderId="24" xfId="0" applyNumberFormat="1" applyFont="1" applyFill="1" applyBorder="1" applyAlignment="1" applyProtection="1">
      <alignment horizontal="left"/>
    </xf>
    <xf numFmtId="167" fontId="4" fillId="3" borderId="27" xfId="0" applyNumberFormat="1" applyFont="1" applyFill="1" applyBorder="1" applyAlignment="1" applyProtection="1">
      <alignment horizontal="left"/>
    </xf>
    <xf numFmtId="166" fontId="11" fillId="8" borderId="77" xfId="0" applyNumberFormat="1" applyFont="1" applyFill="1" applyBorder="1" applyProtection="1"/>
    <xf numFmtId="0" fontId="0" fillId="0" borderId="7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62" xfId="0" applyFill="1" applyBorder="1" applyAlignment="1">
      <alignment horizontal="center"/>
    </xf>
    <xf numFmtId="1" fontId="0" fillId="0" borderId="82" xfId="2" applyNumberFormat="1" applyFont="1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167" fontId="11" fillId="0" borderId="106" xfId="2" applyNumberFormat="1" applyFont="1" applyFill="1" applyBorder="1"/>
    <xf numFmtId="1" fontId="0" fillId="0" borderId="61" xfId="2" applyNumberFormat="1" applyFont="1" applyFill="1" applyBorder="1" applyAlignment="1">
      <alignment horizontal="center"/>
    </xf>
    <xf numFmtId="0" fontId="0" fillId="0" borderId="61" xfId="0" applyFill="1" applyBorder="1" applyAlignment="1">
      <alignment horizontal="center"/>
    </xf>
    <xf numFmtId="167" fontId="11" fillId="0" borderId="104" xfId="2" applyNumberFormat="1" applyFont="1" applyFill="1" applyBorder="1"/>
    <xf numFmtId="1" fontId="0" fillId="0" borderId="18" xfId="2" applyNumberFormat="1" applyFont="1" applyFill="1" applyBorder="1" applyAlignment="1">
      <alignment horizontal="center"/>
    </xf>
    <xf numFmtId="167" fontId="11" fillId="0" borderId="7" xfId="2" applyNumberFormat="1" applyFont="1" applyFill="1" applyBorder="1"/>
    <xf numFmtId="1" fontId="0" fillId="0" borderId="5" xfId="2" applyNumberFormat="1" applyFont="1" applyFill="1" applyBorder="1" applyAlignment="1">
      <alignment horizontal="center"/>
    </xf>
    <xf numFmtId="49" fontId="11" fillId="0" borderId="5" xfId="0" applyNumberFormat="1" applyFont="1" applyFill="1" applyBorder="1" applyAlignment="1" applyProtection="1">
      <alignment horizontal="center" wrapText="1"/>
    </xf>
    <xf numFmtId="0" fontId="6" fillId="0" borderId="66" xfId="0" applyFont="1" applyBorder="1" applyProtection="1">
      <protection locked="0"/>
    </xf>
    <xf numFmtId="167" fontId="6" fillId="0" borderId="65" xfId="0" applyNumberFormat="1" applyFont="1" applyBorder="1" applyProtection="1">
      <protection locked="0"/>
    </xf>
    <xf numFmtId="0" fontId="6" fillId="0" borderId="1" xfId="0" applyFont="1" applyBorder="1" applyAlignment="1" applyProtection="1">
      <alignment horizontal="left"/>
      <protection locked="0"/>
    </xf>
    <xf numFmtId="167" fontId="4" fillId="3" borderId="28" xfId="0" applyNumberFormat="1" applyFont="1" applyFill="1" applyBorder="1" applyAlignment="1" applyProtection="1">
      <alignment horizontal="left" wrapText="1"/>
    </xf>
    <xf numFmtId="166" fontId="0" fillId="0" borderId="44" xfId="0" applyNumberFormat="1" applyBorder="1" applyAlignment="1" applyProtection="1">
      <alignment horizontal="center"/>
      <protection locked="0"/>
    </xf>
    <xf numFmtId="49" fontId="16" fillId="0" borderId="0" xfId="0" applyNumberFormat="1" applyFont="1" applyBorder="1" applyAlignment="1" applyProtection="1">
      <alignment horizontal="center"/>
    </xf>
    <xf numFmtId="0" fontId="6" fillId="0" borderId="99" xfId="0" applyFont="1" applyBorder="1" applyProtection="1">
      <protection locked="0"/>
    </xf>
    <xf numFmtId="166" fontId="6" fillId="0" borderId="110" xfId="0" applyNumberFormat="1" applyFont="1" applyBorder="1" applyProtection="1"/>
    <xf numFmtId="166" fontId="0" fillId="0" borderId="102" xfId="0" applyNumberFormat="1" applyBorder="1" applyAlignment="1" applyProtection="1">
      <alignment horizontal="center"/>
      <protection locked="0"/>
    </xf>
    <xf numFmtId="166" fontId="6" fillId="0" borderId="14" xfId="0" applyNumberFormat="1" applyFont="1" applyBorder="1" applyProtection="1"/>
    <xf numFmtId="166" fontId="6" fillId="0" borderId="93" xfId="0" applyNumberFormat="1" applyFont="1" applyBorder="1" applyProtection="1"/>
    <xf numFmtId="166" fontId="11" fillId="0" borderId="44" xfId="0" applyNumberFormat="1" applyFont="1" applyBorder="1" applyAlignment="1" applyProtection="1">
      <alignment horizontal="center"/>
      <protection locked="0"/>
    </xf>
    <xf numFmtId="166" fontId="11" fillId="0" borderId="32" xfId="0" applyNumberFormat="1" applyFont="1" applyBorder="1" applyAlignment="1" applyProtection="1">
      <alignment horizontal="center"/>
      <protection locked="0"/>
    </xf>
    <xf numFmtId="166" fontId="11" fillId="0" borderId="0" xfId="0" applyNumberFormat="1" applyFont="1" applyBorder="1" applyAlignment="1" applyProtection="1">
      <alignment horizontal="center"/>
      <protection locked="0"/>
    </xf>
    <xf numFmtId="166" fontId="6" fillId="0" borderId="36" xfId="0" applyNumberFormat="1" applyFont="1" applyBorder="1" applyProtection="1"/>
    <xf numFmtId="166" fontId="11" fillId="0" borderId="15" xfId="0" applyNumberFormat="1" applyFont="1" applyBorder="1" applyAlignment="1" applyProtection="1">
      <alignment horizontal="center"/>
      <protection locked="0"/>
    </xf>
    <xf numFmtId="0" fontId="6" fillId="2" borderId="86" xfId="0" applyFont="1" applyFill="1" applyBorder="1" applyAlignment="1" applyProtection="1">
      <alignment horizontal="center" wrapText="1"/>
      <protection locked="0"/>
    </xf>
    <xf numFmtId="170" fontId="22" fillId="0" borderId="70" xfId="0" applyNumberFormat="1" applyFont="1" applyBorder="1" applyAlignment="1" applyProtection="1">
      <alignment horizontal="left"/>
    </xf>
    <xf numFmtId="170" fontId="22" fillId="0" borderId="71" xfId="0" applyNumberFormat="1" applyFont="1" applyBorder="1" applyProtection="1"/>
    <xf numFmtId="170" fontId="22" fillId="0" borderId="67" xfId="0" applyNumberFormat="1" applyFont="1" applyBorder="1" applyAlignment="1" applyProtection="1">
      <alignment horizontal="left"/>
    </xf>
    <xf numFmtId="170" fontId="22" fillId="0" borderId="69" xfId="0" applyNumberFormat="1" applyFont="1" applyBorder="1" applyProtection="1"/>
    <xf numFmtId="49" fontId="25" fillId="0" borderId="0" xfId="0" applyNumberFormat="1" applyFont="1" applyBorder="1" applyAlignment="1" applyProtection="1">
      <alignment horizontal="center" vertical="center" wrapText="1"/>
    </xf>
    <xf numFmtId="49" fontId="6" fillId="0" borderId="0" xfId="0" applyNumberFormat="1" applyFont="1" applyBorder="1" applyAlignment="1" applyProtection="1">
      <alignment horizontal="center"/>
      <protection locked="0"/>
    </xf>
    <xf numFmtId="0" fontId="6" fillId="0" borderId="109" xfId="0" applyFont="1" applyBorder="1" applyAlignment="1" applyProtection="1">
      <alignment horizontal="center"/>
    </xf>
    <xf numFmtId="175" fontId="6" fillId="0" borderId="71" xfId="1" applyNumberFormat="1" applyFont="1" applyBorder="1" applyAlignment="1" applyProtection="1">
      <alignment horizontal="center"/>
    </xf>
    <xf numFmtId="175" fontId="6" fillId="0" borderId="66" xfId="1" applyNumberFormat="1" applyFont="1" applyBorder="1" applyAlignment="1" applyProtection="1">
      <alignment horizontal="center"/>
    </xf>
    <xf numFmtId="175" fontId="6" fillId="0" borderId="31" xfId="1" applyNumberFormat="1" applyFont="1" applyBorder="1" applyAlignment="1" applyProtection="1">
      <alignment horizontal="center"/>
    </xf>
    <xf numFmtId="181" fontId="6" fillId="0" borderId="71" xfId="0" applyNumberFormat="1" applyFont="1" applyBorder="1" applyAlignment="1" applyProtection="1">
      <alignment horizontal="center"/>
    </xf>
    <xf numFmtId="181" fontId="6" fillId="0" borderId="66" xfId="0" applyNumberFormat="1" applyFont="1" applyBorder="1" applyAlignment="1" applyProtection="1">
      <alignment horizontal="center"/>
    </xf>
    <xf numFmtId="181" fontId="6" fillId="0" borderId="92" xfId="0" applyNumberFormat="1" applyFont="1" applyBorder="1" applyAlignment="1" applyProtection="1">
      <alignment horizontal="center"/>
    </xf>
    <xf numFmtId="181" fontId="6" fillId="0" borderId="69" xfId="0" applyNumberFormat="1" applyFont="1" applyBorder="1" applyAlignment="1" applyProtection="1">
      <alignment horizontal="center"/>
    </xf>
    <xf numFmtId="1" fontId="11" fillId="0" borderId="0" xfId="0" applyNumberFormat="1" applyFont="1" applyBorder="1" applyAlignment="1" applyProtection="1">
      <alignment horizontal="center"/>
    </xf>
    <xf numFmtId="0" fontId="21" fillId="0" borderId="109" xfId="0" applyFont="1" applyBorder="1" applyAlignment="1" applyProtection="1">
      <alignment horizontal="center"/>
    </xf>
    <xf numFmtId="175" fontId="6" fillId="0" borderId="69" xfId="1" applyNumberFormat="1" applyFont="1" applyBorder="1" applyAlignment="1" applyProtection="1">
      <alignment horizontal="center"/>
    </xf>
    <xf numFmtId="168" fontId="0" fillId="0" borderId="0" xfId="0" applyNumberFormat="1" applyBorder="1" applyProtection="1">
      <protection locked="0"/>
    </xf>
    <xf numFmtId="49" fontId="6" fillId="0" borderId="110" xfId="0" applyNumberFormat="1" applyFont="1" applyBorder="1" applyProtection="1">
      <protection locked="0"/>
    </xf>
    <xf numFmtId="166" fontId="0" fillId="0" borderId="68" xfId="0" applyNumberFormat="1" applyBorder="1" applyProtection="1">
      <protection locked="0"/>
    </xf>
    <xf numFmtId="175" fontId="6" fillId="0" borderId="100" xfId="1" applyNumberFormat="1" applyFont="1" applyBorder="1" applyAlignment="1" applyProtection="1">
      <alignment horizontal="center"/>
    </xf>
    <xf numFmtId="167" fontId="6" fillId="0" borderId="67" xfId="0" applyNumberFormat="1" applyFont="1" applyBorder="1"/>
    <xf numFmtId="167" fontId="6" fillId="0" borderId="68" xfId="0" applyNumberFormat="1" applyFont="1" applyBorder="1"/>
    <xf numFmtId="167" fontId="6" fillId="0" borderId="69" xfId="0" applyNumberFormat="1" applyFont="1" applyBorder="1"/>
    <xf numFmtId="166" fontId="0" fillId="0" borderId="0" xfId="0" applyNumberFormat="1" applyBorder="1"/>
    <xf numFmtId="166" fontId="12" fillId="0" borderId="0" xfId="0" applyNumberFormat="1" applyFont="1" applyBorder="1" applyProtection="1">
      <protection locked="0"/>
    </xf>
    <xf numFmtId="0" fontId="6" fillId="0" borderId="9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103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2" fontId="6" fillId="0" borderId="21" xfId="0" applyNumberFormat="1" applyFont="1" applyFill="1" applyBorder="1" applyAlignment="1">
      <alignment horizontal="center"/>
    </xf>
    <xf numFmtId="0" fontId="6" fillId="0" borderId="49" xfId="0" applyFont="1" applyBorder="1" applyAlignment="1">
      <alignment horizontal="left"/>
    </xf>
    <xf numFmtId="0" fontId="6" fillId="0" borderId="61" xfId="0" applyFont="1" applyBorder="1" applyAlignment="1">
      <alignment horizontal="left"/>
    </xf>
    <xf numFmtId="2" fontId="6" fillId="0" borderId="61" xfId="0" applyNumberFormat="1" applyFont="1" applyFill="1" applyBorder="1" applyAlignment="1">
      <alignment horizontal="center"/>
    </xf>
    <xf numFmtId="0" fontId="6" fillId="0" borderId="105" xfId="0" applyFont="1" applyFill="1" applyBorder="1" applyAlignment="1">
      <alignment horizontal="left"/>
    </xf>
    <xf numFmtId="0" fontId="6" fillId="0" borderId="54" xfId="0" applyFont="1" applyFill="1" applyBorder="1" applyAlignment="1">
      <alignment horizontal="left"/>
    </xf>
    <xf numFmtId="2" fontId="6" fillId="0" borderId="54" xfId="0" applyNumberFormat="1" applyFont="1" applyFill="1" applyBorder="1" applyAlignment="1">
      <alignment horizontal="center"/>
    </xf>
    <xf numFmtId="0" fontId="6" fillId="0" borderId="49" xfId="0" applyFont="1" applyFill="1" applyBorder="1" applyAlignment="1">
      <alignment horizontal="left"/>
    </xf>
    <xf numFmtId="0" fontId="6" fillId="0" borderId="61" xfId="0" applyFont="1" applyFill="1" applyBorder="1" applyAlignment="1">
      <alignment horizontal="left" wrapText="1"/>
    </xf>
    <xf numFmtId="0" fontId="6" fillId="0" borderId="9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 wrapText="1"/>
    </xf>
    <xf numFmtId="0" fontId="6" fillId="0" borderId="54" xfId="0" applyFont="1" applyFill="1" applyBorder="1" applyAlignment="1">
      <alignment horizontal="left" wrapText="1"/>
    </xf>
    <xf numFmtId="49" fontId="4" fillId="0" borderId="0" xfId="0" applyNumberFormat="1" applyFont="1" applyBorder="1" applyProtection="1">
      <protection locked="0"/>
    </xf>
    <xf numFmtId="49" fontId="4" fillId="0" borderId="5" xfId="0" applyNumberFormat="1" applyFont="1" applyBorder="1" applyAlignment="1" applyProtection="1">
      <alignment horizontal="center"/>
    </xf>
    <xf numFmtId="1" fontId="30" fillId="0" borderId="0" xfId="0" applyNumberFormat="1" applyFont="1" applyBorder="1" applyAlignment="1" applyProtection="1">
      <alignment horizontal="center"/>
      <protection locked="0"/>
    </xf>
    <xf numFmtId="0" fontId="6" fillId="2" borderId="86" xfId="0" applyFont="1" applyFill="1" applyBorder="1" applyAlignment="1" applyProtection="1">
      <alignment horizontal="center" wrapText="1"/>
    </xf>
    <xf numFmtId="0" fontId="6" fillId="0" borderId="0" xfId="0" applyFont="1" applyAlignment="1">
      <alignment horizontal="right" wrapText="1"/>
    </xf>
    <xf numFmtId="49" fontId="7" fillId="0" borderId="0" xfId="0" applyNumberFormat="1" applyFont="1" applyAlignment="1" applyProtection="1"/>
    <xf numFmtId="166" fontId="4" fillId="0" borderId="0" xfId="0" applyNumberFormat="1" applyFont="1" applyAlignment="1" applyProtection="1">
      <alignment horizontal="center"/>
    </xf>
    <xf numFmtId="0" fontId="4" fillId="0" borderId="0" xfId="0" applyFont="1" applyProtection="1">
      <protection locked="0"/>
    </xf>
    <xf numFmtId="1" fontId="5" fillId="0" borderId="0" xfId="0" applyNumberFormat="1" applyFont="1" applyAlignment="1"/>
    <xf numFmtId="1" fontId="8" fillId="0" borderId="0" xfId="0" applyNumberFormat="1" applyFont="1" applyAlignment="1"/>
    <xf numFmtId="0" fontId="6" fillId="0" borderId="0" xfId="0" applyFont="1" applyBorder="1" applyAlignment="1" applyProtection="1">
      <alignment horizontal="center"/>
    </xf>
    <xf numFmtId="166" fontId="4" fillId="0" borderId="0" xfId="0" applyNumberFormat="1" applyFont="1" applyBorder="1" applyAlignment="1" applyProtection="1">
      <alignment horizontal="center"/>
    </xf>
    <xf numFmtId="49" fontId="4" fillId="2" borderId="14" xfId="0" applyNumberFormat="1" applyFont="1" applyFill="1" applyBorder="1" applyProtection="1"/>
    <xf numFmtId="166" fontId="4" fillId="2" borderId="32" xfId="0" applyNumberFormat="1" applyFont="1" applyFill="1" applyBorder="1" applyAlignment="1" applyProtection="1">
      <alignment horizontal="center"/>
    </xf>
    <xf numFmtId="49" fontId="6" fillId="2" borderId="90" xfId="0" applyNumberFormat="1" applyFont="1" applyFill="1" applyBorder="1" applyProtection="1"/>
    <xf numFmtId="49" fontId="6" fillId="2" borderId="16" xfId="0" applyNumberFormat="1" applyFont="1" applyFill="1" applyBorder="1" applyAlignment="1" applyProtection="1">
      <alignment horizontal="center"/>
    </xf>
    <xf numFmtId="182" fontId="6" fillId="2" borderId="16" xfId="0" applyNumberFormat="1" applyFont="1" applyFill="1" applyBorder="1" applyAlignment="1" applyProtection="1">
      <alignment horizontal="center" wrapText="1"/>
    </xf>
    <xf numFmtId="0" fontId="4" fillId="0" borderId="57" xfId="0" applyFont="1" applyBorder="1" applyAlignment="1">
      <alignment horizontal="center"/>
    </xf>
    <xf numFmtId="0" fontId="6" fillId="0" borderId="56" xfId="0" applyFont="1" applyFill="1" applyBorder="1" applyAlignment="1" applyProtection="1">
      <alignment horizontal="center"/>
      <protection locked="0"/>
    </xf>
    <xf numFmtId="0" fontId="6" fillId="0" borderId="119" xfId="0" applyFont="1" applyFill="1" applyBorder="1" applyAlignment="1" applyProtection="1">
      <alignment horizontal="center"/>
      <protection locked="0"/>
    </xf>
    <xf numFmtId="0" fontId="6" fillId="0" borderId="51" xfId="0" applyFont="1" applyFill="1" applyBorder="1" applyAlignment="1" applyProtection="1">
      <alignment horizontal="center"/>
      <protection locked="0"/>
    </xf>
    <xf numFmtId="49" fontId="4" fillId="0" borderId="0" xfId="0" applyNumberFormat="1" applyFont="1" applyProtection="1"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Border="1" applyAlignment="1">
      <alignment horizontal="center" vertical="top" wrapText="1"/>
    </xf>
    <xf numFmtId="0" fontId="6" fillId="5" borderId="23" xfId="0" applyFont="1" applyFill="1" applyBorder="1" applyAlignment="1">
      <alignment horizontal="center" wrapText="1"/>
    </xf>
    <xf numFmtId="0" fontId="6" fillId="0" borderId="121" xfId="0" applyFont="1" applyBorder="1" applyAlignment="1">
      <alignment horizontal="center"/>
    </xf>
    <xf numFmtId="0" fontId="6" fillId="0" borderId="121" xfId="0" applyFont="1" applyBorder="1" applyAlignment="1">
      <alignment horizontal="center" wrapText="1"/>
    </xf>
    <xf numFmtId="0" fontId="6" fillId="4" borderId="79" xfId="0" applyFont="1" applyFill="1" applyBorder="1" applyAlignment="1">
      <alignment horizontal="center" wrapText="1"/>
    </xf>
    <xf numFmtId="0" fontId="6" fillId="0" borderId="42" xfId="0" applyFont="1" applyBorder="1" applyAlignment="1">
      <alignment horizontal="center"/>
    </xf>
    <xf numFmtId="165" fontId="4" fillId="0" borderId="0" xfId="2" applyFont="1"/>
    <xf numFmtId="174" fontId="6" fillId="0" borderId="122" xfId="1" applyFont="1" applyFill="1" applyBorder="1"/>
    <xf numFmtId="174" fontId="6" fillId="0" borderId="89" xfId="1" applyFont="1" applyFill="1" applyBorder="1"/>
    <xf numFmtId="0" fontId="6" fillId="0" borderId="0" xfId="0" applyFont="1" applyBorder="1" applyAlignment="1">
      <alignment horizontal="center"/>
    </xf>
    <xf numFmtId="170" fontId="6" fillId="0" borderId="0" xfId="0" applyNumberFormat="1" applyFont="1" applyBorder="1"/>
    <xf numFmtId="170" fontId="6" fillId="0" borderId="43" xfId="0" applyNumberFormat="1" applyFont="1" applyBorder="1"/>
    <xf numFmtId="0" fontId="6" fillId="2" borderId="74" xfId="0" applyFont="1" applyFill="1" applyBorder="1" applyAlignment="1" applyProtection="1">
      <alignment horizontal="center" wrapText="1"/>
      <protection locked="0"/>
    </xf>
    <xf numFmtId="0" fontId="6" fillId="2" borderId="121" xfId="0" applyFont="1" applyFill="1" applyBorder="1" applyAlignment="1">
      <alignment horizontal="center" wrapText="1"/>
    </xf>
    <xf numFmtId="0" fontId="6" fillId="2" borderId="121" xfId="0" applyFont="1" applyFill="1" applyBorder="1" applyAlignment="1">
      <alignment horizontal="center"/>
    </xf>
    <xf numFmtId="0" fontId="6" fillId="2" borderId="79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Border="1"/>
    <xf numFmtId="0" fontId="6" fillId="0" borderId="9" xfId="0" applyFont="1" applyFill="1" applyBorder="1" applyAlignment="1" applyProtection="1">
      <alignment horizontal="center"/>
    </xf>
    <xf numFmtId="2" fontId="6" fillId="0" borderId="5" xfId="0" applyNumberFormat="1" applyFont="1" applyFill="1" applyBorder="1" applyAlignment="1" applyProtection="1">
      <alignment horizontal="center"/>
    </xf>
    <xf numFmtId="167" fontId="32" fillId="0" borderId="0" xfId="0" applyNumberFormat="1" applyFont="1"/>
    <xf numFmtId="0" fontId="6" fillId="0" borderId="5" xfId="0" applyFont="1" applyBorder="1" applyAlignment="1">
      <alignment wrapText="1"/>
    </xf>
    <xf numFmtId="174" fontId="0" fillId="0" borderId="5" xfId="0" applyNumberFormat="1" applyFill="1" applyBorder="1" applyAlignment="1">
      <alignment horizontal="center"/>
    </xf>
    <xf numFmtId="0" fontId="0" fillId="0" borderId="22" xfId="0" applyFill="1" applyBorder="1"/>
    <xf numFmtId="167" fontId="4" fillId="0" borderId="5" xfId="2" applyNumberFormat="1" applyBorder="1"/>
    <xf numFmtId="167" fontId="4" fillId="2" borderId="5" xfId="2" applyNumberFormat="1" applyFill="1" applyBorder="1"/>
    <xf numFmtId="0" fontId="4" fillId="0" borderId="5" xfId="0" applyFont="1" applyBorder="1" applyAlignment="1">
      <alignment horizontal="center"/>
    </xf>
    <xf numFmtId="0" fontId="0" fillId="0" borderId="5" xfId="0" applyFill="1" applyBorder="1" applyAlignment="1">
      <alignment horizontal="right"/>
    </xf>
    <xf numFmtId="0" fontId="0" fillId="2" borderId="5" xfId="0" applyFill="1" applyBorder="1"/>
    <xf numFmtId="0" fontId="4" fillId="0" borderId="5" xfId="0" applyFont="1" applyBorder="1"/>
    <xf numFmtId="2" fontId="0" fillId="0" borderId="5" xfId="0" applyNumberFormat="1" applyFill="1" applyBorder="1" applyAlignment="1">
      <alignment horizontal="right"/>
    </xf>
    <xf numFmtId="2" fontId="0" fillId="2" borderId="5" xfId="0" applyNumberFormat="1" applyFill="1" applyBorder="1" applyAlignment="1">
      <alignment horizontal="right"/>
    </xf>
    <xf numFmtId="166" fontId="4" fillId="0" borderId="5" xfId="0" applyNumberFormat="1" applyFont="1" applyFill="1" applyBorder="1" applyProtection="1"/>
    <xf numFmtId="167" fontId="6" fillId="2" borderId="124" xfId="0" applyNumberFormat="1" applyFont="1" applyFill="1" applyBorder="1" applyAlignment="1" applyProtection="1">
      <alignment horizontal="centerContinuous"/>
    </xf>
    <xf numFmtId="49" fontId="6" fillId="2" borderId="86" xfId="0" applyNumberFormat="1" applyFont="1" applyFill="1" applyBorder="1" applyAlignment="1" applyProtection="1">
      <alignment horizontal="center" wrapText="1"/>
    </xf>
    <xf numFmtId="0" fontId="0" fillId="0" borderId="125" xfId="0" applyBorder="1" applyAlignment="1" applyProtection="1">
      <alignment horizontal="center"/>
    </xf>
    <xf numFmtId="0" fontId="6" fillId="0" borderId="123" xfId="0" applyFont="1" applyBorder="1" applyAlignment="1" applyProtection="1">
      <alignment horizontal="left"/>
    </xf>
    <xf numFmtId="0" fontId="6" fillId="0" borderId="30" xfId="0" applyFont="1" applyBorder="1" applyAlignment="1" applyProtection="1">
      <alignment horizontal="left"/>
    </xf>
    <xf numFmtId="2" fontId="6" fillId="0" borderId="3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right"/>
      <protection locked="0"/>
    </xf>
    <xf numFmtId="49" fontId="6" fillId="2" borderId="34" xfId="0" applyNumberFormat="1" applyFont="1" applyFill="1" applyBorder="1" applyProtection="1"/>
    <xf numFmtId="49" fontId="6" fillId="2" borderId="113" xfId="0" applyNumberFormat="1" applyFont="1" applyFill="1" applyBorder="1" applyAlignment="1" applyProtection="1">
      <alignment horizontal="center" wrapText="1"/>
    </xf>
    <xf numFmtId="49" fontId="6" fillId="2" borderId="113" xfId="0" applyNumberFormat="1" applyFont="1" applyFill="1" applyBorder="1" applyAlignment="1" applyProtection="1">
      <alignment horizontal="center"/>
    </xf>
    <xf numFmtId="166" fontId="6" fillId="2" borderId="113" xfId="0" applyNumberFormat="1" applyFont="1" applyFill="1" applyBorder="1" applyProtection="1"/>
    <xf numFmtId="0" fontId="6" fillId="2" borderId="113" xfId="0" applyFont="1" applyFill="1" applyBorder="1" applyAlignment="1" applyProtection="1">
      <alignment horizontal="center"/>
    </xf>
    <xf numFmtId="0" fontId="6" fillId="2" borderId="113" xfId="0" applyFont="1" applyFill="1" applyBorder="1" applyAlignment="1" applyProtection="1">
      <alignment horizontal="center" wrapText="1"/>
    </xf>
    <xf numFmtId="167" fontId="6" fillId="2" borderId="35" xfId="0" applyNumberFormat="1" applyFont="1" applyFill="1" applyBorder="1" applyAlignment="1" applyProtection="1">
      <alignment horizontal="center"/>
    </xf>
    <xf numFmtId="167" fontId="6" fillId="2" borderId="0" xfId="0" applyNumberFormat="1" applyFont="1" applyFill="1" applyBorder="1" applyAlignment="1" applyProtection="1">
      <alignment horizontal="center"/>
    </xf>
    <xf numFmtId="167" fontId="6" fillId="2" borderId="126" xfId="0" applyNumberFormat="1" applyFont="1" applyFill="1" applyBorder="1" applyProtection="1"/>
    <xf numFmtId="168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11" fillId="0" borderId="0" xfId="0" applyFont="1" applyFill="1" applyProtection="1">
      <protection locked="0"/>
    </xf>
    <xf numFmtId="165" fontId="4" fillId="0" borderId="0" xfId="2" applyFill="1"/>
    <xf numFmtId="167" fontId="11" fillId="0" borderId="0" xfId="0" applyNumberFormat="1" applyFont="1" applyFill="1" applyProtection="1">
      <protection locked="0"/>
    </xf>
    <xf numFmtId="168" fontId="11" fillId="0" borderId="0" xfId="0" applyNumberFormat="1" applyFont="1" applyFill="1" applyProtection="1">
      <protection locked="0"/>
    </xf>
    <xf numFmtId="0" fontId="11" fillId="0" borderId="0" xfId="0" applyFont="1" applyFill="1" applyAlignment="1" applyProtection="1">
      <alignment horizontal="center"/>
      <protection locked="0"/>
    </xf>
    <xf numFmtId="168" fontId="6" fillId="0" borderId="0" xfId="0" applyNumberFormat="1" applyFont="1" applyFill="1" applyProtection="1">
      <protection locked="0"/>
    </xf>
    <xf numFmtId="0" fontId="6" fillId="0" borderId="0" xfId="0" applyFont="1" applyFill="1" applyProtection="1">
      <protection locked="0"/>
    </xf>
    <xf numFmtId="0" fontId="11" fillId="0" borderId="0" xfId="0" applyFont="1" applyFill="1" applyBorder="1" applyProtection="1">
      <protection locked="0"/>
    </xf>
    <xf numFmtId="167" fontId="0" fillId="0" borderId="0" xfId="0" applyNumberFormat="1" applyFill="1" applyProtection="1">
      <protection locked="0"/>
    </xf>
    <xf numFmtId="49" fontId="4" fillId="0" borderId="10" xfId="0" applyNumberFormat="1" applyFont="1" applyBorder="1" applyProtection="1"/>
    <xf numFmtId="49" fontId="4" fillId="0" borderId="11" xfId="0" applyNumberFormat="1" applyFont="1" applyBorder="1" applyAlignment="1" applyProtection="1">
      <alignment horizontal="center"/>
    </xf>
    <xf numFmtId="0" fontId="4" fillId="0" borderId="89" xfId="0" applyFont="1" applyBorder="1" applyAlignment="1">
      <alignment horizontal="center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31" xfId="0" applyFont="1" applyFill="1" applyBorder="1" applyAlignment="1" applyProtection="1">
      <alignment horizontal="center"/>
      <protection locked="0"/>
    </xf>
    <xf numFmtId="0" fontId="6" fillId="0" borderId="132" xfId="0" applyFont="1" applyFill="1" applyBorder="1" applyAlignment="1" applyProtection="1">
      <alignment horizontal="center"/>
      <protection locked="0"/>
    </xf>
    <xf numFmtId="0" fontId="6" fillId="0" borderId="129" xfId="0" applyFont="1" applyFill="1" applyBorder="1" applyAlignment="1" applyProtection="1">
      <alignment horizontal="center"/>
      <protection locked="0"/>
    </xf>
    <xf numFmtId="0" fontId="6" fillId="9" borderId="5" xfId="0" applyFont="1" applyFill="1" applyBorder="1" applyAlignment="1">
      <alignment wrapText="1"/>
    </xf>
    <xf numFmtId="175" fontId="25" fillId="0" borderId="0" xfId="0" applyNumberFormat="1" applyFont="1" applyBorder="1" applyAlignment="1" applyProtection="1">
      <alignment horizontal="center" vertical="center" wrapText="1"/>
    </xf>
    <xf numFmtId="183" fontId="4" fillId="0" borderId="0" xfId="0" applyNumberFormat="1" applyFont="1" applyAlignment="1" applyProtection="1">
      <alignment horizontal="center"/>
      <protection locked="0"/>
    </xf>
    <xf numFmtId="0" fontId="4" fillId="9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2" xfId="0" applyFill="1" applyBorder="1"/>
    <xf numFmtId="0" fontId="6" fillId="2" borderId="32" xfId="0" applyFont="1" applyFill="1" applyBorder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center" wrapText="1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167" fontId="11" fillId="0" borderId="12" xfId="0" applyNumberFormat="1" applyFont="1" applyBorder="1" applyProtection="1">
      <protection locked="0"/>
    </xf>
    <xf numFmtId="0" fontId="6" fillId="2" borderId="124" xfId="0" applyFont="1" applyFill="1" applyBorder="1" applyAlignment="1" applyProtection="1">
      <alignment horizontal="center"/>
      <protection locked="0"/>
    </xf>
    <xf numFmtId="0" fontId="6" fillId="2" borderId="134" xfId="0" applyFont="1" applyFill="1" applyBorder="1" applyAlignment="1" applyProtection="1">
      <alignment horizontal="center"/>
      <protection locked="0"/>
    </xf>
    <xf numFmtId="167" fontId="11" fillId="0" borderId="111" xfId="0" applyNumberFormat="1" applyFont="1" applyBorder="1" applyProtection="1"/>
    <xf numFmtId="167" fontId="11" fillId="0" borderId="51" xfId="0" applyNumberFormat="1" applyFont="1" applyBorder="1" applyProtection="1"/>
    <xf numFmtId="0" fontId="6" fillId="2" borderId="0" xfId="0" applyFont="1" applyFill="1" applyBorder="1" applyAlignment="1" applyProtection="1">
      <alignment horizontal="center" wrapText="1"/>
    </xf>
    <xf numFmtId="0" fontId="6" fillId="2" borderId="135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Alignment="1" applyProtection="1">
      <alignment horizontal="center" vertical="top" wrapText="1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6" fillId="2" borderId="134" xfId="0" applyFont="1" applyFill="1" applyBorder="1" applyAlignment="1" applyProtection="1">
      <alignment horizontal="center" wrapText="1"/>
      <protection locked="0"/>
    </xf>
    <xf numFmtId="180" fontId="11" fillId="0" borderId="111" xfId="0" applyNumberFormat="1" applyFont="1" applyBorder="1" applyAlignment="1" applyProtection="1">
      <alignment horizontal="center"/>
      <protection locked="0"/>
    </xf>
    <xf numFmtId="167" fontId="11" fillId="0" borderId="129" xfId="0" applyNumberFormat="1" applyFont="1" applyBorder="1" applyProtection="1">
      <protection locked="0"/>
    </xf>
    <xf numFmtId="167" fontId="11" fillId="0" borderId="11" xfId="0" applyNumberFormat="1" applyFont="1" applyBorder="1" applyProtection="1"/>
    <xf numFmtId="0" fontId="6" fillId="0" borderId="72" xfId="0" applyFont="1" applyBorder="1"/>
    <xf numFmtId="0" fontId="6" fillId="0" borderId="77" xfId="0" applyFont="1" applyBorder="1" applyAlignment="1">
      <alignment horizontal="center"/>
    </xf>
    <xf numFmtId="0" fontId="21" fillId="0" borderId="65" xfId="0" applyFont="1" applyBorder="1" applyAlignment="1">
      <alignment horizontal="center" vertical="center" wrapText="1"/>
    </xf>
    <xf numFmtId="0" fontId="21" fillId="0" borderId="125" xfId="0" applyFont="1" applyBorder="1" applyAlignment="1">
      <alignment horizontal="center" vertical="center" wrapText="1"/>
    </xf>
    <xf numFmtId="167" fontId="4" fillId="0" borderId="122" xfId="2" applyNumberFormat="1" applyBorder="1"/>
    <xf numFmtId="167" fontId="4" fillId="0" borderId="82" xfId="2" applyNumberFormat="1" applyBorder="1"/>
    <xf numFmtId="167" fontId="4" fillId="0" borderId="114" xfId="2" applyNumberFormat="1" applyBorder="1"/>
    <xf numFmtId="167" fontId="4" fillId="0" borderId="112" xfId="2" applyNumberFormat="1" applyBorder="1"/>
    <xf numFmtId="182" fontId="6" fillId="2" borderId="108" xfId="0" applyNumberFormat="1" applyFont="1" applyFill="1" applyBorder="1" applyAlignment="1" applyProtection="1">
      <alignment horizontal="center" wrapText="1"/>
    </xf>
    <xf numFmtId="0" fontId="0" fillId="0" borderId="11" xfId="0" applyNumberForma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/>
    </xf>
    <xf numFmtId="182" fontId="6" fillId="6" borderId="16" xfId="0" applyNumberFormat="1" applyFont="1" applyFill="1" applyBorder="1" applyAlignment="1" applyProtection="1">
      <alignment horizontal="center"/>
    </xf>
    <xf numFmtId="2" fontId="6" fillId="0" borderId="18" xfId="0" applyNumberFormat="1" applyFont="1" applyFill="1" applyBorder="1" applyAlignment="1" applyProtection="1">
      <alignment horizontal="center"/>
    </xf>
    <xf numFmtId="0" fontId="0" fillId="0" borderId="9" xfId="0" applyBorder="1"/>
    <xf numFmtId="0" fontId="0" fillId="0" borderId="130" xfId="0" applyBorder="1"/>
    <xf numFmtId="0" fontId="6" fillId="2" borderId="136" xfId="0" applyFont="1" applyFill="1" applyBorder="1"/>
    <xf numFmtId="0" fontId="6" fillId="9" borderId="5" xfId="0" applyFont="1" applyFill="1" applyBorder="1"/>
    <xf numFmtId="0" fontId="6" fillId="0" borderId="109" xfId="0" applyFont="1" applyBorder="1" applyAlignment="1">
      <alignment horizontal="center"/>
    </xf>
    <xf numFmtId="0" fontId="6" fillId="0" borderId="9" xfId="0" applyFont="1" applyFill="1" applyBorder="1" applyAlignment="1">
      <alignment wrapText="1"/>
    </xf>
    <xf numFmtId="0" fontId="0" fillId="0" borderId="130" xfId="0" applyFill="1" applyBorder="1"/>
    <xf numFmtId="0" fontId="6" fillId="2" borderId="72" xfId="0" applyFont="1" applyFill="1" applyBorder="1" applyAlignment="1">
      <alignment horizontal="center"/>
    </xf>
    <xf numFmtId="14" fontId="6" fillId="0" borderId="27" xfId="0" applyNumberFormat="1" applyFont="1" applyFill="1" applyBorder="1" applyAlignment="1">
      <alignment horizontal="left"/>
    </xf>
    <xf numFmtId="14" fontId="0" fillId="0" borderId="28" xfId="0" applyNumberFormat="1" applyFill="1" applyBorder="1" applyAlignment="1">
      <alignment horizontal="left"/>
    </xf>
    <xf numFmtId="49" fontId="6" fillId="0" borderId="9" xfId="0" applyNumberFormat="1" applyFont="1" applyFill="1" applyBorder="1" applyAlignment="1">
      <alignment wrapText="1"/>
    </xf>
    <xf numFmtId="49" fontId="6" fillId="2" borderId="9" xfId="0" applyNumberFormat="1" applyFont="1" applyFill="1" applyBorder="1" applyAlignment="1">
      <alignment wrapText="1"/>
    </xf>
    <xf numFmtId="49" fontId="0" fillId="0" borderId="130" xfId="0" applyNumberFormat="1" applyFill="1" applyBorder="1"/>
    <xf numFmtId="14" fontId="0" fillId="0" borderId="27" xfId="0" applyNumberFormat="1" applyFill="1" applyBorder="1" applyAlignment="1">
      <alignment horizontal="left"/>
    </xf>
    <xf numFmtId="0" fontId="6" fillId="2" borderId="115" xfId="0" applyFont="1" applyFill="1" applyBorder="1"/>
    <xf numFmtId="0" fontId="6" fillId="0" borderId="130" xfId="0" applyFont="1" applyFill="1" applyBorder="1"/>
    <xf numFmtId="0" fontId="6" fillId="2" borderId="72" xfId="0" applyFont="1" applyFill="1" applyBorder="1" applyAlignment="1">
      <alignment horizontal="left"/>
    </xf>
    <xf numFmtId="0" fontId="6" fillId="0" borderId="28" xfId="0" applyFont="1" applyFill="1" applyBorder="1" applyAlignment="1">
      <alignment horizontal="left"/>
    </xf>
    <xf numFmtId="166" fontId="6" fillId="2" borderId="115" xfId="0" applyNumberFormat="1" applyFont="1" applyFill="1" applyBorder="1" applyAlignment="1" applyProtection="1">
      <alignment horizontal="center"/>
    </xf>
    <xf numFmtId="49" fontId="6" fillId="2" borderId="72" xfId="0" applyNumberFormat="1" applyFont="1" applyFill="1" applyBorder="1" applyProtection="1"/>
    <xf numFmtId="0" fontId="0" fillId="0" borderId="62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167" fontId="31" fillId="0" borderId="0" xfId="2" applyNumberFormat="1" applyFont="1" applyBorder="1"/>
    <xf numFmtId="182" fontId="6" fillId="9" borderId="91" xfId="0" applyNumberFormat="1" applyFont="1" applyFill="1" applyBorder="1" applyAlignment="1" applyProtection="1">
      <alignment horizontal="center"/>
    </xf>
    <xf numFmtId="1" fontId="6" fillId="0" borderId="5" xfId="0" applyNumberFormat="1" applyFont="1" applyFill="1" applyBorder="1" applyAlignment="1" applyProtection="1">
      <alignment horizontal="center"/>
    </xf>
    <xf numFmtId="0" fontId="6" fillId="0" borderId="9" xfId="0" applyFont="1" applyFill="1" applyBorder="1" applyAlignment="1" applyProtection="1">
      <alignment horizontal="left"/>
    </xf>
    <xf numFmtId="14" fontId="6" fillId="0" borderId="27" xfId="0" applyNumberFormat="1" applyFont="1" applyFill="1" applyBorder="1" applyAlignment="1" applyProtection="1">
      <alignment horizontal="left"/>
    </xf>
    <xf numFmtId="14" fontId="6" fillId="0" borderId="27" xfId="0" applyNumberFormat="1" applyFont="1" applyBorder="1" applyAlignment="1" applyProtection="1">
      <alignment horizontal="left"/>
    </xf>
    <xf numFmtId="184" fontId="6" fillId="0" borderId="6" xfId="1" applyNumberFormat="1" applyFont="1" applyFill="1" applyBorder="1"/>
    <xf numFmtId="167" fontId="6" fillId="0" borderId="68" xfId="0" applyNumberFormat="1" applyFont="1" applyFill="1" applyBorder="1"/>
    <xf numFmtId="167" fontId="6" fillId="0" borderId="69" xfId="0" applyNumberFormat="1" applyFont="1" applyFill="1" applyBorder="1"/>
    <xf numFmtId="167" fontId="6" fillId="0" borderId="0" xfId="0" applyNumberFormat="1" applyFont="1" applyFill="1" applyBorder="1"/>
    <xf numFmtId="0" fontId="25" fillId="0" borderId="72" xfId="0" applyFont="1" applyFill="1" applyBorder="1" applyAlignment="1" applyProtection="1">
      <alignment horizontal="center" vertical="center" wrapText="1"/>
    </xf>
    <xf numFmtId="0" fontId="25" fillId="0" borderId="77" xfId="0" applyFont="1" applyFill="1" applyBorder="1" applyAlignment="1" applyProtection="1">
      <alignment horizontal="center" vertical="center" wrapText="1"/>
    </xf>
    <xf numFmtId="178" fontId="11" fillId="0" borderId="0" xfId="0" applyNumberFormat="1" applyFont="1" applyFill="1" applyBorder="1" applyAlignment="1" applyProtection="1">
      <alignment horizontal="center"/>
      <protection locked="0"/>
    </xf>
    <xf numFmtId="49" fontId="14" fillId="0" borderId="0" xfId="0" applyNumberFormat="1" applyFont="1" applyFill="1" applyProtection="1"/>
    <xf numFmtId="171" fontId="0" fillId="0" borderId="0" xfId="0" applyNumberFormat="1" applyFill="1" applyProtection="1"/>
    <xf numFmtId="49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/>
      <protection locked="0"/>
    </xf>
    <xf numFmtId="49" fontId="6" fillId="0" borderId="0" xfId="0" applyNumberFormat="1" applyFont="1" applyFill="1" applyProtection="1">
      <protection locked="0"/>
    </xf>
    <xf numFmtId="0" fontId="16" fillId="0" borderId="0" xfId="0" applyFont="1" applyFill="1" applyAlignment="1" applyProtection="1">
      <alignment horizontal="left" wrapText="1"/>
    </xf>
    <xf numFmtId="0" fontId="6" fillId="0" borderId="109" xfId="0" applyFont="1" applyFill="1" applyBorder="1" applyAlignment="1" applyProtection="1">
      <alignment horizontal="center"/>
    </xf>
    <xf numFmtId="49" fontId="25" fillId="0" borderId="0" xfId="0" applyNumberFormat="1" applyFont="1" applyFill="1" applyBorder="1" applyAlignment="1" applyProtection="1">
      <alignment horizontal="center" vertical="center" wrapText="1"/>
    </xf>
    <xf numFmtId="166" fontId="6" fillId="0" borderId="1" xfId="0" applyNumberFormat="1" applyFont="1" applyFill="1" applyBorder="1" applyProtection="1"/>
    <xf numFmtId="166" fontId="6" fillId="0" borderId="98" xfId="0" applyNumberFormat="1" applyFont="1" applyFill="1" applyBorder="1" applyProtection="1"/>
    <xf numFmtId="166" fontId="0" fillId="0" borderId="44" xfId="0" applyNumberFormat="1" applyFill="1" applyBorder="1" applyAlignment="1" applyProtection="1">
      <alignment horizontal="center"/>
      <protection locked="0"/>
    </xf>
    <xf numFmtId="49" fontId="6" fillId="0" borderId="0" xfId="0" applyNumberFormat="1" applyFont="1" applyFill="1" applyBorder="1" applyAlignment="1" applyProtection="1">
      <alignment horizontal="center"/>
      <protection locked="0"/>
    </xf>
    <xf numFmtId="166" fontId="6" fillId="0" borderId="110" xfId="0" applyNumberFormat="1" applyFont="1" applyFill="1" applyBorder="1" applyProtection="1"/>
    <xf numFmtId="166" fontId="0" fillId="0" borderId="102" xfId="0" applyNumberFormat="1" applyFill="1" applyBorder="1" applyAlignment="1" applyProtection="1">
      <alignment horizontal="center"/>
      <protection locked="0"/>
    </xf>
    <xf numFmtId="166" fontId="6" fillId="0" borderId="15" xfId="0" applyNumberFormat="1" applyFont="1" applyFill="1" applyBorder="1" applyProtection="1"/>
    <xf numFmtId="0" fontId="0" fillId="0" borderId="133" xfId="0" applyFill="1" applyBorder="1" applyProtection="1">
      <protection locked="0"/>
    </xf>
    <xf numFmtId="171" fontId="0" fillId="0" borderId="0" xfId="0" applyNumberFormat="1" applyFill="1" applyAlignment="1" applyProtection="1">
      <alignment horizontal="center"/>
    </xf>
    <xf numFmtId="167" fontId="0" fillId="0" borderId="0" xfId="0" applyNumberFormat="1" applyFill="1" applyProtection="1"/>
    <xf numFmtId="167" fontId="6" fillId="0" borderId="0" xfId="0" applyNumberFormat="1" applyFont="1" applyFill="1" applyProtection="1"/>
    <xf numFmtId="49" fontId="27" fillId="0" borderId="0" xfId="0" applyNumberFormat="1" applyFont="1" applyFill="1" applyProtection="1">
      <protection locked="0"/>
    </xf>
    <xf numFmtId="0" fontId="6" fillId="0" borderId="0" xfId="0" applyFont="1" applyFill="1" applyProtection="1"/>
    <xf numFmtId="0" fontId="25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center"/>
      <protection locked="0"/>
    </xf>
    <xf numFmtId="166" fontId="0" fillId="0" borderId="99" xfId="0" applyNumberFormat="1" applyFill="1" applyBorder="1" applyProtection="1">
      <protection locked="0"/>
    </xf>
    <xf numFmtId="0" fontId="6" fillId="0" borderId="77" xfId="0" applyFont="1" applyFill="1" applyBorder="1" applyAlignment="1" applyProtection="1">
      <alignment horizontal="center"/>
      <protection locked="0"/>
    </xf>
    <xf numFmtId="166" fontId="6" fillId="0" borderId="90" xfId="0" applyNumberFormat="1" applyFont="1" applyFill="1" applyBorder="1" applyProtection="1"/>
    <xf numFmtId="166" fontId="0" fillId="0" borderId="108" xfId="0" applyNumberFormat="1" applyFill="1" applyBorder="1" applyProtection="1">
      <protection locked="0"/>
    </xf>
    <xf numFmtId="166" fontId="0" fillId="0" borderId="0" xfId="0" applyNumberFormat="1" applyFill="1" applyProtection="1"/>
    <xf numFmtId="175" fontId="4" fillId="0" borderId="0" xfId="1" applyNumberFormat="1" applyFill="1" applyAlignment="1" applyProtection="1">
      <alignment horizontal="center"/>
      <protection locked="0"/>
    </xf>
    <xf numFmtId="166" fontId="0" fillId="0" borderId="44" xfId="0" applyNumberFormat="1" applyFill="1" applyBorder="1" applyProtection="1">
      <protection locked="0"/>
    </xf>
    <xf numFmtId="167" fontId="6" fillId="0" borderId="138" xfId="0" applyNumberFormat="1" applyFont="1" applyFill="1" applyBorder="1"/>
    <xf numFmtId="167" fontId="6" fillId="0" borderId="37" xfId="0" applyNumberFormat="1" applyFont="1" applyFill="1" applyBorder="1"/>
    <xf numFmtId="167" fontId="6" fillId="0" borderId="39" xfId="0" applyNumberFormat="1" applyFont="1" applyFill="1" applyBorder="1"/>
    <xf numFmtId="167" fontId="6" fillId="0" borderId="66" xfId="0" applyNumberFormat="1" applyFont="1" applyFill="1" applyBorder="1"/>
    <xf numFmtId="0" fontId="34" fillId="0" borderId="0" xfId="3" applyFont="1" applyProtection="1">
      <protection locked="0"/>
    </xf>
    <xf numFmtId="0" fontId="34" fillId="0" borderId="0" xfId="3" applyFont="1" applyAlignment="1" applyProtection="1">
      <alignment horizontal="center"/>
      <protection locked="0"/>
    </xf>
    <xf numFmtId="168" fontId="35" fillId="0" borderId="0" xfId="3" applyNumberFormat="1" applyFont="1" applyProtection="1">
      <protection locked="0"/>
    </xf>
    <xf numFmtId="172" fontId="6" fillId="0" borderId="7" xfId="6" applyNumberFormat="1" applyFont="1" applyFill="1" applyBorder="1"/>
    <xf numFmtId="14" fontId="6" fillId="0" borderId="27" xfId="3" applyNumberFormat="1" applyFont="1" applyFill="1" applyBorder="1" applyAlignment="1">
      <alignment horizontal="left"/>
    </xf>
    <xf numFmtId="14" fontId="6" fillId="0" borderId="139" xfId="3" applyNumberFormat="1" applyFont="1" applyFill="1" applyBorder="1" applyAlignment="1">
      <alignment horizontal="left"/>
    </xf>
    <xf numFmtId="49" fontId="6" fillId="0" borderId="51" xfId="0" applyNumberFormat="1" applyFont="1" applyFill="1" applyBorder="1" applyAlignment="1">
      <alignment wrapText="1"/>
    </xf>
    <xf numFmtId="44" fontId="6" fillId="0" borderId="40" xfId="2" applyNumberFormat="1" applyFont="1" applyBorder="1"/>
    <xf numFmtId="0" fontId="6" fillId="2" borderId="14" xfId="0" applyFont="1" applyFill="1" applyBorder="1"/>
    <xf numFmtId="0" fontId="6" fillId="0" borderId="8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0" fillId="0" borderId="8" xfId="0" applyBorder="1"/>
    <xf numFmtId="0" fontId="4" fillId="0" borderId="8" xfId="0" applyFont="1" applyBorder="1"/>
    <xf numFmtId="0" fontId="0" fillId="0" borderId="8" xfId="0" applyFont="1" applyBorder="1" applyAlignment="1">
      <alignment wrapText="1"/>
    </xf>
    <xf numFmtId="0" fontId="0" fillId="2" borderId="8" xfId="0" applyFill="1" applyBorder="1"/>
    <xf numFmtId="0" fontId="0" fillId="0" borderId="8" xfId="0" applyFill="1" applyBorder="1"/>
    <xf numFmtId="0" fontId="0" fillId="9" borderId="8" xfId="0" applyFont="1" applyFill="1" applyBorder="1" applyAlignment="1">
      <alignment wrapText="1"/>
    </xf>
    <xf numFmtId="0" fontId="21" fillId="0" borderId="7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166" fontId="0" fillId="0" borderId="102" xfId="0" applyNumberFormat="1" applyFill="1" applyBorder="1" applyProtection="1">
      <protection locked="0"/>
    </xf>
    <xf numFmtId="167" fontId="6" fillId="0" borderId="41" xfId="0" applyNumberFormat="1" applyFont="1" applyFill="1" applyBorder="1"/>
    <xf numFmtId="167" fontId="6" fillId="0" borderId="71" xfId="0" applyNumberFormat="1" applyFont="1" applyFill="1" applyBorder="1"/>
    <xf numFmtId="0" fontId="25" fillId="0" borderId="109" xfId="0" applyFont="1" applyBorder="1" applyAlignment="1" applyProtection="1">
      <alignment horizontal="center" vertical="center" wrapText="1"/>
    </xf>
    <xf numFmtId="49" fontId="21" fillId="0" borderId="141" xfId="0" applyNumberFormat="1" applyFont="1" applyBorder="1" applyAlignment="1" applyProtection="1"/>
    <xf numFmtId="49" fontId="6" fillId="0" borderId="27" xfId="0" applyNumberFormat="1" applyFont="1" applyBorder="1" applyAlignment="1" applyProtection="1"/>
    <xf numFmtId="0" fontId="6" fillId="0" borderId="27" xfId="0" applyFont="1" applyBorder="1" applyAlignment="1" applyProtection="1"/>
    <xf numFmtId="49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0" xfId="0" applyNumberFormat="1" applyFont="1" applyFill="1" applyAlignment="1"/>
    <xf numFmtId="0" fontId="4" fillId="0" borderId="0" xfId="0" applyFont="1"/>
    <xf numFmtId="1" fontId="4" fillId="0" borderId="0" xfId="0" applyNumberFormat="1" applyFont="1" applyFill="1" applyBorder="1"/>
    <xf numFmtId="166" fontId="4" fillId="0" borderId="0" xfId="0" applyNumberFormat="1" applyFont="1" applyAlignment="1"/>
    <xf numFmtId="3" fontId="26" fillId="0" borderId="0" xfId="0" applyNumberFormat="1" applyFont="1"/>
    <xf numFmtId="0" fontId="26" fillId="0" borderId="0" xfId="0" applyFont="1"/>
    <xf numFmtId="3" fontId="36" fillId="0" borderId="0" xfId="0" applyNumberFormat="1" applyFont="1"/>
    <xf numFmtId="0" fontId="36" fillId="0" borderId="0" xfId="0" applyFont="1"/>
    <xf numFmtId="0" fontId="26" fillId="0" borderId="0" xfId="0" applyFont="1" applyAlignment="1">
      <alignment horizontal="center"/>
    </xf>
    <xf numFmtId="3" fontId="4" fillId="0" borderId="0" xfId="0" applyNumberFormat="1" applyFont="1"/>
    <xf numFmtId="0" fontId="4" fillId="0" borderId="0" xfId="0" applyFont="1" applyAlignment="1"/>
    <xf numFmtId="49" fontId="4" fillId="0" borderId="15" xfId="0" applyNumberFormat="1" applyFont="1" applyBorder="1"/>
    <xf numFmtId="1" fontId="4" fillId="0" borderId="15" xfId="0" applyNumberFormat="1" applyFont="1" applyFill="1" applyBorder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22" fillId="0" borderId="15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3" fontId="37" fillId="0" borderId="0" xfId="0" applyNumberFormat="1" applyFont="1" applyAlignment="1">
      <alignment horizontal="center"/>
    </xf>
    <xf numFmtId="166" fontId="37" fillId="0" borderId="0" xfId="0" applyNumberFormat="1" applyFont="1" applyAlignment="1"/>
    <xf numFmtId="0" fontId="6" fillId="11" borderId="72" xfId="0" applyFont="1" applyFill="1" applyBorder="1" applyAlignment="1" applyProtection="1">
      <alignment horizontal="center" wrapText="1"/>
    </xf>
    <xf numFmtId="49" fontId="6" fillId="11" borderId="95" xfId="0" applyNumberFormat="1" applyFont="1" applyFill="1" applyBorder="1" applyAlignment="1" applyProtection="1">
      <alignment horizontal="center"/>
    </xf>
    <xf numFmtId="0" fontId="6" fillId="11" borderId="95" xfId="0" applyFont="1" applyFill="1" applyBorder="1" applyAlignment="1" applyProtection="1">
      <alignment horizontal="center"/>
    </xf>
    <xf numFmtId="0" fontId="6" fillId="11" borderId="77" xfId="0" applyFont="1" applyFill="1" applyBorder="1" applyAlignment="1" applyProtection="1">
      <alignment horizontal="center"/>
    </xf>
    <xf numFmtId="167" fontId="21" fillId="11" borderId="65" xfId="0" applyNumberFormat="1" applyFont="1" applyFill="1" applyBorder="1" applyAlignment="1" applyProtection="1">
      <alignment horizontal="center" wrapText="1"/>
    </xf>
    <xf numFmtId="167" fontId="21" fillId="11" borderId="67" xfId="0" applyNumberFormat="1" applyFont="1" applyFill="1" applyBorder="1" applyAlignment="1" applyProtection="1">
      <alignment horizontal="center" wrapText="1"/>
    </xf>
    <xf numFmtId="170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/>
    </xf>
    <xf numFmtId="174" fontId="6" fillId="0" borderId="6" xfId="1" applyNumberFormat="1" applyFont="1" applyFill="1" applyBorder="1"/>
    <xf numFmtId="0" fontId="4" fillId="0" borderId="5" xfId="0" applyFont="1" applyFill="1" applyBorder="1" applyAlignment="1">
      <alignment horizontal="left" wrapText="1"/>
    </xf>
    <xf numFmtId="166" fontId="6" fillId="0" borderId="5" xfId="8" applyNumberFormat="1" applyFont="1" applyFill="1" applyBorder="1" applyAlignment="1">
      <alignment horizontal="right" wrapText="1"/>
    </xf>
    <xf numFmtId="1" fontId="6" fillId="0" borderId="5" xfId="0" applyNumberFormat="1" applyFont="1" applyFill="1" applyBorder="1" applyAlignment="1">
      <alignment horizontal="center" wrapText="1"/>
    </xf>
    <xf numFmtId="175" fontId="6" fillId="0" borderId="57" xfId="1" applyNumberFormat="1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167" fontId="4" fillId="0" borderId="0" xfId="0" applyNumberFormat="1" applyFont="1" applyBorder="1" applyAlignment="1">
      <alignment wrapText="1"/>
    </xf>
    <xf numFmtId="167" fontId="4" fillId="0" borderId="0" xfId="2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166" fontId="6" fillId="0" borderId="5" xfId="0" applyNumberFormat="1" applyFont="1" applyFill="1" applyBorder="1" applyAlignment="1">
      <alignment horizontal="right" wrapText="1"/>
    </xf>
    <xf numFmtId="2" fontId="4" fillId="0" borderId="5" xfId="0" applyNumberFormat="1" applyFont="1" applyBorder="1" applyAlignment="1">
      <alignment horizontal="left" wrapText="1"/>
    </xf>
    <xf numFmtId="166" fontId="6" fillId="0" borderId="5" xfId="0" applyNumberFormat="1" applyFont="1" applyBorder="1" applyAlignment="1">
      <alignment wrapText="1"/>
    </xf>
    <xf numFmtId="0" fontId="6" fillId="0" borderId="5" xfId="2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5" xfId="0" applyNumberFormat="1" applyFont="1" applyBorder="1" applyAlignment="1">
      <alignment horizontal="center" wrapText="1"/>
    </xf>
    <xf numFmtId="44" fontId="6" fillId="0" borderId="57" xfId="2" applyNumberFormat="1" applyFont="1" applyBorder="1" applyAlignment="1" applyProtection="1">
      <alignment wrapText="1"/>
      <protection locked="0"/>
    </xf>
    <xf numFmtId="14" fontId="0" fillId="0" borderId="29" xfId="0" applyNumberFormat="1" applyFill="1" applyBorder="1" applyAlignment="1">
      <alignment horizontal="left"/>
    </xf>
    <xf numFmtId="0" fontId="0" fillId="0" borderId="30" xfId="0" applyFill="1" applyBorder="1"/>
    <xf numFmtId="14" fontId="0" fillId="0" borderId="30" xfId="0" applyNumberFormat="1" applyFill="1" applyBorder="1"/>
    <xf numFmtId="2" fontId="0" fillId="0" borderId="30" xfId="0" applyNumberFormat="1" applyFill="1" applyBorder="1" applyAlignment="1">
      <alignment horizontal="center"/>
    </xf>
    <xf numFmtId="174" fontId="6" fillId="0" borderId="78" xfId="1" applyFont="1" applyFill="1" applyBorder="1"/>
    <xf numFmtId="172" fontId="6" fillId="0" borderId="37" xfId="2" applyNumberFormat="1" applyFont="1" applyFill="1" applyBorder="1"/>
    <xf numFmtId="174" fontId="32" fillId="0" borderId="32" xfId="1" applyFont="1" applyFill="1" applyBorder="1"/>
    <xf numFmtId="166" fontId="6" fillId="0" borderId="90" xfId="0" applyNumberFormat="1" applyFont="1" applyFill="1" applyBorder="1" applyAlignment="1" applyProtection="1">
      <alignment wrapText="1"/>
    </xf>
    <xf numFmtId="174" fontId="6" fillId="0" borderId="71" xfId="1" applyNumberFormat="1" applyFont="1" applyFill="1" applyBorder="1" applyAlignment="1" applyProtection="1">
      <alignment horizontal="center"/>
    </xf>
    <xf numFmtId="174" fontId="6" fillId="0" borderId="66" xfId="1" applyNumberFormat="1" applyFont="1" applyFill="1" applyBorder="1" applyAlignment="1" applyProtection="1">
      <alignment horizontal="center"/>
    </xf>
    <xf numFmtId="174" fontId="6" fillId="0" borderId="31" xfId="1" applyNumberFormat="1" applyFont="1" applyFill="1" applyBorder="1" applyAlignment="1" applyProtection="1">
      <alignment horizontal="center"/>
    </xf>
    <xf numFmtId="174" fontId="6" fillId="0" borderId="69" xfId="1" applyNumberFormat="1" applyFont="1" applyFill="1" applyBorder="1" applyAlignment="1" applyProtection="1">
      <alignment horizontal="center"/>
    </xf>
    <xf numFmtId="166" fontId="6" fillId="0" borderId="1" xfId="0" applyNumberFormat="1" applyFont="1" applyFill="1" applyBorder="1" applyAlignment="1" applyProtection="1">
      <alignment wrapText="1"/>
    </xf>
    <xf numFmtId="0" fontId="6" fillId="0" borderId="143" xfId="0" applyFont="1" applyFill="1" applyBorder="1" applyAlignment="1" applyProtection="1">
      <alignment horizontal="center"/>
    </xf>
    <xf numFmtId="166" fontId="0" fillId="0" borderId="99" xfId="0" applyNumberFormat="1" applyFill="1" applyBorder="1" applyAlignment="1" applyProtection="1">
      <alignment horizontal="center"/>
      <protection locked="0"/>
    </xf>
    <xf numFmtId="167" fontId="6" fillId="2" borderId="124" xfId="0" applyNumberFormat="1" applyFont="1" applyFill="1" applyBorder="1" applyAlignment="1" applyProtection="1">
      <alignment horizontal="center"/>
    </xf>
    <xf numFmtId="167" fontId="6" fillId="2" borderId="118" xfId="0" applyNumberFormat="1" applyFont="1" applyFill="1" applyBorder="1" applyAlignment="1" applyProtection="1">
      <alignment horizontal="center"/>
    </xf>
    <xf numFmtId="167" fontId="0" fillId="0" borderId="111" xfId="0" applyNumberFormat="1" applyFill="1" applyBorder="1" applyProtection="1"/>
    <xf numFmtId="167" fontId="0" fillId="0" borderId="51" xfId="0" applyNumberFormat="1" applyFill="1" applyBorder="1" applyProtection="1"/>
    <xf numFmtId="44" fontId="6" fillId="0" borderId="77" xfId="2" applyNumberFormat="1" applyFont="1" applyFill="1" applyBorder="1" applyAlignment="1" applyProtection="1"/>
    <xf numFmtId="44" fontId="6" fillId="0" borderId="66" xfId="2" applyNumberFormat="1" applyFont="1" applyFill="1" applyBorder="1" applyAlignment="1" applyProtection="1"/>
    <xf numFmtId="44" fontId="6" fillId="0" borderId="69" xfId="2" applyNumberFormat="1" applyFont="1" applyFill="1" applyBorder="1" applyAlignment="1" applyProtection="1"/>
    <xf numFmtId="44" fontId="6" fillId="0" borderId="37" xfId="0" applyNumberFormat="1" applyFont="1" applyFill="1" applyBorder="1" applyAlignment="1" applyProtection="1"/>
    <xf numFmtId="166" fontId="6" fillId="0" borderId="0" xfId="0" applyNumberFormat="1" applyFont="1" applyBorder="1" applyProtection="1"/>
    <xf numFmtId="175" fontId="6" fillId="0" borderId="0" xfId="1" applyNumberFormat="1" applyFont="1" applyFill="1" applyBorder="1" applyAlignment="1" applyProtection="1">
      <alignment horizontal="center"/>
    </xf>
    <xf numFmtId="166" fontId="4" fillId="0" borderId="32" xfId="0" applyNumberFormat="1" applyFont="1" applyBorder="1" applyAlignment="1" applyProtection="1">
      <alignment horizontal="center"/>
      <protection locked="0"/>
    </xf>
    <xf numFmtId="166" fontId="4" fillId="0" borderId="44" xfId="0" applyNumberFormat="1" applyFont="1" applyBorder="1" applyAlignment="1" applyProtection="1">
      <alignment horizontal="center"/>
      <protection locked="0"/>
    </xf>
    <xf numFmtId="166" fontId="4" fillId="0" borderId="0" xfId="0" applyNumberFormat="1" applyFont="1" applyBorder="1" applyAlignment="1" applyProtection="1">
      <alignment horizontal="center"/>
      <protection locked="0"/>
    </xf>
    <xf numFmtId="166" fontId="4" fillId="0" borderId="15" xfId="0" applyNumberFormat="1" applyFont="1" applyBorder="1" applyAlignment="1" applyProtection="1">
      <alignment horizontal="center"/>
      <protection locked="0"/>
    </xf>
    <xf numFmtId="0" fontId="6" fillId="4" borderId="144" xfId="0" applyFont="1" applyFill="1" applyBorder="1" applyAlignment="1">
      <alignment horizontal="center" wrapText="1"/>
    </xf>
    <xf numFmtId="167" fontId="6" fillId="0" borderId="65" xfId="0" applyNumberFormat="1" applyFont="1" applyFill="1" applyBorder="1"/>
    <xf numFmtId="0" fontId="6" fillId="0" borderId="42" xfId="0" applyFont="1" applyBorder="1" applyAlignment="1">
      <alignment horizontal="right"/>
    </xf>
    <xf numFmtId="167" fontId="6" fillId="0" borderId="46" xfId="0" applyNumberFormat="1" applyFont="1" applyFill="1" applyBorder="1"/>
    <xf numFmtId="167" fontId="6" fillId="0" borderId="91" xfId="0" applyNumberFormat="1" applyFont="1" applyFill="1" applyBorder="1"/>
    <xf numFmtId="167" fontId="6" fillId="0" borderId="145" xfId="0" applyNumberFormat="1" applyFont="1" applyFill="1" applyBorder="1"/>
    <xf numFmtId="0" fontId="6" fillId="5" borderId="1" xfId="0" applyFont="1" applyFill="1" applyBorder="1" applyAlignment="1">
      <alignment horizontal="center" wrapText="1"/>
    </xf>
    <xf numFmtId="0" fontId="6" fillId="10" borderId="39" xfId="0" applyFont="1" applyFill="1" applyBorder="1" applyAlignment="1">
      <alignment horizontal="center" wrapText="1"/>
    </xf>
    <xf numFmtId="0" fontId="6" fillId="10" borderId="41" xfId="0" applyFont="1" applyFill="1" applyBorder="1" applyAlignment="1">
      <alignment horizontal="center" wrapText="1"/>
    </xf>
    <xf numFmtId="0" fontId="6" fillId="10" borderId="91" xfId="0" applyFont="1" applyFill="1" applyBorder="1" applyAlignment="1">
      <alignment horizontal="center" wrapText="1"/>
    </xf>
    <xf numFmtId="0" fontId="6" fillId="10" borderId="66" xfId="0" applyFont="1" applyFill="1" applyBorder="1" applyAlignment="1">
      <alignment horizontal="center" wrapText="1"/>
    </xf>
    <xf numFmtId="0" fontId="21" fillId="0" borderId="109" xfId="0" applyFont="1" applyBorder="1"/>
    <xf numFmtId="0" fontId="21" fillId="0" borderId="146" xfId="0" applyFont="1" applyBorder="1"/>
    <xf numFmtId="0" fontId="21" fillId="0" borderId="147" xfId="0" applyFont="1" applyBorder="1"/>
    <xf numFmtId="167" fontId="6" fillId="0" borderId="137" xfId="0" applyNumberFormat="1" applyFont="1" applyFill="1" applyBorder="1"/>
    <xf numFmtId="179" fontId="6" fillId="0" borderId="71" xfId="0" applyNumberFormat="1" applyFont="1" applyFill="1" applyBorder="1" applyAlignment="1">
      <alignment horizontal="center"/>
    </xf>
    <xf numFmtId="179" fontId="6" fillId="0" borderId="69" xfId="0" applyNumberFormat="1" applyFont="1" applyFill="1" applyBorder="1" applyAlignment="1">
      <alignment horizontal="center"/>
    </xf>
    <xf numFmtId="180" fontId="6" fillId="0" borderId="127" xfId="0" applyNumberFormat="1" applyFont="1" applyFill="1" applyBorder="1" applyAlignment="1" applyProtection="1">
      <alignment horizontal="center"/>
    </xf>
    <xf numFmtId="180" fontId="6" fillId="0" borderId="7" xfId="1" applyNumberFormat="1" applyFont="1" applyFill="1" applyBorder="1" applyAlignment="1" applyProtection="1">
      <alignment horizontal="right"/>
      <protection locked="0"/>
    </xf>
    <xf numFmtId="180" fontId="6" fillId="0" borderId="13" xfId="1" applyNumberFormat="1" applyFont="1" applyBorder="1" applyAlignment="1" applyProtection="1">
      <alignment horizontal="right"/>
      <protection locked="0"/>
    </xf>
    <xf numFmtId="166" fontId="4" fillId="0" borderId="18" xfId="0" applyNumberFormat="1" applyFont="1" applyBorder="1" applyAlignment="1">
      <alignment horizontal="center"/>
    </xf>
    <xf numFmtId="44" fontId="0" fillId="0" borderId="18" xfId="0" applyNumberFormat="1" applyBorder="1"/>
    <xf numFmtId="166" fontId="4" fillId="0" borderId="5" xfId="0" applyNumberFormat="1" applyFont="1" applyBorder="1" applyAlignment="1">
      <alignment horizontal="center"/>
    </xf>
    <xf numFmtId="0" fontId="6" fillId="0" borderId="27" xfId="0" applyFont="1" applyFill="1" applyBorder="1" applyAlignment="1" applyProtection="1"/>
    <xf numFmtId="49" fontId="21" fillId="0" borderId="28" xfId="0" applyNumberFormat="1" applyFont="1" applyFill="1" applyBorder="1" applyAlignment="1" applyProtection="1"/>
    <xf numFmtId="0" fontId="4" fillId="0" borderId="18" xfId="0" applyFont="1" applyBorder="1"/>
    <xf numFmtId="179" fontId="6" fillId="0" borderId="66" xfId="0" applyNumberFormat="1" applyFont="1" applyFill="1" applyBorder="1" applyAlignment="1">
      <alignment horizontal="center"/>
    </xf>
    <xf numFmtId="179" fontId="6" fillId="0" borderId="37" xfId="0" applyNumberFormat="1" applyFont="1" applyFill="1" applyBorder="1" applyAlignment="1">
      <alignment horizontal="center"/>
    </xf>
    <xf numFmtId="179" fontId="21" fillId="0" borderId="71" xfId="0" applyNumberFormat="1" applyFont="1" applyFill="1" applyBorder="1" applyAlignment="1" applyProtection="1">
      <alignment horizontal="center"/>
    </xf>
    <xf numFmtId="179" fontId="21" fillId="0" borderId="66" xfId="0" applyNumberFormat="1" applyFont="1" applyFill="1" applyBorder="1" applyAlignment="1" applyProtection="1">
      <alignment horizontal="center"/>
    </xf>
    <xf numFmtId="179" fontId="21" fillId="0" borderId="92" xfId="0" applyNumberFormat="1" applyFont="1" applyFill="1" applyBorder="1" applyAlignment="1" applyProtection="1">
      <alignment horizontal="center"/>
    </xf>
    <xf numFmtId="179" fontId="21" fillId="0" borderId="69" xfId="0" applyNumberFormat="1" applyFont="1" applyFill="1" applyBorder="1" applyAlignment="1" applyProtection="1">
      <alignment horizontal="center"/>
    </xf>
    <xf numFmtId="0" fontId="25" fillId="0" borderId="65" xfId="0" applyNumberFormat="1" applyFont="1" applyFill="1" applyBorder="1" applyAlignment="1" applyProtection="1">
      <alignment horizontal="left"/>
      <protection locked="0"/>
    </xf>
    <xf numFmtId="0" fontId="25" fillId="0" borderId="65" xfId="0" applyNumberFormat="1" applyFont="1" applyFill="1" applyBorder="1" applyAlignment="1" applyProtection="1">
      <alignment horizontal="left"/>
    </xf>
    <xf numFmtId="0" fontId="25" fillId="0" borderId="67" xfId="0" applyNumberFormat="1" applyFont="1" applyFill="1" applyBorder="1" applyAlignment="1" applyProtection="1">
      <alignment horizontal="left"/>
    </xf>
    <xf numFmtId="0" fontId="21" fillId="0" borderId="94" xfId="0" applyFont="1" applyBorder="1"/>
    <xf numFmtId="0" fontId="21" fillId="0" borderId="42" xfId="0" applyFont="1" applyBorder="1"/>
    <xf numFmtId="166" fontId="6" fillId="12" borderId="98" xfId="0" applyNumberFormat="1" applyFont="1" applyFill="1" applyBorder="1" applyProtection="1"/>
    <xf numFmtId="166" fontId="4" fillId="12" borderId="44" xfId="0" applyNumberFormat="1" applyFont="1" applyFill="1" applyBorder="1" applyAlignment="1" applyProtection="1">
      <alignment horizontal="center"/>
      <protection locked="0"/>
    </xf>
    <xf numFmtId="174" fontId="6" fillId="12" borderId="71" xfId="1" applyNumberFormat="1" applyFont="1" applyFill="1" applyBorder="1" applyAlignment="1" applyProtection="1">
      <alignment horizontal="center"/>
    </xf>
    <xf numFmtId="174" fontId="6" fillId="0" borderId="37" xfId="1" applyFont="1" applyBorder="1" applyAlignment="1">
      <alignment horizontal="center"/>
    </xf>
    <xf numFmtId="167" fontId="6" fillId="0" borderId="125" xfId="0" applyNumberFormat="1" applyFont="1" applyFill="1" applyBorder="1"/>
    <xf numFmtId="0" fontId="6" fillId="0" borderId="1" xfId="0" applyFont="1" applyBorder="1"/>
    <xf numFmtId="0" fontId="6" fillId="0" borderId="110" xfId="0" applyFont="1" applyBorder="1"/>
    <xf numFmtId="7" fontId="6" fillId="0" borderId="67" xfId="0" applyNumberFormat="1" applyFont="1" applyFill="1" applyBorder="1" applyAlignment="1" applyProtection="1">
      <alignment horizontal="center"/>
      <protection locked="0"/>
    </xf>
    <xf numFmtId="7" fontId="6" fillId="0" borderId="69" xfId="0" applyNumberFormat="1" applyFont="1" applyFill="1" applyBorder="1" applyAlignment="1" applyProtection="1">
      <alignment horizontal="center"/>
      <protection locked="0"/>
    </xf>
    <xf numFmtId="180" fontId="11" fillId="0" borderId="51" xfId="0" applyNumberFormat="1" applyFont="1" applyBorder="1" applyAlignment="1" applyProtection="1">
      <alignment horizontal="center"/>
      <protection locked="0"/>
    </xf>
    <xf numFmtId="167" fontId="11" fillId="0" borderId="9" xfId="0" applyNumberFormat="1" applyFont="1" applyBorder="1" applyProtection="1"/>
    <xf numFmtId="49" fontId="4" fillId="0" borderId="10" xfId="0" applyNumberFormat="1" applyFont="1" applyFill="1" applyBorder="1" applyProtection="1"/>
    <xf numFmtId="49" fontId="4" fillId="0" borderId="11" xfId="0" applyNumberFormat="1" applyFont="1" applyFill="1" applyBorder="1" applyAlignment="1" applyProtection="1">
      <alignment horizontal="center"/>
    </xf>
    <xf numFmtId="4" fontId="4" fillId="0" borderId="11" xfId="0" applyNumberFormat="1" applyFont="1" applyFill="1" applyBorder="1" applyProtection="1"/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89" xfId="0" applyFont="1" applyFill="1" applyBorder="1" applyAlignment="1" applyProtection="1">
      <alignment horizontal="center"/>
      <protection locked="0"/>
    </xf>
    <xf numFmtId="167" fontId="6" fillId="0" borderId="140" xfId="0" applyNumberFormat="1" applyFont="1" applyFill="1" applyBorder="1" applyProtection="1"/>
    <xf numFmtId="0" fontId="0" fillId="0" borderId="27" xfId="0" applyFill="1" applyBorder="1" applyAlignment="1">
      <alignment horizontal="center"/>
    </xf>
    <xf numFmtId="167" fontId="4" fillId="0" borderId="57" xfId="2" applyNumberFormat="1" applyBorder="1"/>
    <xf numFmtId="180" fontId="6" fillId="0" borderId="39" xfId="0" applyNumberFormat="1" applyFont="1" applyFill="1" applyBorder="1" applyAlignment="1" applyProtection="1">
      <alignment horizontal="center"/>
    </xf>
    <xf numFmtId="180" fontId="6" fillId="0" borderId="39" xfId="1" applyNumberFormat="1" applyFont="1" applyFill="1" applyBorder="1" applyAlignment="1" applyProtection="1">
      <alignment horizontal="center"/>
      <protection locked="0"/>
    </xf>
    <xf numFmtId="180" fontId="6" fillId="0" borderId="66" xfId="1" applyNumberFormat="1" applyFont="1" applyFill="1" applyBorder="1" applyAlignment="1" applyProtection="1">
      <alignment horizontal="center"/>
      <protection locked="0"/>
    </xf>
    <xf numFmtId="180" fontId="6" fillId="0" borderId="68" xfId="0" applyNumberFormat="1" applyFont="1" applyFill="1" applyBorder="1" applyAlignment="1" applyProtection="1">
      <alignment horizontal="center"/>
    </xf>
    <xf numFmtId="180" fontId="6" fillId="0" borderId="68" xfId="1" applyNumberFormat="1" applyFont="1" applyFill="1" applyBorder="1" applyAlignment="1" applyProtection="1">
      <alignment horizontal="center"/>
      <protection locked="0"/>
    </xf>
    <xf numFmtId="180" fontId="6" fillId="0" borderId="69" xfId="1" applyNumberFormat="1" applyFont="1" applyFill="1" applyBorder="1" applyAlignment="1" applyProtection="1">
      <alignment horizontal="center"/>
      <protection locked="0"/>
    </xf>
    <xf numFmtId="0" fontId="0" fillId="0" borderId="142" xfId="0" applyFill="1" applyBorder="1"/>
    <xf numFmtId="0" fontId="0" fillId="0" borderId="21" xfId="0" applyFill="1" applyBorder="1"/>
    <xf numFmtId="0" fontId="6" fillId="2" borderId="5" xfId="0" applyFont="1" applyFill="1" applyBorder="1"/>
    <xf numFmtId="167" fontId="4" fillId="0" borderId="5" xfId="2" applyNumberFormat="1" applyBorder="1"/>
    <xf numFmtId="0" fontId="0" fillId="2" borderId="5" xfId="0" applyFill="1" applyBorder="1" applyAlignment="1">
      <alignment horizontal="center"/>
    </xf>
    <xf numFmtId="0" fontId="0" fillId="2" borderId="22" xfId="0" applyFill="1" applyBorder="1"/>
    <xf numFmtId="0" fontId="4" fillId="2" borderId="5" xfId="0" applyFont="1" applyFill="1" applyBorder="1" applyAlignment="1">
      <alignment horizontal="center"/>
    </xf>
    <xf numFmtId="174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4" fillId="0" borderId="21" xfId="0" applyFont="1" applyBorder="1" applyAlignment="1">
      <alignment horizontal="center"/>
    </xf>
    <xf numFmtId="0" fontId="0" fillId="0" borderId="128" xfId="0" applyFill="1" applyBorder="1"/>
    <xf numFmtId="2" fontId="0" fillId="0" borderId="21" xfId="0" applyNumberFormat="1" applyFill="1" applyBorder="1" applyAlignment="1">
      <alignment horizontal="right"/>
    </xf>
    <xf numFmtId="0" fontId="6" fillId="0" borderId="5" xfId="0" applyNumberFormat="1" applyFont="1" applyBorder="1" applyAlignment="1">
      <alignment horizontal="center"/>
    </xf>
    <xf numFmtId="0" fontId="6" fillId="2" borderId="5" xfId="0" applyNumberFormat="1" applyFont="1" applyFill="1" applyBorder="1" applyAlignment="1">
      <alignment horizontal="center"/>
    </xf>
    <xf numFmtId="0" fontId="4" fillId="2" borderId="8" xfId="0" applyFont="1" applyFill="1" applyBorder="1"/>
    <xf numFmtId="0" fontId="6" fillId="0" borderId="21" xfId="0" applyFont="1" applyFill="1" applyBorder="1" applyAlignment="1" applyProtection="1">
      <alignment horizontal="center"/>
      <protection locked="0"/>
    </xf>
    <xf numFmtId="0" fontId="6" fillId="0" borderId="45" xfId="0" applyFont="1" applyFill="1" applyBorder="1" applyAlignment="1" applyProtection="1">
      <alignment horizontal="center"/>
      <protection locked="0"/>
    </xf>
    <xf numFmtId="49" fontId="6" fillId="9" borderId="20" xfId="0" applyNumberFormat="1" applyFont="1" applyFill="1" applyBorder="1" applyProtection="1"/>
    <xf numFmtId="49" fontId="0" fillId="9" borderId="21" xfId="0" applyNumberFormat="1" applyFill="1" applyBorder="1" applyAlignment="1" applyProtection="1">
      <alignment horizontal="center"/>
    </xf>
    <xf numFmtId="49" fontId="11" fillId="9" borderId="21" xfId="0" applyNumberFormat="1" applyFont="1" applyFill="1" applyBorder="1" applyAlignment="1" applyProtection="1">
      <alignment horizontal="center"/>
    </xf>
    <xf numFmtId="4" fontId="0" fillId="9" borderId="21" xfId="0" applyNumberFormat="1" applyFill="1" applyBorder="1" applyProtection="1"/>
    <xf numFmtId="0" fontId="6" fillId="9" borderId="21" xfId="0" applyFont="1" applyFill="1" applyBorder="1" applyAlignment="1" applyProtection="1">
      <alignment horizontal="center"/>
      <protection locked="0"/>
    </xf>
    <xf numFmtId="0" fontId="6" fillId="9" borderId="45" xfId="0" applyFont="1" applyFill="1" applyBorder="1" applyAlignment="1" applyProtection="1">
      <alignment horizontal="center"/>
      <protection locked="0"/>
    </xf>
    <xf numFmtId="167" fontId="0" fillId="9" borderId="120" xfId="0" applyNumberFormat="1" applyFill="1" applyBorder="1" applyProtection="1"/>
    <xf numFmtId="167" fontId="11" fillId="9" borderId="21" xfId="0" applyNumberFormat="1" applyFont="1" applyFill="1" applyBorder="1" applyProtection="1"/>
    <xf numFmtId="167" fontId="11" fillId="9" borderId="45" xfId="0" applyNumberFormat="1" applyFont="1" applyFill="1" applyBorder="1" applyProtection="1"/>
    <xf numFmtId="174" fontId="0" fillId="0" borderId="21" xfId="0" applyNumberForma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2" borderId="8" xfId="0" applyFont="1" applyFill="1" applyBorder="1"/>
    <xf numFmtId="0" fontId="4" fillId="0" borderId="21" xfId="0" applyFont="1" applyFill="1" applyBorder="1"/>
    <xf numFmtId="49" fontId="6" fillId="13" borderId="93" xfId="0" applyNumberFormat="1" applyFont="1" applyFill="1" applyBorder="1" applyProtection="1"/>
    <xf numFmtId="49" fontId="11" fillId="13" borderId="45" xfId="0" applyNumberFormat="1" applyFont="1" applyFill="1" applyBorder="1" applyAlignment="1" applyProtection="1">
      <alignment horizontal="center"/>
    </xf>
    <xf numFmtId="166" fontId="11" fillId="13" borderId="21" xfId="0" applyNumberFormat="1" applyFont="1" applyFill="1" applyBorder="1" applyProtection="1"/>
    <xf numFmtId="167" fontId="11" fillId="13" borderId="120" xfId="0" applyNumberFormat="1" applyFont="1" applyFill="1" applyBorder="1" applyProtection="1"/>
    <xf numFmtId="167" fontId="11" fillId="13" borderId="35" xfId="0" applyNumberFormat="1" applyFont="1" applyFill="1" applyBorder="1" applyProtection="1"/>
    <xf numFmtId="167" fontId="11" fillId="13" borderId="45" xfId="0" applyNumberFormat="1" applyFont="1" applyFill="1" applyBorder="1" applyProtection="1"/>
    <xf numFmtId="167" fontId="11" fillId="13" borderId="148" xfId="0" applyNumberFormat="1" applyFont="1" applyFill="1" applyBorder="1" applyProtection="1"/>
    <xf numFmtId="167" fontId="6" fillId="13" borderId="126" xfId="0" applyNumberFormat="1" applyFont="1" applyFill="1" applyBorder="1" applyProtection="1"/>
    <xf numFmtId="0" fontId="6" fillId="0" borderId="11" xfId="0" applyNumberFormat="1" applyFont="1" applyBorder="1" applyAlignment="1">
      <alignment horizontal="center"/>
    </xf>
    <xf numFmtId="167" fontId="4" fillId="0" borderId="11" xfId="2" applyNumberFormat="1" applyBorder="1"/>
    <xf numFmtId="0" fontId="0" fillId="0" borderId="107" xfId="0" applyFill="1" applyBorder="1"/>
    <xf numFmtId="0" fontId="6" fillId="0" borderId="149" xfId="0" applyFont="1" applyFill="1" applyBorder="1" applyAlignment="1" applyProtection="1">
      <alignment horizontal="center"/>
      <protection locked="0"/>
    </xf>
    <xf numFmtId="0" fontId="6" fillId="0" borderId="150" xfId="0" applyFont="1" applyFill="1" applyBorder="1" applyAlignment="1" applyProtection="1">
      <alignment horizontal="center"/>
      <protection locked="0"/>
    </xf>
    <xf numFmtId="0" fontId="6" fillId="0" borderId="120" xfId="0" applyFont="1" applyFill="1" applyBorder="1" applyAlignment="1" applyProtection="1">
      <alignment horizontal="center"/>
      <protection locked="0"/>
    </xf>
    <xf numFmtId="167" fontId="6" fillId="0" borderId="0" xfId="2" applyNumberFormat="1" applyFont="1" applyFill="1" applyBorder="1"/>
    <xf numFmtId="49" fontId="11" fillId="0" borderId="10" xfId="0" applyNumberFormat="1" applyFont="1" applyBorder="1" applyProtection="1"/>
    <xf numFmtId="166" fontId="4" fillId="0" borderId="11" xfId="0" applyNumberFormat="1" applyFont="1" applyFill="1" applyBorder="1" applyProtection="1"/>
    <xf numFmtId="9" fontId="11" fillId="0" borderId="11" xfId="0" applyNumberFormat="1" applyFont="1" applyBorder="1" applyAlignment="1" applyProtection="1">
      <alignment horizontal="center"/>
      <protection locked="0"/>
    </xf>
    <xf numFmtId="180" fontId="11" fillId="0" borderId="151" xfId="0" applyNumberFormat="1" applyFont="1" applyBorder="1" applyAlignment="1" applyProtection="1">
      <alignment horizontal="center"/>
      <protection locked="0"/>
    </xf>
    <xf numFmtId="167" fontId="11" fillId="0" borderId="30" xfId="0" applyNumberFormat="1" applyFont="1" applyBorder="1" applyProtection="1"/>
    <xf numFmtId="167" fontId="11" fillId="0" borderId="123" xfId="0" applyNumberFormat="1" applyFont="1" applyBorder="1" applyProtection="1"/>
    <xf numFmtId="167" fontId="6" fillId="0" borderId="37" xfId="0" applyNumberFormat="1" applyFont="1" applyBorder="1" applyProtection="1"/>
    <xf numFmtId="0" fontId="4" fillId="0" borderId="21" xfId="0" applyFont="1" applyFill="1" applyBorder="1" applyAlignment="1">
      <alignment horizontal="center"/>
    </xf>
    <xf numFmtId="49" fontId="6" fillId="0" borderId="4" xfId="0" applyNumberFormat="1" applyFont="1" applyBorder="1" applyProtection="1"/>
    <xf numFmtId="166" fontId="4" fillId="0" borderId="21" xfId="0" applyNumberFormat="1" applyFont="1" applyFill="1" applyBorder="1" applyProtection="1"/>
    <xf numFmtId="9" fontId="11" fillId="0" borderId="21" xfId="0" applyNumberFormat="1" applyFont="1" applyBorder="1" applyAlignment="1" applyProtection="1">
      <alignment horizontal="center"/>
      <protection locked="0"/>
    </xf>
    <xf numFmtId="0" fontId="11" fillId="0" borderId="21" xfId="0" applyFont="1" applyBorder="1" applyAlignment="1" applyProtection="1">
      <alignment horizontal="center"/>
      <protection locked="0"/>
    </xf>
    <xf numFmtId="0" fontId="11" fillId="0" borderId="45" xfId="0" applyFont="1" applyBorder="1" applyAlignment="1" applyProtection="1">
      <alignment horizontal="center"/>
      <protection locked="0"/>
    </xf>
    <xf numFmtId="0" fontId="4" fillId="0" borderId="152" xfId="0" applyFont="1" applyFill="1" applyBorder="1"/>
    <xf numFmtId="0" fontId="4" fillId="0" borderId="11" xfId="0" applyFont="1" applyFill="1" applyBorder="1"/>
    <xf numFmtId="0" fontId="4" fillId="0" borderId="11" xfId="0" applyFont="1" applyBorder="1" applyAlignment="1">
      <alignment horizontal="center"/>
    </xf>
    <xf numFmtId="174" fontId="0" fillId="0" borderId="11" xfId="0" applyNumberFormat="1" applyBorder="1" applyAlignment="1">
      <alignment horizontal="center"/>
    </xf>
    <xf numFmtId="167" fontId="6" fillId="9" borderId="7" xfId="0" applyNumberFormat="1" applyFont="1" applyFill="1" applyBorder="1" applyProtection="1"/>
    <xf numFmtId="1" fontId="5" fillId="0" borderId="0" xfId="3" applyNumberFormat="1" applyFont="1" applyAlignment="1">
      <alignment horizontal="left"/>
    </xf>
    <xf numFmtId="0" fontId="4" fillId="0" borderId="0" xfId="3"/>
    <xf numFmtId="0" fontId="6" fillId="0" borderId="0" xfId="3" applyFont="1" applyAlignment="1">
      <alignment horizontal="right"/>
    </xf>
    <xf numFmtId="49" fontId="7" fillId="0" borderId="0" xfId="3" applyNumberFormat="1" applyFont="1" applyAlignment="1" applyProtection="1">
      <alignment horizontal="left"/>
    </xf>
    <xf numFmtId="0" fontId="8" fillId="0" borderId="0" xfId="3" applyFont="1"/>
    <xf numFmtId="0" fontId="6" fillId="0" borderId="0" xfId="3" applyFont="1" applyBorder="1" applyAlignment="1">
      <alignment horizontal="center"/>
    </xf>
    <xf numFmtId="0" fontId="10" fillId="0" borderId="0" xfId="3" applyFont="1" applyAlignment="1">
      <alignment horizontal="left"/>
    </xf>
    <xf numFmtId="0" fontId="6" fillId="5" borderId="1" xfId="3" applyFont="1" applyFill="1" applyBorder="1" applyAlignment="1">
      <alignment horizontal="center" wrapText="1"/>
    </xf>
    <xf numFmtId="0" fontId="6" fillId="10" borderId="39" xfId="3" applyFont="1" applyFill="1" applyBorder="1" applyAlignment="1">
      <alignment horizontal="center" wrapText="1"/>
    </xf>
    <xf numFmtId="0" fontId="6" fillId="10" borderId="41" xfId="3" applyFont="1" applyFill="1" applyBorder="1" applyAlignment="1">
      <alignment horizontal="center" wrapText="1"/>
    </xf>
    <xf numFmtId="0" fontId="6" fillId="10" borderId="91" xfId="3" applyFont="1" applyFill="1" applyBorder="1" applyAlignment="1">
      <alignment horizontal="center" wrapText="1"/>
    </xf>
    <xf numFmtId="0" fontId="6" fillId="10" borderId="66" xfId="3" applyFont="1" applyFill="1" applyBorder="1" applyAlignment="1">
      <alignment horizontal="center" wrapText="1"/>
    </xf>
    <xf numFmtId="0" fontId="21" fillId="0" borderId="109" xfId="3" applyFont="1" applyBorder="1"/>
    <xf numFmtId="0" fontId="21" fillId="0" borderId="146" xfId="3" applyFont="1" applyBorder="1"/>
    <xf numFmtId="0" fontId="21" fillId="0" borderId="147" xfId="3" applyFont="1" applyBorder="1"/>
    <xf numFmtId="167" fontId="6" fillId="0" borderId="0" xfId="3" applyNumberFormat="1" applyFont="1" applyFill="1" applyBorder="1"/>
    <xf numFmtId="0" fontId="4" fillId="0" borderId="0" xfId="3" applyAlignment="1">
      <alignment horizontal="left"/>
    </xf>
    <xf numFmtId="165" fontId="4" fillId="0" borderId="0" xfId="3" applyNumberFormat="1"/>
    <xf numFmtId="0" fontId="6" fillId="2" borderId="72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76" xfId="3" applyFont="1" applyFill="1" applyBorder="1" applyAlignment="1">
      <alignment horizontal="center"/>
    </xf>
    <xf numFmtId="0" fontId="6" fillId="2" borderId="77" xfId="3" applyFont="1" applyFill="1" applyBorder="1" applyAlignment="1">
      <alignment horizontal="center"/>
    </xf>
    <xf numFmtId="49" fontId="6" fillId="11" borderId="9" xfId="3" applyNumberFormat="1" applyFont="1" applyFill="1" applyBorder="1" applyAlignment="1">
      <alignment wrapText="1"/>
    </xf>
    <xf numFmtId="0" fontId="6" fillId="0" borderId="5" xfId="3" applyNumberFormat="1" applyFont="1" applyFill="1" applyBorder="1" applyAlignment="1">
      <alignment horizontal="center"/>
    </xf>
    <xf numFmtId="0" fontId="6" fillId="0" borderId="6" xfId="3" applyNumberFormat="1" applyFont="1" applyFill="1" applyBorder="1" applyAlignment="1">
      <alignment horizontal="center"/>
    </xf>
    <xf numFmtId="167" fontId="6" fillId="0" borderId="45" xfId="3" applyNumberFormat="1" applyFont="1" applyBorder="1"/>
    <xf numFmtId="0" fontId="4" fillId="0" borderId="0" xfId="3" applyFill="1"/>
    <xf numFmtId="49" fontId="6" fillId="0" borderId="9" xfId="3" applyNumberFormat="1" applyFont="1" applyFill="1" applyBorder="1" applyAlignment="1">
      <alignment wrapText="1"/>
    </xf>
    <xf numFmtId="49" fontId="6" fillId="0" borderId="51" xfId="3" applyNumberFormat="1" applyFont="1" applyFill="1" applyBorder="1" applyAlignment="1">
      <alignment wrapText="1"/>
    </xf>
    <xf numFmtId="49" fontId="6" fillId="0" borderId="103" xfId="3" applyNumberFormat="1" applyFont="1" applyFill="1" applyBorder="1" applyAlignment="1">
      <alignment wrapText="1"/>
    </xf>
    <xf numFmtId="0" fontId="6" fillId="0" borderId="21" xfId="3" applyNumberFormat="1" applyFont="1" applyFill="1" applyBorder="1" applyAlignment="1">
      <alignment horizontal="center"/>
    </xf>
    <xf numFmtId="0" fontId="6" fillId="0" borderId="45" xfId="3" applyNumberFormat="1" applyFont="1" applyFill="1" applyBorder="1" applyAlignment="1">
      <alignment horizontal="center"/>
    </xf>
    <xf numFmtId="172" fontId="6" fillId="0" borderId="87" xfId="2" applyNumberFormat="1" applyFont="1" applyFill="1" applyBorder="1"/>
    <xf numFmtId="14" fontId="4" fillId="0" borderId="28" xfId="3" applyNumberFormat="1" applyFill="1" applyBorder="1" applyAlignment="1">
      <alignment horizontal="left"/>
    </xf>
    <xf numFmtId="49" fontId="4" fillId="0" borderId="130" xfId="3" applyNumberFormat="1" applyFill="1" applyBorder="1"/>
    <xf numFmtId="0" fontId="4" fillId="0" borderId="11" xfId="3" applyNumberFormat="1" applyFill="1" applyBorder="1" applyAlignment="1">
      <alignment horizontal="center"/>
    </xf>
    <xf numFmtId="14" fontId="6" fillId="0" borderId="0" xfId="3" applyNumberFormat="1" applyFont="1" applyFill="1" applyBorder="1" applyAlignment="1">
      <alignment horizontal="left"/>
    </xf>
    <xf numFmtId="0" fontId="6" fillId="0" borderId="0" xfId="3" applyFont="1" applyFill="1" applyBorder="1" applyAlignment="1">
      <alignment wrapText="1"/>
    </xf>
    <xf numFmtId="0" fontId="6" fillId="0" borderId="0" xfId="3" applyFont="1" applyFill="1" applyBorder="1"/>
    <xf numFmtId="2" fontId="6" fillId="0" borderId="32" xfId="3" applyNumberFormat="1" applyFont="1" applyFill="1" applyBorder="1" applyAlignment="1">
      <alignment horizontal="right"/>
    </xf>
    <xf numFmtId="14" fontId="4" fillId="0" borderId="0" xfId="3" applyNumberFormat="1" applyBorder="1" applyAlignment="1">
      <alignment horizontal="left"/>
    </xf>
    <xf numFmtId="0" fontId="4" fillId="0" borderId="0" xfId="3" applyBorder="1"/>
    <xf numFmtId="2" fontId="4" fillId="0" borderId="0" xfId="3" applyNumberFormat="1" applyBorder="1" applyAlignment="1">
      <alignment horizontal="center"/>
    </xf>
    <xf numFmtId="14" fontId="4" fillId="0" borderId="0" xfId="3" applyNumberFormat="1" applyAlignment="1">
      <alignment horizontal="left"/>
    </xf>
    <xf numFmtId="0" fontId="4" fillId="0" borderId="0" xfId="3" applyAlignment="1">
      <alignment wrapText="1"/>
    </xf>
    <xf numFmtId="2" fontId="4" fillId="0" borderId="0" xfId="3" applyNumberFormat="1" applyAlignment="1">
      <alignment horizontal="center"/>
    </xf>
    <xf numFmtId="0" fontId="6" fillId="0" borderId="0" xfId="3" applyFont="1"/>
    <xf numFmtId="0" fontId="6" fillId="0" borderId="0" xfId="3" applyFont="1" applyAlignment="1">
      <alignment wrapText="1"/>
    </xf>
    <xf numFmtId="165" fontId="6" fillId="0" borderId="0" xfId="3" applyNumberFormat="1" applyFont="1"/>
    <xf numFmtId="0" fontId="6" fillId="14" borderId="0" xfId="0" applyFont="1" applyFill="1"/>
    <xf numFmtId="166" fontId="4" fillId="0" borderId="0" xfId="0" applyNumberFormat="1" applyFont="1"/>
    <xf numFmtId="49" fontId="4" fillId="0" borderId="8" xfId="0" applyNumberFormat="1" applyFont="1" applyBorder="1" applyProtection="1"/>
    <xf numFmtId="49" fontId="4" fillId="0" borderId="9" xfId="0" applyNumberFormat="1" applyFont="1" applyBorder="1" applyAlignment="1" applyProtection="1">
      <alignment horizontal="center"/>
    </xf>
    <xf numFmtId="49" fontId="4" fillId="0" borderId="21" xfId="0" applyNumberFormat="1" applyFont="1" applyFill="1" applyBorder="1" applyAlignment="1" applyProtection="1">
      <alignment horizontal="center"/>
    </xf>
    <xf numFmtId="49" fontId="4" fillId="0" borderId="21" xfId="0" applyNumberFormat="1" applyFont="1" applyBorder="1" applyAlignment="1" applyProtection="1">
      <alignment horizontal="center"/>
    </xf>
    <xf numFmtId="49" fontId="4" fillId="0" borderId="18" xfId="0" applyNumberFormat="1" applyFont="1" applyBorder="1" applyAlignment="1" applyProtection="1">
      <alignment horizontal="center"/>
    </xf>
    <xf numFmtId="49" fontId="4" fillId="0" borderId="30" xfId="0" applyNumberFormat="1" applyFont="1" applyBorder="1" applyAlignment="1" applyProtection="1">
      <alignment horizontal="center"/>
    </xf>
    <xf numFmtId="1" fontId="0" fillId="0" borderId="5" xfId="0" applyNumberFormat="1" applyBorder="1" applyAlignment="1">
      <alignment horizontal="center"/>
    </xf>
    <xf numFmtId="0" fontId="6" fillId="0" borderId="62" xfId="0" applyFont="1" applyBorder="1" applyAlignment="1">
      <alignment horizontal="left"/>
    </xf>
    <xf numFmtId="0" fontId="6" fillId="0" borderId="55" xfId="0" applyFont="1" applyBorder="1" applyAlignment="1">
      <alignment wrapText="1"/>
    </xf>
    <xf numFmtId="0" fontId="6" fillId="0" borderId="9" xfId="0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4" fillId="0" borderId="55" xfId="0" applyFont="1" applyBorder="1"/>
    <xf numFmtId="164" fontId="6" fillId="0" borderId="5" xfId="8" applyFont="1" applyFill="1" applyBorder="1" applyAlignment="1"/>
    <xf numFmtId="0" fontId="4" fillId="0" borderId="6" xfId="0" applyFont="1" applyBorder="1" applyAlignment="1" applyProtection="1">
      <alignment horizontal="center"/>
      <protection locked="0"/>
    </xf>
    <xf numFmtId="49" fontId="4" fillId="0" borderId="4" xfId="0" applyNumberFormat="1" applyFont="1" applyBorder="1"/>
    <xf numFmtId="166" fontId="4" fillId="0" borderId="21" xfId="0" applyNumberFormat="1" applyFont="1" applyBorder="1"/>
    <xf numFmtId="167" fontId="11" fillId="10" borderId="18" xfId="0" applyNumberFormat="1" applyFont="1" applyFill="1" applyBorder="1" applyProtection="1"/>
    <xf numFmtId="44" fontId="21" fillId="10" borderId="46" xfId="0" applyNumberFormat="1" applyFont="1" applyFill="1" applyBorder="1" applyProtection="1">
      <protection locked="0"/>
    </xf>
    <xf numFmtId="44" fontId="21" fillId="10" borderId="46" xfId="0" applyNumberFormat="1" applyFont="1" applyFill="1" applyBorder="1" applyProtection="1"/>
    <xf numFmtId="44" fontId="21" fillId="10" borderId="137" xfId="0" applyNumberFormat="1" applyFont="1" applyFill="1" applyBorder="1" applyProtection="1"/>
    <xf numFmtId="0" fontId="6" fillId="0" borderId="5" xfId="0" applyFont="1" applyBorder="1" applyAlignment="1">
      <alignment horizontal="center"/>
    </xf>
    <xf numFmtId="0" fontId="6" fillId="0" borderId="113" xfId="0" applyFont="1" applyBorder="1" applyAlignment="1">
      <alignment wrapText="1"/>
    </xf>
    <xf numFmtId="0" fontId="6" fillId="0" borderId="21" xfId="0" applyFont="1" applyBorder="1" applyAlignment="1">
      <alignment horizontal="center"/>
    </xf>
    <xf numFmtId="2" fontId="6" fillId="0" borderId="21" xfId="0" applyNumberFormat="1" applyFont="1" applyBorder="1" applyAlignment="1">
      <alignment horizontal="center"/>
    </xf>
    <xf numFmtId="0" fontId="34" fillId="0" borderId="113" xfId="0" applyFont="1" applyBorder="1" applyAlignment="1">
      <alignment wrapText="1"/>
    </xf>
    <xf numFmtId="49" fontId="6" fillId="0" borderId="51" xfId="0" applyNumberFormat="1" applyFont="1" applyBorder="1" applyAlignment="1">
      <alignment wrapText="1"/>
    </xf>
    <xf numFmtId="49" fontId="6" fillId="0" borderId="9" xfId="0" applyNumberFormat="1" applyFont="1" applyBorder="1" applyAlignment="1">
      <alignment wrapText="1"/>
    </xf>
    <xf numFmtId="0" fontId="6" fillId="0" borderId="21" xfId="0" applyFont="1" applyFill="1" applyBorder="1" applyAlignment="1">
      <alignment horizontal="center"/>
    </xf>
    <xf numFmtId="0" fontId="4" fillId="0" borderId="55" xfId="0" applyFont="1" applyBorder="1" applyAlignment="1">
      <alignment wrapText="1"/>
    </xf>
    <xf numFmtId="0" fontId="4" fillId="0" borderId="62" xfId="0" applyFont="1" applyBorder="1" applyAlignment="1">
      <alignment horizontal="left"/>
    </xf>
    <xf numFmtId="167" fontId="6" fillId="7" borderId="0" xfId="2" applyNumberFormat="1" applyFont="1" applyFill="1"/>
    <xf numFmtId="2" fontId="11" fillId="0" borderId="21" xfId="0" applyNumberFormat="1" applyFont="1" applyBorder="1" applyAlignment="1" applyProtection="1">
      <alignment horizontal="center"/>
      <protection locked="0"/>
    </xf>
    <xf numFmtId="0" fontId="11" fillId="7" borderId="21" xfId="0" applyFont="1" applyFill="1" applyBorder="1" applyAlignment="1" applyProtection="1">
      <alignment horizontal="center"/>
      <protection locked="0"/>
    </xf>
    <xf numFmtId="0" fontId="11" fillId="0" borderId="5" xfId="0" applyNumberFormat="1" applyFont="1" applyFill="1" applyBorder="1" applyAlignment="1" applyProtection="1">
      <alignment horizontal="center"/>
      <protection locked="0"/>
    </xf>
    <xf numFmtId="168" fontId="4" fillId="7" borderId="0" xfId="0" applyNumberFormat="1" applyFont="1" applyFill="1" applyProtection="1">
      <protection locked="0"/>
    </xf>
    <xf numFmtId="0" fontId="6" fillId="0" borderId="55" xfId="0" applyFont="1" applyFill="1" applyBorder="1" applyAlignment="1">
      <alignment wrapText="1"/>
    </xf>
    <xf numFmtId="0" fontId="6" fillId="0" borderId="113" xfId="0" applyFont="1" applyFill="1" applyBorder="1" applyAlignment="1">
      <alignment wrapText="1"/>
    </xf>
    <xf numFmtId="2" fontId="6" fillId="0" borderId="18" xfId="0" applyNumberFormat="1" applyFont="1" applyFill="1" applyBorder="1" applyAlignment="1">
      <alignment horizontal="center"/>
    </xf>
    <xf numFmtId="166" fontId="6" fillId="0" borderId="21" xfId="7" applyNumberFormat="1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2" fontId="6" fillId="0" borderId="5" xfId="3" applyNumberFormat="1" applyFont="1" applyFill="1" applyBorder="1" applyAlignment="1">
      <alignment horizontal="center"/>
    </xf>
    <xf numFmtId="174" fontId="6" fillId="0" borderId="57" xfId="1" applyFont="1" applyFill="1" applyBorder="1"/>
    <xf numFmtId="2" fontId="6" fillId="0" borderId="21" xfId="3" applyNumberFormat="1" applyFont="1" applyFill="1" applyBorder="1" applyAlignment="1">
      <alignment horizontal="center"/>
    </xf>
    <xf numFmtId="0" fontId="6" fillId="0" borderId="6" xfId="0" applyNumberFormat="1" applyFont="1" applyFill="1" applyBorder="1" applyAlignment="1">
      <alignment horizontal="center"/>
    </xf>
    <xf numFmtId="0" fontId="6" fillId="0" borderId="0" xfId="0" applyFont="1" applyFill="1"/>
    <xf numFmtId="167" fontId="6" fillId="0" borderId="0" xfId="2" applyNumberFormat="1" applyFont="1" applyFill="1"/>
    <xf numFmtId="0" fontId="4" fillId="7" borderId="62" xfId="0" applyFont="1" applyFill="1" applyBorder="1" applyAlignment="1">
      <alignment horizontal="left"/>
    </xf>
    <xf numFmtId="0" fontId="4" fillId="7" borderId="55" xfId="0" applyFont="1" applyFill="1" applyBorder="1"/>
    <xf numFmtId="0" fontId="4" fillId="7" borderId="18" xfId="0" applyFont="1" applyFill="1" applyBorder="1"/>
    <xf numFmtId="166" fontId="4" fillId="7" borderId="18" xfId="0" applyNumberFormat="1" applyFont="1" applyFill="1" applyBorder="1" applyAlignment="1">
      <alignment horizontal="center"/>
    </xf>
    <xf numFmtId="167" fontId="0" fillId="7" borderId="19" xfId="0" applyNumberFormat="1" applyFill="1" applyBorder="1"/>
    <xf numFmtId="0" fontId="0" fillId="7" borderId="18" xfId="0" applyFill="1" applyBorder="1" applyAlignment="1">
      <alignment horizontal="center"/>
    </xf>
    <xf numFmtId="44" fontId="0" fillId="7" borderId="18" xfId="0" applyNumberFormat="1" applyFill="1" applyBorder="1"/>
    <xf numFmtId="167" fontId="0" fillId="7" borderId="84" xfId="0" applyNumberFormat="1" applyFill="1" applyBorder="1"/>
    <xf numFmtId="173" fontId="6" fillId="7" borderId="7" xfId="2" applyNumberFormat="1" applyFont="1" applyFill="1" applyBorder="1"/>
    <xf numFmtId="0" fontId="6" fillId="7" borderId="0" xfId="0" applyFont="1" applyFill="1" applyAlignment="1">
      <alignment wrapText="1"/>
    </xf>
    <xf numFmtId="0" fontId="6" fillId="7" borderId="62" xfId="0" applyFont="1" applyFill="1" applyBorder="1" applyAlignment="1">
      <alignment horizontal="left"/>
    </xf>
    <xf numFmtId="49" fontId="6" fillId="7" borderId="9" xfId="0" applyNumberFormat="1" applyFont="1" applyFill="1" applyBorder="1" applyAlignment="1">
      <alignment wrapText="1"/>
    </xf>
    <xf numFmtId="0" fontId="6" fillId="7" borderId="9" xfId="0" applyFont="1" applyFill="1" applyBorder="1" applyAlignment="1">
      <alignment horizontal="center"/>
    </xf>
    <xf numFmtId="1" fontId="6" fillId="7" borderId="5" xfId="0" applyNumberFormat="1" applyFont="1" applyFill="1" applyBorder="1" applyAlignment="1">
      <alignment horizontal="center"/>
    </xf>
    <xf numFmtId="2" fontId="6" fillId="7" borderId="5" xfId="0" applyNumberFormat="1" applyFont="1" applyFill="1" applyBorder="1" applyAlignment="1">
      <alignment horizontal="center"/>
    </xf>
    <xf numFmtId="174" fontId="6" fillId="7" borderId="6" xfId="1" applyFont="1" applyFill="1" applyBorder="1"/>
    <xf numFmtId="172" fontId="6" fillId="7" borderId="7" xfId="6" applyNumberFormat="1" applyFont="1" applyFill="1" applyBorder="1"/>
    <xf numFmtId="0" fontId="6" fillId="0" borderId="1" xfId="3" applyFont="1" applyBorder="1" applyAlignment="1">
      <alignment horizontal="center" wrapText="1"/>
    </xf>
    <xf numFmtId="0" fontId="4" fillId="0" borderId="2" xfId="3" applyBorder="1" applyAlignment="1">
      <alignment horizontal="center" wrapText="1"/>
    </xf>
    <xf numFmtId="0" fontId="4" fillId="0" borderId="3" xfId="3" applyBorder="1" applyAlignment="1">
      <alignment horizontal="center" wrapText="1"/>
    </xf>
    <xf numFmtId="49" fontId="7" fillId="0" borderId="0" xfId="0" applyNumberFormat="1" applyFont="1" applyFill="1" applyAlignment="1" applyProtection="1">
      <alignment horizontal="left" wrapText="1"/>
    </xf>
    <xf numFmtId="49" fontId="8" fillId="0" borderId="0" xfId="0" applyNumberFormat="1" applyFont="1" applyFill="1" applyAlignment="1" applyProtection="1">
      <alignment horizontal="left" wrapText="1"/>
    </xf>
    <xf numFmtId="0" fontId="6" fillId="0" borderId="1" xfId="0" applyFont="1" applyFill="1" applyBorder="1" applyAlignment="1" applyProtection="1">
      <alignment horizontal="center"/>
      <protection locked="0"/>
    </xf>
    <xf numFmtId="0" fontId="0" fillId="0" borderId="2" xfId="0" applyFill="1" applyBorder="1" applyAlignment="1">
      <alignment horizontal="center"/>
    </xf>
    <xf numFmtId="0" fontId="7" fillId="0" borderId="0" xfId="0" applyFont="1" applyBorder="1" applyAlignment="1" applyProtection="1">
      <alignment horizontal="left" wrapText="1"/>
    </xf>
    <xf numFmtId="0" fontId="0" fillId="0" borderId="0" xfId="0" applyBorder="1" applyAlignment="1">
      <alignment wrapText="1"/>
    </xf>
    <xf numFmtId="0" fontId="7" fillId="0" borderId="0" xfId="0" applyFont="1" applyFill="1" applyAlignment="1" applyProtection="1">
      <alignment wrapText="1"/>
    </xf>
    <xf numFmtId="0" fontId="16" fillId="0" borderId="0" xfId="0" applyFont="1" applyFill="1" applyAlignment="1" applyProtection="1">
      <alignment wrapText="1"/>
    </xf>
    <xf numFmtId="0" fontId="6" fillId="2" borderId="85" xfId="0" applyFont="1" applyFill="1" applyBorder="1" applyAlignment="1" applyProtection="1">
      <alignment horizontal="center" wrapText="1"/>
    </xf>
    <xf numFmtId="0" fontId="6" fillId="2" borderId="86" xfId="0" applyFont="1" applyFill="1" applyBorder="1" applyAlignment="1" applyProtection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82" fontId="6" fillId="2" borderId="116" xfId="0" applyNumberFormat="1" applyFont="1" applyFill="1" applyBorder="1" applyAlignment="1" applyProtection="1">
      <alignment horizontal="center" wrapText="1"/>
    </xf>
    <xf numFmtId="182" fontId="6" fillId="2" borderId="108" xfId="0" applyNumberFormat="1" applyFont="1" applyFill="1" applyBorder="1" applyAlignment="1" applyProtection="1">
      <alignment horizontal="center" wrapText="1"/>
    </xf>
    <xf numFmtId="167" fontId="6" fillId="6" borderId="117" xfId="0" applyNumberFormat="1" applyFont="1" applyFill="1" applyBorder="1" applyAlignment="1" applyProtection="1">
      <alignment horizontal="center"/>
    </xf>
    <xf numFmtId="167" fontId="6" fillId="6" borderId="32" xfId="0" applyNumberFormat="1" applyFont="1" applyFill="1" applyBorder="1" applyAlignment="1" applyProtection="1">
      <alignment horizontal="center"/>
    </xf>
    <xf numFmtId="0" fontId="0" fillId="0" borderId="32" xfId="0" applyBorder="1" applyAlignment="1">
      <alignment horizontal="center"/>
    </xf>
    <xf numFmtId="0" fontId="0" fillId="0" borderId="116" xfId="0" applyBorder="1" applyAlignment="1">
      <alignment horizontal="center"/>
    </xf>
    <xf numFmtId="49" fontId="7" fillId="0" borderId="0" xfId="0" applyNumberFormat="1" applyFont="1" applyAlignment="1" applyProtection="1">
      <alignment horizontal="left" wrapText="1"/>
    </xf>
    <xf numFmtId="49" fontId="8" fillId="0" borderId="0" xfId="0" applyNumberFormat="1" applyFont="1" applyAlignment="1" applyProtection="1">
      <alignment horizontal="left" wrapText="1"/>
    </xf>
    <xf numFmtId="0" fontId="7" fillId="0" borderId="0" xfId="0" applyFont="1" applyAlignment="1" applyProtection="1">
      <alignment wrapText="1"/>
    </xf>
    <xf numFmtId="0" fontId="16" fillId="0" borderId="0" xfId="0" applyFont="1" applyAlignment="1" applyProtection="1">
      <alignment wrapText="1"/>
    </xf>
    <xf numFmtId="0" fontId="6" fillId="0" borderId="0" xfId="0" applyFont="1" applyAlignment="1">
      <alignment horizontal="center"/>
    </xf>
  </cellXfs>
  <cellStyles count="12">
    <cellStyle name="Euro" xfId="1" xr:uid="{00000000-0005-0000-0000-000000000000}"/>
    <cellStyle name="Euro 2" xfId="4" xr:uid="{00000000-0005-0000-0000-000001000000}"/>
    <cellStyle name="Komma" xfId="8" builtinId="3"/>
    <cellStyle name="Komma 2" xfId="7" xr:uid="{00000000-0005-0000-0000-000003000000}"/>
    <cellStyle name="Komma 3" xfId="11" xr:uid="{00000000-0005-0000-0000-000004000000}"/>
    <cellStyle name="Standard" xfId="0" builtinId="0"/>
    <cellStyle name="Standard 2" xfId="3" xr:uid="{00000000-0005-0000-0000-000006000000}"/>
    <cellStyle name="Standard 3" xfId="5" xr:uid="{00000000-0005-0000-0000-000007000000}"/>
    <cellStyle name="Standard 3 2" xfId="9" xr:uid="{00000000-0005-0000-0000-000008000000}"/>
    <cellStyle name="Währung" xfId="2" builtinId="4"/>
    <cellStyle name="Währung 2" xfId="6" xr:uid="{00000000-0005-0000-0000-00000A000000}"/>
    <cellStyle name="Währung 2 2" xfId="10" xr:uid="{00000000-0005-0000-0000-00000B000000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599561</xdr:colOff>
      <xdr:row>0</xdr:row>
      <xdr:rowOff>15875</xdr:rowOff>
    </xdr:from>
    <xdr:to>
      <xdr:col>6</xdr:col>
      <xdr:colOff>254217</xdr:colOff>
      <xdr:row>2</xdr:row>
      <xdr:rowOff>44450</xdr:rowOff>
    </xdr:to>
    <xdr:pic>
      <xdr:nvPicPr>
        <xdr:cNvPr id="3" name="Grafik 2" descr="Wisa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4936" y="15875"/>
          <a:ext cx="1178656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212910</xdr:colOff>
      <xdr:row>0</xdr:row>
      <xdr:rowOff>0</xdr:rowOff>
    </xdr:from>
    <xdr:to>
      <xdr:col>24</xdr:col>
      <xdr:colOff>630830</xdr:colOff>
      <xdr:row>45</xdr:row>
      <xdr:rowOff>75081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3585" y="0"/>
          <a:ext cx="11085920" cy="100477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130</xdr:row>
      <xdr:rowOff>47625</xdr:rowOff>
    </xdr:from>
    <xdr:to>
      <xdr:col>1</xdr:col>
      <xdr:colOff>466725</xdr:colOff>
      <xdr:row>130</xdr:row>
      <xdr:rowOff>123825</xdr:rowOff>
    </xdr:to>
    <xdr:sp macro="" textlink="">
      <xdr:nvSpPr>
        <xdr:cNvPr id="121" name="AutoShape 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1771650" y="24450675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323850</xdr:colOff>
      <xdr:row>153</xdr:row>
      <xdr:rowOff>47625</xdr:rowOff>
    </xdr:from>
    <xdr:to>
      <xdr:col>1</xdr:col>
      <xdr:colOff>533400</xdr:colOff>
      <xdr:row>153</xdr:row>
      <xdr:rowOff>123825</xdr:rowOff>
    </xdr:to>
    <xdr:sp macro="" textlink="">
      <xdr:nvSpPr>
        <xdr:cNvPr id="122" name="AutoShape 9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1838325" y="2861310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111</xdr:row>
      <xdr:rowOff>66675</xdr:rowOff>
    </xdr:from>
    <xdr:to>
      <xdr:col>2</xdr:col>
      <xdr:colOff>352425</xdr:colOff>
      <xdr:row>111</xdr:row>
      <xdr:rowOff>142875</xdr:rowOff>
    </xdr:to>
    <xdr:sp macro="" textlink="">
      <xdr:nvSpPr>
        <xdr:cNvPr id="123" name="AutoShape 21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2581275" y="2103120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112</xdr:row>
      <xdr:rowOff>47625</xdr:rowOff>
    </xdr:from>
    <xdr:to>
      <xdr:col>2</xdr:col>
      <xdr:colOff>333375</xdr:colOff>
      <xdr:row>112</xdr:row>
      <xdr:rowOff>123825</xdr:rowOff>
    </xdr:to>
    <xdr:sp macro="" textlink="">
      <xdr:nvSpPr>
        <xdr:cNvPr id="124" name="AutoShape 22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2562225" y="211931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113</xdr:row>
      <xdr:rowOff>57150</xdr:rowOff>
    </xdr:from>
    <xdr:to>
      <xdr:col>2</xdr:col>
      <xdr:colOff>333375</xdr:colOff>
      <xdr:row>113</xdr:row>
      <xdr:rowOff>133350</xdr:rowOff>
    </xdr:to>
    <xdr:sp macro="" textlink="">
      <xdr:nvSpPr>
        <xdr:cNvPr id="125" name="AutoShape 23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2562225" y="213836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238125</xdr:colOff>
      <xdr:row>114</xdr:row>
      <xdr:rowOff>38100</xdr:rowOff>
    </xdr:from>
    <xdr:to>
      <xdr:col>2</xdr:col>
      <xdr:colOff>342900</xdr:colOff>
      <xdr:row>114</xdr:row>
      <xdr:rowOff>114300</xdr:rowOff>
    </xdr:to>
    <xdr:sp macro="" textlink="">
      <xdr:nvSpPr>
        <xdr:cNvPr id="126" name="AutoShape 24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2571750" y="215455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115</xdr:row>
      <xdr:rowOff>47625</xdr:rowOff>
    </xdr:from>
    <xdr:to>
      <xdr:col>2</xdr:col>
      <xdr:colOff>352425</xdr:colOff>
      <xdr:row>115</xdr:row>
      <xdr:rowOff>123825</xdr:rowOff>
    </xdr:to>
    <xdr:sp macro="" textlink="">
      <xdr:nvSpPr>
        <xdr:cNvPr id="127" name="AutoShape 25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2581275" y="217360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257175</xdr:colOff>
      <xdr:row>116</xdr:row>
      <xdr:rowOff>57150</xdr:rowOff>
    </xdr:from>
    <xdr:to>
      <xdr:col>2</xdr:col>
      <xdr:colOff>361950</xdr:colOff>
      <xdr:row>116</xdr:row>
      <xdr:rowOff>133350</xdr:rowOff>
    </xdr:to>
    <xdr:sp macro="" textlink="">
      <xdr:nvSpPr>
        <xdr:cNvPr id="128" name="AutoShape 26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2590800" y="219265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117</xdr:row>
      <xdr:rowOff>66675</xdr:rowOff>
    </xdr:from>
    <xdr:to>
      <xdr:col>2</xdr:col>
      <xdr:colOff>352425</xdr:colOff>
      <xdr:row>117</xdr:row>
      <xdr:rowOff>142875</xdr:rowOff>
    </xdr:to>
    <xdr:sp macro="" textlink="">
      <xdr:nvSpPr>
        <xdr:cNvPr id="129" name="AutoShape 2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2581275" y="221170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118</xdr:row>
      <xdr:rowOff>47625</xdr:rowOff>
    </xdr:from>
    <xdr:to>
      <xdr:col>2</xdr:col>
      <xdr:colOff>333375</xdr:colOff>
      <xdr:row>118</xdr:row>
      <xdr:rowOff>123825</xdr:rowOff>
    </xdr:to>
    <xdr:sp macro="" textlink="">
      <xdr:nvSpPr>
        <xdr:cNvPr id="130" name="AutoShape 28">
          <a:extLst>
            <a:ext uri="{FF2B5EF4-FFF2-40B4-BE49-F238E27FC236}">
              <a16:creationId xmlns:a16="http://schemas.microsoft.com/office/drawing/2014/main" id="{00000000-0008-0000-1300-000082000000}"/>
            </a:ext>
          </a:extLst>
        </xdr:cNvPr>
        <xdr:cNvSpPr>
          <a:spLocks noChangeArrowheads="1"/>
        </xdr:cNvSpPr>
      </xdr:nvSpPr>
      <xdr:spPr bwMode="auto">
        <a:xfrm>
          <a:off x="2562225" y="2227897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119</xdr:row>
      <xdr:rowOff>66675</xdr:rowOff>
    </xdr:from>
    <xdr:to>
      <xdr:col>2</xdr:col>
      <xdr:colOff>352425</xdr:colOff>
      <xdr:row>119</xdr:row>
      <xdr:rowOff>142875</xdr:rowOff>
    </xdr:to>
    <xdr:sp macro="" textlink="">
      <xdr:nvSpPr>
        <xdr:cNvPr id="131" name="AutoShape 29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 noChangeArrowheads="1"/>
        </xdr:cNvSpPr>
      </xdr:nvSpPr>
      <xdr:spPr bwMode="auto">
        <a:xfrm>
          <a:off x="2581275" y="2247900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132</xdr:row>
      <xdr:rowOff>47625</xdr:rowOff>
    </xdr:from>
    <xdr:to>
      <xdr:col>1</xdr:col>
      <xdr:colOff>466725</xdr:colOff>
      <xdr:row>132</xdr:row>
      <xdr:rowOff>123825</xdr:rowOff>
    </xdr:to>
    <xdr:sp macro="" textlink="">
      <xdr:nvSpPr>
        <xdr:cNvPr id="132" name="AutoShape 30">
          <a:extLst>
            <a:ext uri="{FF2B5EF4-FFF2-40B4-BE49-F238E27FC236}">
              <a16:creationId xmlns:a16="http://schemas.microsoft.com/office/drawing/2014/main" id="{00000000-0008-0000-1300-000084000000}"/>
            </a:ext>
          </a:extLst>
        </xdr:cNvPr>
        <xdr:cNvSpPr>
          <a:spLocks noChangeArrowheads="1"/>
        </xdr:cNvSpPr>
      </xdr:nvSpPr>
      <xdr:spPr bwMode="auto">
        <a:xfrm>
          <a:off x="1771650" y="24812625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133</xdr:row>
      <xdr:rowOff>47625</xdr:rowOff>
    </xdr:from>
    <xdr:to>
      <xdr:col>1</xdr:col>
      <xdr:colOff>466725</xdr:colOff>
      <xdr:row>133</xdr:row>
      <xdr:rowOff>123825</xdr:rowOff>
    </xdr:to>
    <xdr:sp macro="" textlink="">
      <xdr:nvSpPr>
        <xdr:cNvPr id="133" name="AutoShape 31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 noChangeArrowheads="1"/>
        </xdr:cNvSpPr>
      </xdr:nvSpPr>
      <xdr:spPr bwMode="auto">
        <a:xfrm>
          <a:off x="1771650" y="2499360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129</xdr:row>
      <xdr:rowOff>47625</xdr:rowOff>
    </xdr:from>
    <xdr:to>
      <xdr:col>1</xdr:col>
      <xdr:colOff>466725</xdr:colOff>
      <xdr:row>129</xdr:row>
      <xdr:rowOff>123825</xdr:rowOff>
    </xdr:to>
    <xdr:sp macro="" textlink="">
      <xdr:nvSpPr>
        <xdr:cNvPr id="134" name="AutoShape 32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>
          <a:spLocks noChangeArrowheads="1"/>
        </xdr:cNvSpPr>
      </xdr:nvSpPr>
      <xdr:spPr bwMode="auto">
        <a:xfrm>
          <a:off x="1771650" y="2426970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130</xdr:row>
      <xdr:rowOff>47625</xdr:rowOff>
    </xdr:from>
    <xdr:to>
      <xdr:col>1</xdr:col>
      <xdr:colOff>466725</xdr:colOff>
      <xdr:row>130</xdr:row>
      <xdr:rowOff>123825</xdr:rowOff>
    </xdr:to>
    <xdr:sp macro="" textlink="">
      <xdr:nvSpPr>
        <xdr:cNvPr id="135" name="AutoShape 33">
          <a:extLst>
            <a:ext uri="{FF2B5EF4-FFF2-40B4-BE49-F238E27FC236}">
              <a16:creationId xmlns:a16="http://schemas.microsoft.com/office/drawing/2014/main" id="{00000000-0008-0000-1300-000087000000}"/>
            </a:ext>
          </a:extLst>
        </xdr:cNvPr>
        <xdr:cNvSpPr>
          <a:spLocks noChangeArrowheads="1"/>
        </xdr:cNvSpPr>
      </xdr:nvSpPr>
      <xdr:spPr bwMode="auto">
        <a:xfrm>
          <a:off x="1771650" y="24450675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131</xdr:row>
      <xdr:rowOff>47625</xdr:rowOff>
    </xdr:from>
    <xdr:to>
      <xdr:col>1</xdr:col>
      <xdr:colOff>466725</xdr:colOff>
      <xdr:row>131</xdr:row>
      <xdr:rowOff>123825</xdr:rowOff>
    </xdr:to>
    <xdr:sp macro="" textlink="">
      <xdr:nvSpPr>
        <xdr:cNvPr id="136" name="AutoShape 34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rrowheads="1"/>
        </xdr:cNvSpPr>
      </xdr:nvSpPr>
      <xdr:spPr bwMode="auto">
        <a:xfrm>
          <a:off x="1771650" y="2463165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285750</xdr:colOff>
      <xdr:row>160</xdr:row>
      <xdr:rowOff>38100</xdr:rowOff>
    </xdr:from>
    <xdr:to>
      <xdr:col>1</xdr:col>
      <xdr:colOff>495300</xdr:colOff>
      <xdr:row>160</xdr:row>
      <xdr:rowOff>114300</xdr:rowOff>
    </xdr:to>
    <xdr:sp macro="" textlink="">
      <xdr:nvSpPr>
        <xdr:cNvPr id="137" name="AutoShape 36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rrowheads="1"/>
        </xdr:cNvSpPr>
      </xdr:nvSpPr>
      <xdr:spPr bwMode="auto">
        <a:xfrm>
          <a:off x="1800225" y="2987040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177</xdr:row>
      <xdr:rowOff>47625</xdr:rowOff>
    </xdr:from>
    <xdr:to>
      <xdr:col>1</xdr:col>
      <xdr:colOff>466725</xdr:colOff>
      <xdr:row>177</xdr:row>
      <xdr:rowOff>123825</xdr:rowOff>
    </xdr:to>
    <xdr:sp macro="" textlink="">
      <xdr:nvSpPr>
        <xdr:cNvPr id="138" name="AutoShape 37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>
          <a:spLocks noChangeArrowheads="1"/>
        </xdr:cNvSpPr>
      </xdr:nvSpPr>
      <xdr:spPr bwMode="auto">
        <a:xfrm>
          <a:off x="1771650" y="3295650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178</xdr:row>
      <xdr:rowOff>47625</xdr:rowOff>
    </xdr:from>
    <xdr:to>
      <xdr:col>1</xdr:col>
      <xdr:colOff>466725</xdr:colOff>
      <xdr:row>178</xdr:row>
      <xdr:rowOff>123825</xdr:rowOff>
    </xdr:to>
    <xdr:sp macro="" textlink="">
      <xdr:nvSpPr>
        <xdr:cNvPr id="139" name="AutoShape 38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>
          <a:spLocks noChangeArrowheads="1"/>
        </xdr:cNvSpPr>
      </xdr:nvSpPr>
      <xdr:spPr bwMode="auto">
        <a:xfrm>
          <a:off x="1771650" y="33137475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179</xdr:row>
      <xdr:rowOff>47625</xdr:rowOff>
    </xdr:from>
    <xdr:to>
      <xdr:col>1</xdr:col>
      <xdr:colOff>466725</xdr:colOff>
      <xdr:row>179</xdr:row>
      <xdr:rowOff>123825</xdr:rowOff>
    </xdr:to>
    <xdr:sp macro="" textlink="">
      <xdr:nvSpPr>
        <xdr:cNvPr id="140" name="AutoShape 39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 noChangeArrowheads="1"/>
        </xdr:cNvSpPr>
      </xdr:nvSpPr>
      <xdr:spPr bwMode="auto">
        <a:xfrm>
          <a:off x="1771650" y="3331845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183</xdr:row>
      <xdr:rowOff>47625</xdr:rowOff>
    </xdr:from>
    <xdr:to>
      <xdr:col>1</xdr:col>
      <xdr:colOff>466725</xdr:colOff>
      <xdr:row>183</xdr:row>
      <xdr:rowOff>123825</xdr:rowOff>
    </xdr:to>
    <xdr:sp macro="" textlink="">
      <xdr:nvSpPr>
        <xdr:cNvPr id="141" name="AutoShape 40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SpPr>
          <a:spLocks noChangeArrowheads="1"/>
        </xdr:cNvSpPr>
      </xdr:nvSpPr>
      <xdr:spPr bwMode="auto">
        <a:xfrm>
          <a:off x="1771650" y="3404235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119</xdr:row>
      <xdr:rowOff>66675</xdr:rowOff>
    </xdr:from>
    <xdr:to>
      <xdr:col>2</xdr:col>
      <xdr:colOff>352425</xdr:colOff>
      <xdr:row>119</xdr:row>
      <xdr:rowOff>142875</xdr:rowOff>
    </xdr:to>
    <xdr:sp macro="" textlink="">
      <xdr:nvSpPr>
        <xdr:cNvPr id="142" name="AutoShape 49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SpPr>
          <a:spLocks noChangeArrowheads="1"/>
        </xdr:cNvSpPr>
      </xdr:nvSpPr>
      <xdr:spPr bwMode="auto">
        <a:xfrm>
          <a:off x="2581275" y="2247900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120</xdr:row>
      <xdr:rowOff>47625</xdr:rowOff>
    </xdr:from>
    <xdr:to>
      <xdr:col>2</xdr:col>
      <xdr:colOff>333375</xdr:colOff>
      <xdr:row>120</xdr:row>
      <xdr:rowOff>123825</xdr:rowOff>
    </xdr:to>
    <xdr:sp macro="" textlink="">
      <xdr:nvSpPr>
        <xdr:cNvPr id="143" name="AutoShape 50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 noChangeArrowheads="1"/>
        </xdr:cNvSpPr>
      </xdr:nvSpPr>
      <xdr:spPr bwMode="auto">
        <a:xfrm>
          <a:off x="2562225" y="226409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121</xdr:row>
      <xdr:rowOff>57150</xdr:rowOff>
    </xdr:from>
    <xdr:to>
      <xdr:col>2</xdr:col>
      <xdr:colOff>333375</xdr:colOff>
      <xdr:row>121</xdr:row>
      <xdr:rowOff>133350</xdr:rowOff>
    </xdr:to>
    <xdr:sp macro="" textlink="">
      <xdr:nvSpPr>
        <xdr:cNvPr id="144" name="AutoShape 51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SpPr>
          <a:spLocks noChangeArrowheads="1"/>
        </xdr:cNvSpPr>
      </xdr:nvSpPr>
      <xdr:spPr bwMode="auto">
        <a:xfrm>
          <a:off x="2562225" y="228314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238125</xdr:colOff>
      <xdr:row>122</xdr:row>
      <xdr:rowOff>38100</xdr:rowOff>
    </xdr:from>
    <xdr:to>
      <xdr:col>2</xdr:col>
      <xdr:colOff>342900</xdr:colOff>
      <xdr:row>122</xdr:row>
      <xdr:rowOff>114300</xdr:rowOff>
    </xdr:to>
    <xdr:sp macro="" textlink="">
      <xdr:nvSpPr>
        <xdr:cNvPr id="145" name="AutoShape 52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SpPr>
          <a:spLocks noChangeArrowheads="1"/>
        </xdr:cNvSpPr>
      </xdr:nvSpPr>
      <xdr:spPr bwMode="auto">
        <a:xfrm>
          <a:off x="2571750" y="229933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123</xdr:row>
      <xdr:rowOff>47625</xdr:rowOff>
    </xdr:from>
    <xdr:to>
      <xdr:col>2</xdr:col>
      <xdr:colOff>352425</xdr:colOff>
      <xdr:row>123</xdr:row>
      <xdr:rowOff>123825</xdr:rowOff>
    </xdr:to>
    <xdr:sp macro="" textlink="">
      <xdr:nvSpPr>
        <xdr:cNvPr id="146" name="AutoShape 53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SpPr>
          <a:spLocks noChangeArrowheads="1"/>
        </xdr:cNvSpPr>
      </xdr:nvSpPr>
      <xdr:spPr bwMode="auto">
        <a:xfrm>
          <a:off x="2581275" y="231838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257175</xdr:colOff>
      <xdr:row>126</xdr:row>
      <xdr:rowOff>57150</xdr:rowOff>
    </xdr:from>
    <xdr:to>
      <xdr:col>2</xdr:col>
      <xdr:colOff>361950</xdr:colOff>
      <xdr:row>126</xdr:row>
      <xdr:rowOff>133350</xdr:rowOff>
    </xdr:to>
    <xdr:sp macro="" textlink="">
      <xdr:nvSpPr>
        <xdr:cNvPr id="147" name="AutoShape 54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SpPr>
          <a:spLocks noChangeArrowheads="1"/>
        </xdr:cNvSpPr>
      </xdr:nvSpPr>
      <xdr:spPr bwMode="auto">
        <a:xfrm>
          <a:off x="2590800" y="2373630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127</xdr:row>
      <xdr:rowOff>66675</xdr:rowOff>
    </xdr:from>
    <xdr:to>
      <xdr:col>2</xdr:col>
      <xdr:colOff>352425</xdr:colOff>
      <xdr:row>127</xdr:row>
      <xdr:rowOff>142875</xdr:rowOff>
    </xdr:to>
    <xdr:sp macro="" textlink="">
      <xdr:nvSpPr>
        <xdr:cNvPr id="148" name="AutoShape 55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SpPr>
          <a:spLocks noChangeArrowheads="1"/>
        </xdr:cNvSpPr>
      </xdr:nvSpPr>
      <xdr:spPr bwMode="auto">
        <a:xfrm>
          <a:off x="2581275" y="2392680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128</xdr:row>
      <xdr:rowOff>47625</xdr:rowOff>
    </xdr:from>
    <xdr:to>
      <xdr:col>2</xdr:col>
      <xdr:colOff>333375</xdr:colOff>
      <xdr:row>128</xdr:row>
      <xdr:rowOff>123825</xdr:rowOff>
    </xdr:to>
    <xdr:sp macro="" textlink="">
      <xdr:nvSpPr>
        <xdr:cNvPr id="149" name="AutoShape 56">
          <a:extLst>
            <a:ext uri="{FF2B5EF4-FFF2-40B4-BE49-F238E27FC236}">
              <a16:creationId xmlns:a16="http://schemas.microsoft.com/office/drawing/2014/main" id="{00000000-0008-0000-1300-000095000000}"/>
            </a:ext>
          </a:extLst>
        </xdr:cNvPr>
        <xdr:cNvSpPr>
          <a:spLocks noChangeArrowheads="1"/>
        </xdr:cNvSpPr>
      </xdr:nvSpPr>
      <xdr:spPr bwMode="auto">
        <a:xfrm>
          <a:off x="2562225" y="240887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125</xdr:row>
      <xdr:rowOff>66675</xdr:rowOff>
    </xdr:from>
    <xdr:to>
      <xdr:col>2</xdr:col>
      <xdr:colOff>352425</xdr:colOff>
      <xdr:row>125</xdr:row>
      <xdr:rowOff>142875</xdr:rowOff>
    </xdr:to>
    <xdr:sp macro="" textlink="">
      <xdr:nvSpPr>
        <xdr:cNvPr id="150" name="AutoShape 57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 noChangeArrowheads="1"/>
        </xdr:cNvSpPr>
      </xdr:nvSpPr>
      <xdr:spPr bwMode="auto">
        <a:xfrm>
          <a:off x="2581275" y="23564850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295275</xdr:colOff>
      <xdr:row>159</xdr:row>
      <xdr:rowOff>47625</xdr:rowOff>
    </xdr:from>
    <xdr:to>
      <xdr:col>1</xdr:col>
      <xdr:colOff>504825</xdr:colOff>
      <xdr:row>159</xdr:row>
      <xdr:rowOff>123825</xdr:rowOff>
    </xdr:to>
    <xdr:sp macro="" textlink="">
      <xdr:nvSpPr>
        <xdr:cNvPr id="151" name="AutoShape 58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 noChangeArrowheads="1"/>
        </xdr:cNvSpPr>
      </xdr:nvSpPr>
      <xdr:spPr bwMode="auto">
        <a:xfrm>
          <a:off x="1809750" y="2969895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124</xdr:row>
      <xdr:rowOff>47625</xdr:rowOff>
    </xdr:from>
    <xdr:to>
      <xdr:col>2</xdr:col>
      <xdr:colOff>352425</xdr:colOff>
      <xdr:row>124</xdr:row>
      <xdr:rowOff>123825</xdr:rowOff>
    </xdr:to>
    <xdr:sp macro="" textlink="">
      <xdr:nvSpPr>
        <xdr:cNvPr id="152" name="AutoShape 53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 noChangeArrowheads="1"/>
        </xdr:cNvSpPr>
      </xdr:nvSpPr>
      <xdr:spPr bwMode="auto">
        <a:xfrm>
          <a:off x="2581275" y="233648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124</xdr:row>
      <xdr:rowOff>47625</xdr:rowOff>
    </xdr:from>
    <xdr:to>
      <xdr:col>2</xdr:col>
      <xdr:colOff>352425</xdr:colOff>
      <xdr:row>124</xdr:row>
      <xdr:rowOff>123825</xdr:rowOff>
    </xdr:to>
    <xdr:sp macro="" textlink="">
      <xdr:nvSpPr>
        <xdr:cNvPr id="153" name="AutoShape 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>
          <a:spLocks noChangeArrowheads="1"/>
        </xdr:cNvSpPr>
      </xdr:nvSpPr>
      <xdr:spPr bwMode="auto">
        <a:xfrm>
          <a:off x="2581275" y="23364825"/>
          <a:ext cx="104775" cy="76200"/>
        </a:xfrm>
        <a:prstGeom prst="rightArrow">
          <a:avLst>
            <a:gd name="adj1" fmla="val 50000"/>
            <a:gd name="adj2" fmla="val 343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285750</xdr:colOff>
      <xdr:row>161</xdr:row>
      <xdr:rowOff>38100</xdr:rowOff>
    </xdr:from>
    <xdr:to>
      <xdr:col>1</xdr:col>
      <xdr:colOff>495300</xdr:colOff>
      <xdr:row>161</xdr:row>
      <xdr:rowOff>114300</xdr:rowOff>
    </xdr:to>
    <xdr:sp macro="" textlink="">
      <xdr:nvSpPr>
        <xdr:cNvPr id="154" name="AutoShape 36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 noChangeArrowheads="1"/>
        </xdr:cNvSpPr>
      </xdr:nvSpPr>
      <xdr:spPr bwMode="auto">
        <a:xfrm>
          <a:off x="1800225" y="30051375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257175</xdr:colOff>
      <xdr:row>175</xdr:row>
      <xdr:rowOff>47625</xdr:rowOff>
    </xdr:from>
    <xdr:to>
      <xdr:col>1</xdr:col>
      <xdr:colOff>466725</xdr:colOff>
      <xdr:row>175</xdr:row>
      <xdr:rowOff>123825</xdr:rowOff>
    </xdr:to>
    <xdr:sp macro="" textlink="">
      <xdr:nvSpPr>
        <xdr:cNvPr id="155" name="AutoShape 37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 noChangeArrowheads="1"/>
        </xdr:cNvSpPr>
      </xdr:nvSpPr>
      <xdr:spPr bwMode="auto">
        <a:xfrm>
          <a:off x="1771650" y="32594550"/>
          <a:ext cx="209550" cy="76200"/>
        </a:xfrm>
        <a:prstGeom prst="rightArrow">
          <a:avLst>
            <a:gd name="adj1" fmla="val 50000"/>
            <a:gd name="adj2" fmla="val 6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indexed="10"/>
  </sheetPr>
  <dimension ref="A1:C28"/>
  <sheetViews>
    <sheetView zoomScaleNormal="100" workbookViewId="0">
      <selection activeCell="H22" sqref="H22"/>
    </sheetView>
  </sheetViews>
  <sheetFormatPr baseColWidth="10" defaultRowHeight="12.75" x14ac:dyDescent="0.2"/>
  <cols>
    <col min="1" max="1" width="43.85546875" customWidth="1"/>
    <col min="2" max="2" width="18.28515625" customWidth="1"/>
    <col min="3" max="3" width="15.7109375" bestFit="1" customWidth="1"/>
    <col min="4" max="4" width="14.7109375" bestFit="1" customWidth="1"/>
    <col min="7" max="7" width="12.42578125" bestFit="1" customWidth="1"/>
  </cols>
  <sheetData>
    <row r="1" spans="1:3" ht="18" x14ac:dyDescent="0.25">
      <c r="A1" s="153" t="s">
        <v>933</v>
      </c>
      <c r="B1" s="361"/>
    </row>
    <row r="2" spans="1:3" ht="18" x14ac:dyDescent="0.25">
      <c r="A2" s="128"/>
    </row>
    <row r="3" spans="1:3" ht="18" x14ac:dyDescent="0.25">
      <c r="A3" s="128"/>
      <c r="B3" s="182">
        <f ca="1">TODAY()</f>
        <v>45058</v>
      </c>
    </row>
    <row r="4" spans="1:3" ht="18" x14ac:dyDescent="0.25">
      <c r="A4" s="128"/>
    </row>
    <row r="5" spans="1:3" ht="17.25" customHeight="1" x14ac:dyDescent="0.25">
      <c r="A5" s="154" t="s">
        <v>126</v>
      </c>
      <c r="B5" s="155" t="s">
        <v>127</v>
      </c>
    </row>
    <row r="6" spans="1:3" x14ac:dyDescent="0.2">
      <c r="A6" s="156"/>
      <c r="B6" s="155"/>
    </row>
    <row r="7" spans="1:3" ht="21" customHeight="1" x14ac:dyDescent="0.2">
      <c r="A7" s="1042" t="s">
        <v>593</v>
      </c>
      <c r="B7" s="1043">
        <f>Hallen!P63</f>
        <v>11680.211800000001</v>
      </c>
    </row>
    <row r="8" spans="1:3" ht="21" customHeight="1" x14ac:dyDescent="0.2">
      <c r="A8" s="50" t="s">
        <v>490</v>
      </c>
      <c r="B8" s="157">
        <f>Verkehr!O52</f>
        <v>1473.5002000000002</v>
      </c>
    </row>
    <row r="9" spans="1:3" ht="21" customHeight="1" x14ac:dyDescent="0.2">
      <c r="A9" s="50" t="s">
        <v>129</v>
      </c>
      <c r="B9" s="157">
        <f>Sanitär!P48</f>
        <v>1205.6499999999999</v>
      </c>
    </row>
    <row r="10" spans="1:3" ht="21" customHeight="1" x14ac:dyDescent="0.2">
      <c r="A10" s="51" t="s">
        <v>822</v>
      </c>
      <c r="B10" s="157">
        <f>'WC Besetzung'!G25</f>
        <v>6251.5649999999996</v>
      </c>
      <c r="C10" s="7"/>
    </row>
    <row r="11" spans="1:3" ht="21" customHeight="1" x14ac:dyDescent="0.2">
      <c r="A11" s="1042" t="s">
        <v>131</v>
      </c>
      <c r="B11" s="1043">
        <f>Außenrevier!H16</f>
        <v>524</v>
      </c>
    </row>
    <row r="12" spans="1:3" ht="21" customHeight="1" x14ac:dyDescent="0.2">
      <c r="A12" s="50" t="s">
        <v>132</v>
      </c>
      <c r="B12" s="157">
        <f>'diverse Zusatzarbeiten'!G19</f>
        <v>1522.84</v>
      </c>
    </row>
    <row r="13" spans="1:3" ht="21" customHeight="1" x14ac:dyDescent="0.2">
      <c r="A13" s="1042" t="s">
        <v>565</v>
      </c>
      <c r="B13" s="1043">
        <f>'Nebenräume MG inkl. HUB '!J74</f>
        <v>1556.0578</v>
      </c>
    </row>
    <row r="14" spans="1:3" ht="21" customHeight="1" x14ac:dyDescent="0.2">
      <c r="A14" s="1053" t="s">
        <v>133</v>
      </c>
      <c r="B14" s="1028">
        <f>'Ideelle Flächen'!I24</f>
        <v>996.52499999999998</v>
      </c>
    </row>
    <row r="15" spans="1:3" ht="21" customHeight="1" x14ac:dyDescent="0.2">
      <c r="A15" s="50" t="s">
        <v>292</v>
      </c>
      <c r="B15" s="157">
        <f>'DRK-Stationen '!I23</f>
        <v>42.919200000000004</v>
      </c>
    </row>
    <row r="16" spans="1:3" ht="21" customHeight="1" x14ac:dyDescent="0.2">
      <c r="A16" s="50" t="s">
        <v>130</v>
      </c>
      <c r="B16" s="157">
        <f>Kassen!H16</f>
        <v>0</v>
      </c>
    </row>
    <row r="17" spans="1:2" ht="21" customHeight="1" x14ac:dyDescent="0.2">
      <c r="A17" s="50" t="s">
        <v>337</v>
      </c>
      <c r="B17" s="157">
        <f>Hallenrücknahme!G13</f>
        <v>0</v>
      </c>
    </row>
    <row r="18" spans="1:2" ht="21" customHeight="1" x14ac:dyDescent="0.2">
      <c r="A18" s="50"/>
      <c r="B18" s="157"/>
    </row>
    <row r="19" spans="1:2" ht="21" customHeight="1" x14ac:dyDescent="0.35">
      <c r="A19" s="237" t="s">
        <v>539</v>
      </c>
      <c r="B19" s="671">
        <f>SUM(B7:B17)</f>
        <v>25253.269</v>
      </c>
    </row>
    <row r="20" spans="1:2" ht="21" customHeight="1" x14ac:dyDescent="0.35">
      <c r="A20" s="237" t="s">
        <v>532</v>
      </c>
      <c r="B20" s="671">
        <f>Glasreinigung!H30</f>
        <v>0</v>
      </c>
    </row>
    <row r="21" spans="1:2" ht="21" customHeight="1" x14ac:dyDescent="0.35">
      <c r="A21" s="524" t="s">
        <v>362</v>
      </c>
      <c r="B21" s="671">
        <f ca="1">Sanitär!E48*3.45</f>
        <v>172.5</v>
      </c>
    </row>
    <row r="22" spans="1:2" ht="21" customHeight="1" x14ac:dyDescent="0.35">
      <c r="A22" s="524" t="s">
        <v>581</v>
      </c>
      <c r="B22" s="671">
        <f>'CWS Schmutzfangmatten'!G12</f>
        <v>0</v>
      </c>
    </row>
    <row r="23" spans="1:2" ht="21" customHeight="1" x14ac:dyDescent="0.35">
      <c r="A23" s="2" t="s">
        <v>538</v>
      </c>
      <c r="B23" s="563">
        <f ca="1">SUM(B19:B22)</f>
        <v>25425.769</v>
      </c>
    </row>
    <row r="27" spans="1:2" hidden="1" x14ac:dyDescent="0.2">
      <c r="A27" s="995" t="s">
        <v>910</v>
      </c>
      <c r="B27" s="157">
        <f>'COVID-19 SONDER'!G21</f>
        <v>0</v>
      </c>
    </row>
    <row r="28" spans="1:2" x14ac:dyDescent="0.2">
      <c r="A28" s="50"/>
      <c r="B28" s="157"/>
    </row>
  </sheetData>
  <customSheetViews>
    <customSheetView guid="{5C32C84F-22BC-44CA-AD2B-12D34D143DA0}">
      <selection activeCell="A25" sqref="A25"/>
      <rowBreaks count="1" manualBreakCount="1">
        <brk id="31" max="1" man="1"/>
      </rowBreaks>
      <pageMargins left="0.39370078740157483" right="0.39370078740157483" top="0.39370078740157483" bottom="0.39370078740157483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39370078740157483" top="0.39370078740157483" bottom="0.39370078740157483" header="0" footer="0"/>
  <pageSetup paperSize="9" scale="98" orientation="landscape" horizontalDpi="300" r:id="rId2"/>
  <headerFooter alignWithMargins="0">
    <oddFooter>&amp;C&amp;A &amp;P / &amp;N&amp;R&amp;F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4">
    <tabColor rgb="FF92D050"/>
  </sheetPr>
  <dimension ref="A1:J273"/>
  <sheetViews>
    <sheetView zoomScaleNormal="100" workbookViewId="0">
      <selection activeCell="H91" sqref="H91"/>
    </sheetView>
  </sheetViews>
  <sheetFormatPr baseColWidth="10" defaultColWidth="11.42578125" defaultRowHeight="12.75" x14ac:dyDescent="0.2"/>
  <cols>
    <col min="1" max="1" width="8.28515625" style="746" bestFit="1" customWidth="1"/>
    <col min="2" max="2" width="30.28515625" style="756" bestFit="1" customWidth="1"/>
    <col min="3" max="3" width="6.7109375" style="757" bestFit="1" customWidth="1"/>
    <col min="4" max="4" width="23.28515625" style="757" bestFit="1" customWidth="1"/>
    <col min="5" max="5" width="12.42578125" style="759" bestFit="1" customWidth="1"/>
    <col min="6" max="6" width="11.42578125" style="750"/>
    <col min="7" max="10" width="12.28515625" style="750" bestFit="1" customWidth="1"/>
    <col min="11" max="16384" width="11.42578125" style="750"/>
  </cols>
  <sheetData>
    <row r="1" spans="1:10" ht="26.25" thickBot="1" x14ac:dyDescent="0.25">
      <c r="A1" s="760" t="s">
        <v>597</v>
      </c>
      <c r="B1" s="761" t="s">
        <v>579</v>
      </c>
      <c r="C1" s="762" t="s">
        <v>74</v>
      </c>
      <c r="D1" s="762" t="s">
        <v>619</v>
      </c>
      <c r="E1" s="763" t="s">
        <v>23</v>
      </c>
      <c r="F1" s="764" t="s">
        <v>789</v>
      </c>
      <c r="G1" s="764" t="s">
        <v>913</v>
      </c>
      <c r="H1" s="765" t="s">
        <v>620</v>
      </c>
      <c r="I1" s="765" t="s">
        <v>621</v>
      </c>
      <c r="J1" s="765" t="s">
        <v>622</v>
      </c>
    </row>
    <row r="2" spans="1:10" ht="17.25" customHeight="1" x14ac:dyDescent="0.2">
      <c r="A2" s="746" t="s">
        <v>623</v>
      </c>
      <c r="B2" s="747" t="s">
        <v>624</v>
      </c>
      <c r="C2" s="748">
        <v>2</v>
      </c>
      <c r="D2" s="747" t="s">
        <v>598</v>
      </c>
      <c r="E2" s="749">
        <v>30486</v>
      </c>
      <c r="F2" s="758"/>
      <c r="G2" s="996"/>
      <c r="H2" s="996"/>
      <c r="I2" s="996"/>
      <c r="J2" s="996"/>
    </row>
    <row r="3" spans="1:10" ht="17.25" customHeight="1" x14ac:dyDescent="0.2">
      <c r="B3" s="747"/>
      <c r="C3" s="748">
        <v>2</v>
      </c>
      <c r="D3" s="747" t="s">
        <v>600</v>
      </c>
      <c r="E3" s="749">
        <v>2715</v>
      </c>
      <c r="F3" s="758"/>
      <c r="G3" s="996"/>
      <c r="H3" s="996"/>
      <c r="I3" s="996"/>
      <c r="J3" s="996"/>
    </row>
    <row r="4" spans="1:10" ht="17.25" customHeight="1" x14ac:dyDescent="0.2">
      <c r="A4" s="746" t="s">
        <v>625</v>
      </c>
      <c r="B4" s="747" t="s">
        <v>626</v>
      </c>
      <c r="C4" s="748">
        <v>2</v>
      </c>
      <c r="D4" s="747" t="s">
        <v>598</v>
      </c>
      <c r="E4" s="749">
        <v>3521</v>
      </c>
      <c r="F4" s="758"/>
      <c r="G4" s="996"/>
      <c r="H4" s="996"/>
      <c r="I4" s="996"/>
      <c r="J4" s="996"/>
    </row>
    <row r="5" spans="1:10" ht="17.25" customHeight="1" x14ac:dyDescent="0.2">
      <c r="B5" s="747"/>
      <c r="C5" s="748">
        <v>2</v>
      </c>
      <c r="D5" s="747" t="s">
        <v>599</v>
      </c>
      <c r="E5" s="749">
        <v>3343</v>
      </c>
      <c r="F5" s="758"/>
      <c r="G5" s="996"/>
      <c r="H5" s="996"/>
      <c r="I5" s="996"/>
      <c r="J5" s="996"/>
    </row>
    <row r="6" spans="1:10" ht="17.25" customHeight="1" x14ac:dyDescent="0.2">
      <c r="B6" s="747"/>
      <c r="C6" s="748">
        <v>2</v>
      </c>
      <c r="D6" s="747" t="s">
        <v>600</v>
      </c>
      <c r="E6" s="749">
        <v>52</v>
      </c>
      <c r="F6" s="758"/>
      <c r="G6" s="996"/>
      <c r="H6" s="996"/>
      <c r="I6" s="996"/>
      <c r="J6" s="996"/>
    </row>
    <row r="7" spans="1:10" ht="17.25" customHeight="1" x14ac:dyDescent="0.2">
      <c r="A7" s="746" t="s">
        <v>627</v>
      </c>
      <c r="B7" s="750" t="s">
        <v>628</v>
      </c>
      <c r="C7" s="748">
        <v>2</v>
      </c>
      <c r="D7" s="747" t="s">
        <v>598</v>
      </c>
      <c r="E7" s="749">
        <v>1304</v>
      </c>
      <c r="F7" s="758"/>
      <c r="G7" s="996"/>
      <c r="H7" s="996"/>
      <c r="I7" s="996"/>
      <c r="J7" s="996"/>
    </row>
    <row r="8" spans="1:10" ht="17.25" customHeight="1" x14ac:dyDescent="0.2">
      <c r="B8" s="750"/>
      <c r="C8" s="748">
        <v>2</v>
      </c>
      <c r="D8" s="747" t="s">
        <v>600</v>
      </c>
      <c r="E8" s="749">
        <v>1449</v>
      </c>
      <c r="F8" s="758"/>
      <c r="G8" s="996"/>
      <c r="H8" s="996"/>
      <c r="I8" s="996"/>
      <c r="J8" s="996"/>
    </row>
    <row r="9" spans="1:10" ht="17.25" customHeight="1" x14ac:dyDescent="0.2">
      <c r="A9" s="746" t="s">
        <v>629</v>
      </c>
      <c r="B9" s="747" t="s">
        <v>630</v>
      </c>
      <c r="C9" s="748">
        <v>2</v>
      </c>
      <c r="D9" s="747" t="s">
        <v>598</v>
      </c>
      <c r="E9" s="749">
        <v>9000</v>
      </c>
      <c r="F9" s="758"/>
      <c r="G9" s="996"/>
      <c r="H9" s="996"/>
      <c r="I9" s="996"/>
      <c r="J9" s="996"/>
    </row>
    <row r="10" spans="1:10" ht="17.25" customHeight="1" x14ac:dyDescent="0.2">
      <c r="B10" s="747"/>
      <c r="C10" s="748">
        <v>2</v>
      </c>
      <c r="D10" s="747" t="s">
        <v>599</v>
      </c>
      <c r="E10" s="749">
        <v>931</v>
      </c>
      <c r="F10" s="758"/>
      <c r="G10" s="996"/>
      <c r="H10" s="996"/>
      <c r="I10" s="996"/>
      <c r="J10" s="996"/>
    </row>
    <row r="11" spans="1:10" ht="17.25" customHeight="1" x14ac:dyDescent="0.2">
      <c r="A11" s="746" t="s">
        <v>631</v>
      </c>
      <c r="B11" s="747" t="s">
        <v>632</v>
      </c>
      <c r="C11" s="748">
        <v>2</v>
      </c>
      <c r="D11" s="747" t="s">
        <v>598</v>
      </c>
      <c r="E11" s="749">
        <v>1015</v>
      </c>
      <c r="F11" s="758"/>
      <c r="G11" s="996"/>
      <c r="H11" s="996"/>
      <c r="I11" s="996"/>
      <c r="J11" s="996"/>
    </row>
    <row r="12" spans="1:10" ht="17.25" customHeight="1" x14ac:dyDescent="0.2">
      <c r="B12" s="747"/>
      <c r="C12" s="748">
        <v>2</v>
      </c>
      <c r="D12" s="747" t="s">
        <v>598</v>
      </c>
      <c r="E12" s="749">
        <v>1261</v>
      </c>
      <c r="F12" s="758"/>
      <c r="G12" s="996"/>
      <c r="H12" s="996"/>
      <c r="I12" s="996"/>
      <c r="J12" s="996"/>
    </row>
    <row r="13" spans="1:10" ht="17.25" customHeight="1" x14ac:dyDescent="0.2">
      <c r="B13" s="747"/>
      <c r="C13" s="748">
        <v>2</v>
      </c>
      <c r="D13" s="747" t="s">
        <v>599</v>
      </c>
      <c r="E13" s="749">
        <v>83</v>
      </c>
      <c r="F13" s="758"/>
      <c r="G13" s="996"/>
      <c r="H13" s="996"/>
      <c r="I13" s="996"/>
      <c r="J13" s="996"/>
    </row>
    <row r="14" spans="1:10" ht="17.25" customHeight="1" x14ac:dyDescent="0.2">
      <c r="A14" s="746" t="s">
        <v>633</v>
      </c>
      <c r="B14" s="747" t="s">
        <v>634</v>
      </c>
      <c r="C14" s="748">
        <v>2</v>
      </c>
      <c r="D14" s="747" t="s">
        <v>598</v>
      </c>
      <c r="E14" s="749">
        <v>89</v>
      </c>
      <c r="F14" s="758"/>
      <c r="G14" s="996">
        <f t="shared" ref="G14:G41" si="0">E14</f>
        <v>89</v>
      </c>
      <c r="H14" s="996">
        <f t="shared" ref="H14:H66" si="1">G14</f>
        <v>89</v>
      </c>
      <c r="I14" s="996">
        <f t="shared" ref="I14:I66" si="2">G14</f>
        <v>89</v>
      </c>
      <c r="J14" s="996">
        <f t="shared" ref="J14:J67" si="3">G14</f>
        <v>89</v>
      </c>
    </row>
    <row r="15" spans="1:10" ht="17.25" customHeight="1" x14ac:dyDescent="0.2">
      <c r="A15" s="746" t="s">
        <v>635</v>
      </c>
      <c r="B15" s="747" t="s">
        <v>636</v>
      </c>
      <c r="C15" s="748">
        <v>2</v>
      </c>
      <c r="D15" s="747" t="s">
        <v>598</v>
      </c>
      <c r="E15" s="749">
        <v>155</v>
      </c>
      <c r="F15" s="758"/>
      <c r="G15" s="996">
        <f t="shared" si="0"/>
        <v>155</v>
      </c>
      <c r="H15" s="996">
        <f t="shared" si="1"/>
        <v>155</v>
      </c>
      <c r="I15" s="996">
        <f t="shared" si="2"/>
        <v>155</v>
      </c>
      <c r="J15" s="996">
        <f t="shared" si="3"/>
        <v>155</v>
      </c>
    </row>
    <row r="16" spans="1:10" ht="17.25" customHeight="1" x14ac:dyDescent="0.2">
      <c r="A16" s="746" t="s">
        <v>637</v>
      </c>
      <c r="B16" s="747" t="s">
        <v>638</v>
      </c>
      <c r="C16" s="748">
        <v>2</v>
      </c>
      <c r="D16" s="747" t="s">
        <v>598</v>
      </c>
      <c r="E16" s="749">
        <v>2807</v>
      </c>
      <c r="F16" s="758"/>
      <c r="G16" s="996">
        <f t="shared" si="0"/>
        <v>2807</v>
      </c>
      <c r="H16" s="996">
        <f t="shared" si="1"/>
        <v>2807</v>
      </c>
      <c r="I16" s="996">
        <f t="shared" si="2"/>
        <v>2807</v>
      </c>
      <c r="J16" s="996">
        <f t="shared" si="3"/>
        <v>2807</v>
      </c>
    </row>
    <row r="17" spans="1:10" ht="17.25" customHeight="1" x14ac:dyDescent="0.2">
      <c r="A17" s="746" t="s">
        <v>639</v>
      </c>
      <c r="B17" s="747" t="s">
        <v>640</v>
      </c>
      <c r="C17" s="748">
        <v>2</v>
      </c>
      <c r="D17" s="747" t="s">
        <v>598</v>
      </c>
      <c r="E17" s="749">
        <v>1455</v>
      </c>
      <c r="F17" s="758"/>
      <c r="G17" s="996">
        <f t="shared" si="0"/>
        <v>1455</v>
      </c>
      <c r="H17" s="996">
        <f t="shared" si="1"/>
        <v>1455</v>
      </c>
      <c r="I17" s="996">
        <f t="shared" si="2"/>
        <v>1455</v>
      </c>
      <c r="J17" s="996">
        <f t="shared" si="3"/>
        <v>1455</v>
      </c>
    </row>
    <row r="18" spans="1:10" ht="17.25" customHeight="1" x14ac:dyDescent="0.2">
      <c r="B18" s="747"/>
      <c r="C18" s="748">
        <v>2</v>
      </c>
      <c r="D18" s="747" t="s">
        <v>599</v>
      </c>
      <c r="E18" s="749">
        <v>243</v>
      </c>
      <c r="F18" s="758"/>
      <c r="G18" s="996">
        <f t="shared" si="0"/>
        <v>243</v>
      </c>
      <c r="H18" s="996"/>
      <c r="I18" s="996">
        <f t="shared" si="2"/>
        <v>243</v>
      </c>
      <c r="J18" s="996">
        <f t="shared" si="3"/>
        <v>243</v>
      </c>
    </row>
    <row r="19" spans="1:10" ht="17.25" customHeight="1" x14ac:dyDescent="0.2">
      <c r="B19" s="747"/>
      <c r="C19" s="748">
        <v>2</v>
      </c>
      <c r="D19" s="747" t="s">
        <v>600</v>
      </c>
      <c r="E19" s="749">
        <v>289</v>
      </c>
      <c r="F19" s="758"/>
      <c r="G19" s="996">
        <f t="shared" si="0"/>
        <v>289</v>
      </c>
      <c r="H19" s="996"/>
      <c r="I19" s="996"/>
      <c r="J19" s="996">
        <f>E19</f>
        <v>289</v>
      </c>
    </row>
    <row r="20" spans="1:10" ht="17.25" customHeight="1" x14ac:dyDescent="0.2">
      <c r="A20" s="746" t="s">
        <v>641</v>
      </c>
      <c r="B20" s="747" t="s">
        <v>642</v>
      </c>
      <c r="C20" s="748">
        <v>2</v>
      </c>
      <c r="D20" s="747" t="s">
        <v>598</v>
      </c>
      <c r="E20" s="749">
        <v>1056</v>
      </c>
      <c r="F20" s="758"/>
      <c r="G20" s="996">
        <f t="shared" si="0"/>
        <v>1056</v>
      </c>
      <c r="H20" s="996">
        <f t="shared" si="1"/>
        <v>1056</v>
      </c>
      <c r="I20" s="996">
        <f t="shared" si="2"/>
        <v>1056</v>
      </c>
      <c r="J20" s="996">
        <f t="shared" si="3"/>
        <v>1056</v>
      </c>
    </row>
    <row r="21" spans="1:10" ht="17.25" customHeight="1" x14ac:dyDescent="0.2">
      <c r="B21" s="747"/>
      <c r="C21" s="748">
        <v>2</v>
      </c>
      <c r="D21" s="747" t="s">
        <v>599</v>
      </c>
      <c r="E21" s="749">
        <v>644</v>
      </c>
      <c r="F21" s="758"/>
      <c r="G21" s="996">
        <f t="shared" si="0"/>
        <v>644</v>
      </c>
      <c r="H21" s="996"/>
      <c r="I21" s="996">
        <f t="shared" si="2"/>
        <v>644</v>
      </c>
      <c r="J21" s="996">
        <f t="shared" si="3"/>
        <v>644</v>
      </c>
    </row>
    <row r="22" spans="1:10" ht="17.25" customHeight="1" x14ac:dyDescent="0.2">
      <c r="B22" s="747"/>
      <c r="C22" s="748">
        <v>2</v>
      </c>
      <c r="D22" s="747" t="s">
        <v>600</v>
      </c>
      <c r="E22" s="749">
        <v>244</v>
      </c>
      <c r="F22" s="758"/>
      <c r="G22" s="996">
        <f t="shared" si="0"/>
        <v>244</v>
      </c>
      <c r="H22" s="996"/>
      <c r="I22" s="996"/>
      <c r="J22" s="996">
        <f>E22</f>
        <v>244</v>
      </c>
    </row>
    <row r="23" spans="1:10" ht="17.25" customHeight="1" x14ac:dyDescent="0.2">
      <c r="A23" s="746" t="s">
        <v>51</v>
      </c>
      <c r="B23" s="747" t="s">
        <v>643</v>
      </c>
      <c r="C23" s="748">
        <v>2</v>
      </c>
      <c r="D23" s="747" t="s">
        <v>598</v>
      </c>
      <c r="E23" s="749">
        <v>1441</v>
      </c>
      <c r="F23" s="758"/>
      <c r="G23" s="996">
        <f t="shared" si="0"/>
        <v>1441</v>
      </c>
      <c r="H23" s="996">
        <f t="shared" si="1"/>
        <v>1441</v>
      </c>
      <c r="I23" s="996">
        <f t="shared" si="2"/>
        <v>1441</v>
      </c>
      <c r="J23" s="996">
        <f t="shared" si="3"/>
        <v>1441</v>
      </c>
    </row>
    <row r="24" spans="1:10" ht="17.25" customHeight="1" x14ac:dyDescent="0.2">
      <c r="B24" s="747"/>
      <c r="C24" s="748">
        <v>2</v>
      </c>
      <c r="D24" s="747" t="s">
        <v>599</v>
      </c>
      <c r="E24" s="749">
        <v>677</v>
      </c>
      <c r="F24" s="758"/>
      <c r="G24" s="996">
        <f t="shared" si="0"/>
        <v>677</v>
      </c>
      <c r="H24" s="996"/>
      <c r="I24" s="996">
        <f t="shared" si="2"/>
        <v>677</v>
      </c>
      <c r="J24" s="996">
        <f t="shared" si="3"/>
        <v>677</v>
      </c>
    </row>
    <row r="25" spans="1:10" ht="17.25" customHeight="1" x14ac:dyDescent="0.2">
      <c r="B25" s="747"/>
      <c r="C25" s="748">
        <v>2</v>
      </c>
      <c r="D25" s="751" t="s">
        <v>600</v>
      </c>
      <c r="E25" s="749">
        <v>247</v>
      </c>
      <c r="F25" s="758"/>
      <c r="G25" s="996">
        <f t="shared" si="0"/>
        <v>247</v>
      </c>
      <c r="H25" s="996"/>
      <c r="I25" s="996"/>
      <c r="J25" s="996">
        <f>E25</f>
        <v>247</v>
      </c>
    </row>
    <row r="26" spans="1:10" ht="17.25" customHeight="1" x14ac:dyDescent="0.2">
      <c r="A26" s="746" t="s">
        <v>52</v>
      </c>
      <c r="B26" s="747" t="s">
        <v>644</v>
      </c>
      <c r="C26" s="748">
        <v>2</v>
      </c>
      <c r="D26" s="747" t="s">
        <v>598</v>
      </c>
      <c r="E26" s="749">
        <v>1875</v>
      </c>
      <c r="F26" s="758"/>
      <c r="G26" s="996">
        <f t="shared" si="0"/>
        <v>1875</v>
      </c>
      <c r="H26" s="996">
        <f t="shared" si="1"/>
        <v>1875</v>
      </c>
      <c r="I26" s="996">
        <f t="shared" si="2"/>
        <v>1875</v>
      </c>
      <c r="J26" s="996">
        <f t="shared" si="3"/>
        <v>1875</v>
      </c>
    </row>
    <row r="27" spans="1:10" ht="17.25" customHeight="1" x14ac:dyDescent="0.2">
      <c r="B27" s="747"/>
      <c r="C27" s="748">
        <v>2</v>
      </c>
      <c r="D27" s="747" t="s">
        <v>600</v>
      </c>
      <c r="E27" s="749">
        <v>472</v>
      </c>
      <c r="F27" s="758"/>
      <c r="G27" s="996">
        <f t="shared" si="0"/>
        <v>472</v>
      </c>
      <c r="H27" s="996"/>
      <c r="I27" s="996"/>
      <c r="J27" s="996">
        <f>E27</f>
        <v>472</v>
      </c>
    </row>
    <row r="28" spans="1:10" ht="17.25" customHeight="1" x14ac:dyDescent="0.2">
      <c r="A28" s="746" t="s">
        <v>645</v>
      </c>
      <c r="B28" s="747" t="s">
        <v>646</v>
      </c>
      <c r="C28" s="748">
        <v>2</v>
      </c>
      <c r="D28" s="747" t="s">
        <v>598</v>
      </c>
      <c r="E28" s="749">
        <v>1733</v>
      </c>
      <c r="F28" s="758"/>
      <c r="G28" s="996">
        <f t="shared" si="0"/>
        <v>1733</v>
      </c>
      <c r="H28" s="996">
        <f t="shared" si="1"/>
        <v>1733</v>
      </c>
      <c r="I28" s="996">
        <f t="shared" si="2"/>
        <v>1733</v>
      </c>
      <c r="J28" s="996">
        <f t="shared" si="3"/>
        <v>1733</v>
      </c>
    </row>
    <row r="29" spans="1:10" ht="17.25" customHeight="1" x14ac:dyDescent="0.2">
      <c r="B29" s="747"/>
      <c r="C29" s="748">
        <v>2</v>
      </c>
      <c r="D29" s="750" t="s">
        <v>600</v>
      </c>
      <c r="E29" s="749">
        <v>23</v>
      </c>
      <c r="F29" s="758"/>
      <c r="G29" s="996">
        <f t="shared" si="0"/>
        <v>23</v>
      </c>
      <c r="H29" s="996"/>
      <c r="I29" s="996"/>
      <c r="J29" s="996">
        <f>E29</f>
        <v>23</v>
      </c>
    </row>
    <row r="30" spans="1:10" ht="17.25" customHeight="1" x14ac:dyDescent="0.2">
      <c r="A30" s="746" t="s">
        <v>647</v>
      </c>
      <c r="B30" s="747" t="s">
        <v>648</v>
      </c>
      <c r="C30" s="748">
        <v>2</v>
      </c>
      <c r="D30" s="750" t="s">
        <v>598</v>
      </c>
      <c r="E30" s="752">
        <v>967</v>
      </c>
      <c r="F30" s="758"/>
      <c r="G30" s="996">
        <f t="shared" si="0"/>
        <v>967</v>
      </c>
      <c r="H30" s="996">
        <f t="shared" si="1"/>
        <v>967</v>
      </c>
      <c r="I30" s="996">
        <f t="shared" si="2"/>
        <v>967</v>
      </c>
      <c r="J30" s="996">
        <f t="shared" si="3"/>
        <v>967</v>
      </c>
    </row>
    <row r="31" spans="1:10" ht="17.25" customHeight="1" x14ac:dyDescent="0.2">
      <c r="B31" s="747"/>
      <c r="C31" s="748">
        <v>2</v>
      </c>
      <c r="D31" s="750" t="s">
        <v>600</v>
      </c>
      <c r="E31" s="752">
        <v>199</v>
      </c>
      <c r="F31" s="758"/>
      <c r="G31" s="996">
        <f t="shared" si="0"/>
        <v>199</v>
      </c>
      <c r="H31" s="996"/>
      <c r="I31" s="996"/>
      <c r="J31" s="996">
        <f>E31</f>
        <v>199</v>
      </c>
    </row>
    <row r="32" spans="1:10" ht="17.25" customHeight="1" x14ac:dyDescent="0.2">
      <c r="A32" s="746" t="s">
        <v>57</v>
      </c>
      <c r="B32" s="747" t="s">
        <v>649</v>
      </c>
      <c r="C32" s="748">
        <v>2</v>
      </c>
      <c r="D32" s="750" t="s">
        <v>598</v>
      </c>
      <c r="E32" s="752">
        <v>927</v>
      </c>
      <c r="F32" s="758"/>
      <c r="G32" s="996">
        <f t="shared" si="0"/>
        <v>927</v>
      </c>
      <c r="H32" s="996">
        <f t="shared" si="1"/>
        <v>927</v>
      </c>
      <c r="I32" s="996">
        <f t="shared" si="2"/>
        <v>927</v>
      </c>
      <c r="J32" s="996">
        <f t="shared" si="3"/>
        <v>927</v>
      </c>
    </row>
    <row r="33" spans="1:10" ht="17.25" customHeight="1" x14ac:dyDescent="0.2">
      <c r="B33" s="747"/>
      <c r="C33" s="748"/>
      <c r="D33" s="750" t="s">
        <v>600</v>
      </c>
      <c r="E33" s="752">
        <v>204</v>
      </c>
      <c r="F33" s="758"/>
      <c r="G33" s="996">
        <f t="shared" si="0"/>
        <v>204</v>
      </c>
      <c r="H33" s="996"/>
      <c r="I33" s="996"/>
      <c r="J33" s="996">
        <f>E33</f>
        <v>204</v>
      </c>
    </row>
    <row r="34" spans="1:10" ht="17.25" customHeight="1" x14ac:dyDescent="0.2">
      <c r="A34" s="746" t="s">
        <v>58</v>
      </c>
      <c r="B34" s="747" t="s">
        <v>650</v>
      </c>
      <c r="C34" s="748">
        <v>2</v>
      </c>
      <c r="D34" s="750" t="s">
        <v>598</v>
      </c>
      <c r="E34" s="752">
        <v>2550</v>
      </c>
      <c r="F34" s="758"/>
      <c r="G34" s="996">
        <f t="shared" si="0"/>
        <v>2550</v>
      </c>
      <c r="H34" s="996">
        <f t="shared" si="1"/>
        <v>2550</v>
      </c>
      <c r="I34" s="996">
        <f t="shared" si="2"/>
        <v>2550</v>
      </c>
      <c r="J34" s="996">
        <f t="shared" si="3"/>
        <v>2550</v>
      </c>
    </row>
    <row r="35" spans="1:10" ht="17.25" customHeight="1" x14ac:dyDescent="0.2">
      <c r="B35" s="747"/>
      <c r="C35" s="748"/>
      <c r="D35" s="750" t="s">
        <v>600</v>
      </c>
      <c r="E35" s="752">
        <v>341</v>
      </c>
      <c r="F35" s="758"/>
      <c r="G35" s="996">
        <f t="shared" si="0"/>
        <v>341</v>
      </c>
      <c r="H35" s="996"/>
      <c r="I35" s="996"/>
      <c r="J35" s="996">
        <f>E35</f>
        <v>341</v>
      </c>
    </row>
    <row r="36" spans="1:10" ht="17.25" customHeight="1" x14ac:dyDescent="0.2">
      <c r="A36" s="746" t="s">
        <v>651</v>
      </c>
      <c r="B36" s="750" t="s">
        <v>652</v>
      </c>
      <c r="C36" s="748">
        <v>1</v>
      </c>
      <c r="D36" s="750" t="s">
        <v>598</v>
      </c>
      <c r="E36" s="752">
        <v>1593</v>
      </c>
      <c r="F36" s="753"/>
      <c r="G36" s="996"/>
      <c r="H36" s="996"/>
      <c r="I36" s="996"/>
      <c r="J36" s="996"/>
    </row>
    <row r="37" spans="1:10" ht="17.25" customHeight="1" x14ac:dyDescent="0.2">
      <c r="A37" s="746" t="s">
        <v>59</v>
      </c>
      <c r="B37" s="747" t="s">
        <v>653</v>
      </c>
      <c r="C37" s="748">
        <v>2</v>
      </c>
      <c r="D37" s="750" t="s">
        <v>598</v>
      </c>
      <c r="E37" s="752">
        <v>2535</v>
      </c>
      <c r="F37" s="758"/>
      <c r="G37" s="996">
        <f t="shared" si="0"/>
        <v>2535</v>
      </c>
      <c r="H37" s="996">
        <f t="shared" si="1"/>
        <v>2535</v>
      </c>
      <c r="I37" s="996">
        <f t="shared" si="2"/>
        <v>2535</v>
      </c>
      <c r="J37" s="996">
        <f t="shared" si="3"/>
        <v>2535</v>
      </c>
    </row>
    <row r="38" spans="1:10" ht="17.25" customHeight="1" x14ac:dyDescent="0.2">
      <c r="A38" s="746" t="s">
        <v>113</v>
      </c>
      <c r="B38" s="747" t="s">
        <v>654</v>
      </c>
      <c r="C38" s="748">
        <v>2</v>
      </c>
      <c r="D38" s="750" t="s">
        <v>598</v>
      </c>
      <c r="E38" s="752">
        <v>3395.25</v>
      </c>
      <c r="F38" s="758"/>
      <c r="G38" s="996">
        <f t="shared" si="0"/>
        <v>3395.25</v>
      </c>
      <c r="H38" s="996">
        <f t="shared" si="1"/>
        <v>3395.25</v>
      </c>
      <c r="I38" s="996">
        <f t="shared" si="2"/>
        <v>3395.25</v>
      </c>
      <c r="J38" s="996">
        <f t="shared" si="3"/>
        <v>3395.25</v>
      </c>
    </row>
    <row r="39" spans="1:10" ht="17.25" customHeight="1" x14ac:dyDescent="0.2">
      <c r="A39" s="746" t="s">
        <v>60</v>
      </c>
      <c r="B39" s="747" t="s">
        <v>655</v>
      </c>
      <c r="C39" s="748">
        <v>2</v>
      </c>
      <c r="D39" s="750" t="s">
        <v>598</v>
      </c>
      <c r="E39" s="752">
        <v>2263</v>
      </c>
      <c r="F39" s="758"/>
      <c r="G39" s="996">
        <f t="shared" si="0"/>
        <v>2263</v>
      </c>
      <c r="H39" s="996">
        <f t="shared" si="1"/>
        <v>2263</v>
      </c>
      <c r="I39" s="996">
        <f t="shared" si="2"/>
        <v>2263</v>
      </c>
      <c r="J39" s="996">
        <f t="shared" si="3"/>
        <v>2263</v>
      </c>
    </row>
    <row r="40" spans="1:10" ht="17.25" customHeight="1" x14ac:dyDescent="0.2">
      <c r="B40" s="747"/>
      <c r="C40" s="748"/>
      <c r="D40" s="750" t="s">
        <v>599</v>
      </c>
      <c r="E40" s="752">
        <v>784</v>
      </c>
      <c r="F40" s="758"/>
      <c r="G40" s="996">
        <f t="shared" si="0"/>
        <v>784</v>
      </c>
      <c r="H40" s="996"/>
      <c r="I40" s="996">
        <f t="shared" si="2"/>
        <v>784</v>
      </c>
      <c r="J40" s="996">
        <f t="shared" si="3"/>
        <v>784</v>
      </c>
    </row>
    <row r="41" spans="1:10" ht="17.25" customHeight="1" x14ac:dyDescent="0.2">
      <c r="B41" s="747"/>
      <c r="C41" s="748"/>
      <c r="D41" s="750" t="s">
        <v>600</v>
      </c>
      <c r="E41" s="752">
        <v>302</v>
      </c>
      <c r="F41" s="758"/>
      <c r="G41" s="996">
        <f t="shared" si="0"/>
        <v>302</v>
      </c>
      <c r="H41" s="996"/>
      <c r="I41" s="996"/>
      <c r="J41" s="996">
        <f>E41</f>
        <v>302</v>
      </c>
    </row>
    <row r="42" spans="1:10" ht="17.25" customHeight="1" x14ac:dyDescent="0.2">
      <c r="A42" s="746" t="s">
        <v>656</v>
      </c>
      <c r="B42" s="747" t="s">
        <v>657</v>
      </c>
      <c r="C42" s="748">
        <v>2</v>
      </c>
      <c r="D42" s="750" t="s">
        <v>598</v>
      </c>
      <c r="E42" s="752">
        <v>1472</v>
      </c>
      <c r="F42" s="758"/>
      <c r="G42" s="996"/>
      <c r="H42" s="996">
        <f t="shared" si="1"/>
        <v>0</v>
      </c>
      <c r="I42" s="996">
        <f t="shared" si="2"/>
        <v>0</v>
      </c>
      <c r="J42" s="996">
        <f t="shared" si="3"/>
        <v>0</v>
      </c>
    </row>
    <row r="43" spans="1:10" ht="17.25" customHeight="1" x14ac:dyDescent="0.2">
      <c r="B43" s="747"/>
      <c r="C43" s="748"/>
      <c r="D43" s="750" t="s">
        <v>599</v>
      </c>
      <c r="E43" s="752">
        <v>278</v>
      </c>
      <c r="F43" s="758"/>
      <c r="G43" s="996"/>
      <c r="H43" s="996">
        <f t="shared" si="1"/>
        <v>0</v>
      </c>
      <c r="I43" s="996">
        <f t="shared" si="2"/>
        <v>0</v>
      </c>
      <c r="J43" s="996">
        <f t="shared" si="3"/>
        <v>0</v>
      </c>
    </row>
    <row r="44" spans="1:10" ht="17.25" customHeight="1" x14ac:dyDescent="0.2">
      <c r="B44" s="747"/>
      <c r="C44" s="748"/>
      <c r="D44" s="750" t="s">
        <v>600</v>
      </c>
      <c r="E44" s="752">
        <v>327</v>
      </c>
      <c r="F44" s="758"/>
      <c r="G44" s="996"/>
      <c r="H44" s="996">
        <f t="shared" si="1"/>
        <v>0</v>
      </c>
      <c r="I44" s="996">
        <f t="shared" si="2"/>
        <v>0</v>
      </c>
      <c r="J44" s="996">
        <f t="shared" si="3"/>
        <v>0</v>
      </c>
    </row>
    <row r="45" spans="1:10" ht="17.25" customHeight="1" x14ac:dyDescent="0.2">
      <c r="A45" s="746" t="s">
        <v>658</v>
      </c>
      <c r="B45" s="747" t="s">
        <v>659</v>
      </c>
      <c r="C45" s="748">
        <v>1</v>
      </c>
      <c r="D45" s="748"/>
      <c r="E45" s="752">
        <v>2076.9499999999998</v>
      </c>
      <c r="F45" s="753"/>
      <c r="G45" s="996"/>
      <c r="H45" s="996">
        <f t="shared" si="1"/>
        <v>0</v>
      </c>
      <c r="I45" s="996">
        <f t="shared" si="2"/>
        <v>0</v>
      </c>
      <c r="J45" s="996">
        <f t="shared" si="3"/>
        <v>0</v>
      </c>
    </row>
    <row r="46" spans="1:10" ht="17.25" customHeight="1" x14ac:dyDescent="0.2">
      <c r="A46" s="746" t="s">
        <v>660</v>
      </c>
      <c r="B46" s="747" t="s">
        <v>17</v>
      </c>
      <c r="C46" s="748">
        <v>2</v>
      </c>
      <c r="D46" s="750" t="s">
        <v>598</v>
      </c>
      <c r="E46" s="752">
        <v>741</v>
      </c>
      <c r="F46" s="758"/>
      <c r="G46" s="996"/>
      <c r="H46" s="996">
        <f t="shared" si="1"/>
        <v>0</v>
      </c>
      <c r="I46" s="996">
        <f t="shared" si="2"/>
        <v>0</v>
      </c>
      <c r="J46" s="996">
        <f t="shared" si="3"/>
        <v>0</v>
      </c>
    </row>
    <row r="47" spans="1:10" ht="17.25" customHeight="1" x14ac:dyDescent="0.2">
      <c r="B47" s="747"/>
      <c r="C47" s="748"/>
      <c r="D47" s="750" t="s">
        <v>600</v>
      </c>
      <c r="E47" s="752">
        <v>1154</v>
      </c>
      <c r="F47" s="758"/>
      <c r="G47" s="996"/>
      <c r="H47" s="996">
        <f t="shared" si="1"/>
        <v>0</v>
      </c>
      <c r="I47" s="996">
        <f t="shared" si="2"/>
        <v>0</v>
      </c>
      <c r="J47" s="996">
        <f t="shared" si="3"/>
        <v>0</v>
      </c>
    </row>
    <row r="48" spans="1:10" ht="17.25" customHeight="1" x14ac:dyDescent="0.2">
      <c r="A48" s="746" t="s">
        <v>661</v>
      </c>
      <c r="B48" s="747" t="s">
        <v>662</v>
      </c>
      <c r="C48" s="748">
        <v>1</v>
      </c>
      <c r="D48" s="750" t="s">
        <v>598</v>
      </c>
      <c r="E48" s="752">
        <v>1894.65</v>
      </c>
      <c r="G48" s="996"/>
      <c r="H48" s="996">
        <f t="shared" si="1"/>
        <v>0</v>
      </c>
      <c r="I48" s="996">
        <f t="shared" si="2"/>
        <v>0</v>
      </c>
      <c r="J48" s="996">
        <f t="shared" si="3"/>
        <v>0</v>
      </c>
    </row>
    <row r="49" spans="1:10" ht="17.25" customHeight="1" x14ac:dyDescent="0.2">
      <c r="A49" s="746" t="s">
        <v>663</v>
      </c>
      <c r="B49" s="747" t="s">
        <v>664</v>
      </c>
      <c r="C49" s="748">
        <v>2</v>
      </c>
      <c r="D49" s="750" t="s">
        <v>598</v>
      </c>
      <c r="E49" s="752">
        <v>848</v>
      </c>
      <c r="G49" s="996"/>
      <c r="H49" s="996">
        <f t="shared" si="1"/>
        <v>0</v>
      </c>
      <c r="I49" s="996">
        <f t="shared" si="2"/>
        <v>0</v>
      </c>
      <c r="J49" s="996">
        <f t="shared" si="3"/>
        <v>0</v>
      </c>
    </row>
    <row r="50" spans="1:10" ht="17.25" customHeight="1" x14ac:dyDescent="0.2">
      <c r="B50" s="747"/>
      <c r="C50" s="748"/>
      <c r="D50" s="750" t="s">
        <v>600</v>
      </c>
      <c r="E50" s="752">
        <v>387</v>
      </c>
      <c r="G50" s="996"/>
      <c r="H50" s="996">
        <f t="shared" si="1"/>
        <v>0</v>
      </c>
      <c r="I50" s="996">
        <f t="shared" si="2"/>
        <v>0</v>
      </c>
      <c r="J50" s="996">
        <f t="shared" si="3"/>
        <v>0</v>
      </c>
    </row>
    <row r="51" spans="1:10" ht="17.25" customHeight="1" x14ac:dyDescent="0.2">
      <c r="A51" s="746" t="s">
        <v>665</v>
      </c>
      <c r="B51" s="747" t="s">
        <v>666</v>
      </c>
      <c r="C51" s="748">
        <v>1</v>
      </c>
      <c r="D51" s="748"/>
      <c r="E51" s="752">
        <v>1234.97</v>
      </c>
      <c r="G51" s="996"/>
      <c r="H51" s="996">
        <f t="shared" si="1"/>
        <v>0</v>
      </c>
      <c r="I51" s="996">
        <f t="shared" si="2"/>
        <v>0</v>
      </c>
      <c r="J51" s="996">
        <f t="shared" si="3"/>
        <v>0</v>
      </c>
    </row>
    <row r="52" spans="1:10" ht="17.25" customHeight="1" x14ac:dyDescent="0.2">
      <c r="A52" s="746" t="s">
        <v>123</v>
      </c>
      <c r="B52" s="747" t="s">
        <v>667</v>
      </c>
      <c r="C52" s="748">
        <v>2</v>
      </c>
      <c r="D52" s="750" t="s">
        <v>598</v>
      </c>
      <c r="E52" s="752">
        <v>2361</v>
      </c>
      <c r="G52" s="996"/>
      <c r="H52" s="996">
        <f t="shared" si="1"/>
        <v>0</v>
      </c>
      <c r="I52" s="996">
        <f t="shared" si="2"/>
        <v>0</v>
      </c>
      <c r="J52" s="996">
        <f t="shared" si="3"/>
        <v>0</v>
      </c>
    </row>
    <row r="53" spans="1:10" ht="17.25" customHeight="1" x14ac:dyDescent="0.2">
      <c r="B53" s="747"/>
      <c r="C53" s="748"/>
      <c r="D53" s="750" t="s">
        <v>600</v>
      </c>
      <c r="E53" s="752">
        <v>37</v>
      </c>
      <c r="G53" s="996"/>
      <c r="H53" s="996">
        <f t="shared" si="1"/>
        <v>0</v>
      </c>
      <c r="I53" s="996">
        <f t="shared" si="2"/>
        <v>0</v>
      </c>
      <c r="J53" s="996">
        <f t="shared" si="3"/>
        <v>0</v>
      </c>
    </row>
    <row r="54" spans="1:10" ht="17.25" customHeight="1" x14ac:dyDescent="0.2">
      <c r="A54" s="746" t="s">
        <v>668</v>
      </c>
      <c r="B54" s="747" t="s">
        <v>669</v>
      </c>
      <c r="C54" s="748">
        <v>1</v>
      </c>
      <c r="D54" s="748"/>
      <c r="E54" s="752">
        <v>2398.5</v>
      </c>
      <c r="G54" s="996"/>
      <c r="H54" s="996">
        <f t="shared" si="1"/>
        <v>0</v>
      </c>
      <c r="I54" s="996">
        <f t="shared" si="2"/>
        <v>0</v>
      </c>
      <c r="J54" s="996">
        <f t="shared" si="3"/>
        <v>0</v>
      </c>
    </row>
    <row r="55" spans="1:10" ht="17.25" customHeight="1" x14ac:dyDescent="0.2">
      <c r="A55" s="746" t="s">
        <v>67</v>
      </c>
      <c r="B55" s="747" t="s">
        <v>670</v>
      </c>
      <c r="C55" s="748">
        <v>2</v>
      </c>
      <c r="D55" s="748"/>
      <c r="E55" s="752">
        <v>1067.98</v>
      </c>
      <c r="G55" s="996"/>
      <c r="H55" s="996">
        <f t="shared" si="1"/>
        <v>0</v>
      </c>
      <c r="I55" s="996">
        <f t="shared" si="2"/>
        <v>0</v>
      </c>
      <c r="J55" s="996">
        <f t="shared" si="3"/>
        <v>0</v>
      </c>
    </row>
    <row r="56" spans="1:10" ht="17.25" customHeight="1" x14ac:dyDescent="0.2">
      <c r="A56" s="746" t="s">
        <v>671</v>
      </c>
      <c r="B56" s="747" t="s">
        <v>672</v>
      </c>
      <c r="C56" s="748">
        <v>2</v>
      </c>
      <c r="D56" s="748"/>
      <c r="E56" s="752">
        <v>3500.1</v>
      </c>
      <c r="G56" s="996"/>
      <c r="H56" s="996">
        <f t="shared" si="1"/>
        <v>0</v>
      </c>
      <c r="I56" s="996">
        <f t="shared" si="2"/>
        <v>0</v>
      </c>
      <c r="J56" s="996">
        <f t="shared" si="3"/>
        <v>0</v>
      </c>
    </row>
    <row r="57" spans="1:10" ht="17.25" customHeight="1" x14ac:dyDescent="0.2">
      <c r="A57" s="746" t="s">
        <v>673</v>
      </c>
      <c r="B57" s="747" t="s">
        <v>674</v>
      </c>
      <c r="C57" s="748">
        <v>1</v>
      </c>
      <c r="D57" s="748"/>
      <c r="E57" s="752">
        <v>3500.1</v>
      </c>
      <c r="G57" s="996"/>
      <c r="H57" s="996">
        <f t="shared" si="1"/>
        <v>0</v>
      </c>
      <c r="I57" s="996">
        <f t="shared" si="2"/>
        <v>0</v>
      </c>
      <c r="J57" s="996">
        <f t="shared" si="3"/>
        <v>0</v>
      </c>
    </row>
    <row r="58" spans="1:10" ht="17.25" customHeight="1" x14ac:dyDescent="0.2">
      <c r="A58" s="746" t="s">
        <v>675</v>
      </c>
      <c r="B58" s="747" t="s">
        <v>676</v>
      </c>
      <c r="C58" s="748">
        <v>2</v>
      </c>
      <c r="D58" s="750" t="s">
        <v>598</v>
      </c>
      <c r="E58" s="752">
        <v>2877</v>
      </c>
      <c r="G58" s="996"/>
      <c r="H58" s="996">
        <f t="shared" si="1"/>
        <v>0</v>
      </c>
      <c r="I58" s="996">
        <f t="shared" si="2"/>
        <v>0</v>
      </c>
      <c r="J58" s="996">
        <f t="shared" si="3"/>
        <v>0</v>
      </c>
    </row>
    <row r="59" spans="1:10" ht="17.25" customHeight="1" x14ac:dyDescent="0.2">
      <c r="B59" s="747"/>
      <c r="C59" s="748"/>
      <c r="D59" s="750" t="s">
        <v>599</v>
      </c>
      <c r="E59" s="752">
        <v>216</v>
      </c>
      <c r="G59" s="996"/>
      <c r="H59" s="996">
        <f t="shared" si="1"/>
        <v>0</v>
      </c>
      <c r="I59" s="996">
        <f t="shared" si="2"/>
        <v>0</v>
      </c>
      <c r="J59" s="996">
        <f t="shared" si="3"/>
        <v>0</v>
      </c>
    </row>
    <row r="60" spans="1:10" ht="17.25" customHeight="1" x14ac:dyDescent="0.2">
      <c r="A60" s="746" t="s">
        <v>677</v>
      </c>
      <c r="B60" s="747" t="s">
        <v>678</v>
      </c>
      <c r="C60" s="748">
        <v>1</v>
      </c>
      <c r="D60" s="750" t="s">
        <v>598</v>
      </c>
      <c r="E60" s="752">
        <v>3093.39</v>
      </c>
      <c r="G60" s="996"/>
      <c r="H60" s="996">
        <f t="shared" si="1"/>
        <v>0</v>
      </c>
      <c r="I60" s="996">
        <f t="shared" si="2"/>
        <v>0</v>
      </c>
      <c r="J60" s="996">
        <f t="shared" si="3"/>
        <v>0</v>
      </c>
    </row>
    <row r="61" spans="1:10" ht="17.25" customHeight="1" x14ac:dyDescent="0.2">
      <c r="A61" s="746" t="s">
        <v>679</v>
      </c>
      <c r="B61" s="747" t="s">
        <v>680</v>
      </c>
      <c r="C61" s="748">
        <v>2</v>
      </c>
      <c r="D61" s="750" t="s">
        <v>598</v>
      </c>
      <c r="E61" s="752">
        <v>2883</v>
      </c>
      <c r="G61" s="996"/>
      <c r="H61" s="996">
        <f t="shared" si="1"/>
        <v>0</v>
      </c>
      <c r="I61" s="996">
        <f t="shared" si="2"/>
        <v>0</v>
      </c>
      <c r="J61" s="996">
        <f t="shared" si="3"/>
        <v>0</v>
      </c>
    </row>
    <row r="62" spans="1:10" ht="17.25" customHeight="1" x14ac:dyDescent="0.2">
      <c r="B62" s="747"/>
      <c r="C62" s="748"/>
      <c r="D62" s="750" t="s">
        <v>599</v>
      </c>
      <c r="E62" s="752">
        <v>546</v>
      </c>
      <c r="G62" s="996"/>
      <c r="H62" s="996">
        <f t="shared" si="1"/>
        <v>0</v>
      </c>
      <c r="I62" s="996">
        <f t="shared" si="2"/>
        <v>0</v>
      </c>
      <c r="J62" s="996">
        <f t="shared" si="3"/>
        <v>0</v>
      </c>
    </row>
    <row r="63" spans="1:10" ht="17.25" customHeight="1" x14ac:dyDescent="0.2">
      <c r="A63" s="746" t="s">
        <v>681</v>
      </c>
      <c r="B63" s="747" t="s">
        <v>682</v>
      </c>
      <c r="C63" s="748">
        <v>1</v>
      </c>
      <c r="D63" s="748"/>
      <c r="E63" s="752">
        <v>3428.58</v>
      </c>
      <c r="G63" s="996"/>
      <c r="H63" s="996">
        <f t="shared" si="1"/>
        <v>0</v>
      </c>
      <c r="I63" s="996">
        <f t="shared" si="2"/>
        <v>0</v>
      </c>
      <c r="J63" s="996">
        <f t="shared" si="3"/>
        <v>0</v>
      </c>
    </row>
    <row r="64" spans="1:10" ht="17.25" customHeight="1" x14ac:dyDescent="0.2">
      <c r="A64" s="746" t="s">
        <v>683</v>
      </c>
      <c r="B64" s="747" t="s">
        <v>684</v>
      </c>
      <c r="C64" s="748">
        <v>2</v>
      </c>
      <c r="D64" s="750" t="s">
        <v>598</v>
      </c>
      <c r="E64" s="752">
        <v>3378</v>
      </c>
      <c r="G64" s="996"/>
      <c r="H64" s="996">
        <f t="shared" si="1"/>
        <v>0</v>
      </c>
      <c r="I64" s="996">
        <f t="shared" si="2"/>
        <v>0</v>
      </c>
      <c r="J64" s="996">
        <f t="shared" si="3"/>
        <v>0</v>
      </c>
    </row>
    <row r="65" spans="1:10" ht="17.25" customHeight="1" x14ac:dyDescent="0.2">
      <c r="B65" s="747"/>
      <c r="C65" s="748"/>
      <c r="D65" s="750" t="s">
        <v>599</v>
      </c>
      <c r="E65" s="752">
        <v>772</v>
      </c>
      <c r="G65" s="996"/>
      <c r="H65" s="996">
        <f t="shared" si="1"/>
        <v>0</v>
      </c>
      <c r="I65" s="996">
        <f t="shared" si="2"/>
        <v>0</v>
      </c>
      <c r="J65" s="996">
        <f t="shared" si="3"/>
        <v>0</v>
      </c>
    </row>
    <row r="66" spans="1:10" ht="17.25" customHeight="1" x14ac:dyDescent="0.2">
      <c r="A66" s="746" t="s">
        <v>685</v>
      </c>
      <c r="B66" s="747" t="s">
        <v>686</v>
      </c>
      <c r="C66" s="748">
        <v>1</v>
      </c>
      <c r="D66" s="748"/>
      <c r="E66" s="752">
        <v>4150.6400000000003</v>
      </c>
      <c r="G66" s="996"/>
      <c r="H66" s="996">
        <f t="shared" si="1"/>
        <v>0</v>
      </c>
      <c r="I66" s="996">
        <f t="shared" si="2"/>
        <v>0</v>
      </c>
      <c r="J66" s="996">
        <f t="shared" si="3"/>
        <v>0</v>
      </c>
    </row>
    <row r="67" spans="1:10" ht="17.25" customHeight="1" x14ac:dyDescent="0.2">
      <c r="A67" s="746" t="s">
        <v>687</v>
      </c>
      <c r="B67" s="747" t="s">
        <v>688</v>
      </c>
      <c r="C67" s="748">
        <v>2</v>
      </c>
      <c r="D67" s="750" t="s">
        <v>598</v>
      </c>
      <c r="E67" s="752">
        <v>3529</v>
      </c>
      <c r="G67" s="996"/>
      <c r="H67" s="996">
        <f t="shared" ref="H67:H130" si="4">G67</f>
        <v>0</v>
      </c>
      <c r="I67" s="996">
        <f t="shared" ref="I67:I130" si="5">G67</f>
        <v>0</v>
      </c>
      <c r="J67" s="996">
        <f t="shared" si="3"/>
        <v>0</v>
      </c>
    </row>
    <row r="68" spans="1:10" ht="17.25" customHeight="1" x14ac:dyDescent="0.2">
      <c r="B68" s="747"/>
      <c r="C68" s="748"/>
      <c r="D68" s="750" t="s">
        <v>599</v>
      </c>
      <c r="E68" s="752">
        <v>828</v>
      </c>
      <c r="G68" s="996"/>
      <c r="H68" s="996">
        <f t="shared" si="4"/>
        <v>0</v>
      </c>
      <c r="I68" s="996">
        <f t="shared" si="5"/>
        <v>0</v>
      </c>
      <c r="J68" s="996">
        <f t="shared" ref="J68:J131" si="6">G68</f>
        <v>0</v>
      </c>
    </row>
    <row r="69" spans="1:10" ht="17.25" customHeight="1" x14ac:dyDescent="0.2">
      <c r="A69" s="746" t="s">
        <v>689</v>
      </c>
      <c r="B69" s="747" t="s">
        <v>690</v>
      </c>
      <c r="C69" s="748">
        <v>1</v>
      </c>
      <c r="D69" s="748"/>
      <c r="E69" s="752">
        <v>4356.3900000000003</v>
      </c>
      <c r="G69" s="996"/>
      <c r="H69" s="996">
        <f t="shared" si="4"/>
        <v>0</v>
      </c>
      <c r="I69" s="996">
        <f t="shared" si="5"/>
        <v>0</v>
      </c>
      <c r="J69" s="996">
        <f t="shared" si="6"/>
        <v>0</v>
      </c>
    </row>
    <row r="70" spans="1:10" ht="17.25" customHeight="1" x14ac:dyDescent="0.2">
      <c r="A70" s="746" t="s">
        <v>691</v>
      </c>
      <c r="B70" s="747" t="s">
        <v>692</v>
      </c>
      <c r="C70" s="748">
        <v>2</v>
      </c>
      <c r="D70" s="750" t="s">
        <v>598</v>
      </c>
      <c r="E70" s="752">
        <v>3368</v>
      </c>
      <c r="G70" s="996"/>
      <c r="H70" s="996">
        <f t="shared" si="4"/>
        <v>0</v>
      </c>
      <c r="I70" s="996">
        <f t="shared" si="5"/>
        <v>0</v>
      </c>
      <c r="J70" s="996">
        <f t="shared" si="6"/>
        <v>0</v>
      </c>
    </row>
    <row r="71" spans="1:10" ht="17.25" customHeight="1" x14ac:dyDescent="0.2">
      <c r="B71" s="747"/>
      <c r="C71" s="748"/>
      <c r="D71" s="750" t="s">
        <v>599</v>
      </c>
      <c r="E71" s="752">
        <v>796</v>
      </c>
      <c r="G71" s="996"/>
      <c r="H71" s="996">
        <f t="shared" si="4"/>
        <v>0</v>
      </c>
      <c r="I71" s="996">
        <f t="shared" si="5"/>
        <v>0</v>
      </c>
      <c r="J71" s="996">
        <f t="shared" si="6"/>
        <v>0</v>
      </c>
    </row>
    <row r="72" spans="1:10" ht="17.25" customHeight="1" x14ac:dyDescent="0.2">
      <c r="A72" s="746" t="s">
        <v>693</v>
      </c>
      <c r="B72" s="747" t="s">
        <v>694</v>
      </c>
      <c r="C72" s="748">
        <v>1</v>
      </c>
      <c r="D72" s="748"/>
      <c r="E72" s="752">
        <v>4163.76</v>
      </c>
      <c r="G72" s="996"/>
      <c r="H72" s="996">
        <f t="shared" si="4"/>
        <v>0</v>
      </c>
      <c r="I72" s="996">
        <f t="shared" si="5"/>
        <v>0</v>
      </c>
      <c r="J72" s="996">
        <f t="shared" si="6"/>
        <v>0</v>
      </c>
    </row>
    <row r="73" spans="1:10" ht="17.25" customHeight="1" x14ac:dyDescent="0.2">
      <c r="A73" s="746" t="s">
        <v>695</v>
      </c>
      <c r="B73" s="747" t="s">
        <v>696</v>
      </c>
      <c r="C73" s="748">
        <v>2</v>
      </c>
      <c r="D73" s="750" t="s">
        <v>598</v>
      </c>
      <c r="E73" s="752">
        <v>3634</v>
      </c>
      <c r="G73" s="996"/>
      <c r="H73" s="996">
        <f t="shared" si="4"/>
        <v>0</v>
      </c>
      <c r="I73" s="996">
        <f t="shared" si="5"/>
        <v>0</v>
      </c>
      <c r="J73" s="996">
        <f t="shared" si="6"/>
        <v>0</v>
      </c>
    </row>
    <row r="74" spans="1:10" ht="17.25" customHeight="1" x14ac:dyDescent="0.2">
      <c r="B74" s="747"/>
      <c r="C74" s="748"/>
      <c r="D74" s="750" t="s">
        <v>599</v>
      </c>
      <c r="E74" s="752">
        <v>737</v>
      </c>
      <c r="G74" s="996"/>
      <c r="H74" s="996">
        <f t="shared" si="4"/>
        <v>0</v>
      </c>
      <c r="I74" s="996">
        <f t="shared" si="5"/>
        <v>0</v>
      </c>
      <c r="J74" s="996">
        <f t="shared" si="6"/>
        <v>0</v>
      </c>
    </row>
    <row r="75" spans="1:10" ht="17.25" customHeight="1" x14ac:dyDescent="0.2">
      <c r="A75" s="746" t="s">
        <v>697</v>
      </c>
      <c r="B75" s="747" t="s">
        <v>698</v>
      </c>
      <c r="C75" s="748">
        <v>1</v>
      </c>
      <c r="D75" s="748"/>
      <c r="E75" s="752">
        <v>4370.08</v>
      </c>
      <c r="G75" s="996"/>
      <c r="H75" s="996">
        <f t="shared" si="4"/>
        <v>0</v>
      </c>
      <c r="I75" s="996">
        <f t="shared" si="5"/>
        <v>0</v>
      </c>
      <c r="J75" s="996">
        <f t="shared" si="6"/>
        <v>0</v>
      </c>
    </row>
    <row r="76" spans="1:10" ht="17.25" customHeight="1" x14ac:dyDescent="0.2">
      <c r="A76" s="746" t="s">
        <v>699</v>
      </c>
      <c r="B76" s="747" t="s">
        <v>700</v>
      </c>
      <c r="C76" s="748">
        <v>2</v>
      </c>
      <c r="D76" s="750" t="s">
        <v>598</v>
      </c>
      <c r="E76" s="752">
        <v>3558</v>
      </c>
      <c r="G76" s="996"/>
      <c r="H76" s="996">
        <f t="shared" si="4"/>
        <v>0</v>
      </c>
      <c r="I76" s="996">
        <f t="shared" si="5"/>
        <v>0</v>
      </c>
      <c r="J76" s="996">
        <f t="shared" si="6"/>
        <v>0</v>
      </c>
    </row>
    <row r="77" spans="1:10" ht="17.25" customHeight="1" x14ac:dyDescent="0.2">
      <c r="B77" s="747"/>
      <c r="C77" s="748"/>
      <c r="D77" s="750" t="s">
        <v>599</v>
      </c>
      <c r="E77" s="752">
        <v>332</v>
      </c>
      <c r="G77" s="996"/>
      <c r="H77" s="996">
        <f t="shared" si="4"/>
        <v>0</v>
      </c>
      <c r="I77" s="996">
        <f t="shared" si="5"/>
        <v>0</v>
      </c>
      <c r="J77" s="996">
        <f t="shared" si="6"/>
        <v>0</v>
      </c>
    </row>
    <row r="78" spans="1:10" ht="17.25" customHeight="1" x14ac:dyDescent="0.2">
      <c r="A78" s="746" t="s">
        <v>701</v>
      </c>
      <c r="B78" s="747" t="s">
        <v>702</v>
      </c>
      <c r="C78" s="748">
        <v>1</v>
      </c>
      <c r="D78" s="748"/>
      <c r="E78" s="752">
        <v>3890.6</v>
      </c>
      <c r="G78" s="996"/>
      <c r="H78" s="996">
        <f t="shared" si="4"/>
        <v>0</v>
      </c>
      <c r="I78" s="996">
        <f t="shared" si="5"/>
        <v>0</v>
      </c>
      <c r="J78" s="996">
        <f t="shared" si="6"/>
        <v>0</v>
      </c>
    </row>
    <row r="79" spans="1:10" ht="17.25" customHeight="1" x14ac:dyDescent="0.2">
      <c r="A79" s="746" t="s">
        <v>703</v>
      </c>
      <c r="B79" s="747" t="s">
        <v>704</v>
      </c>
      <c r="C79" s="748">
        <v>2</v>
      </c>
      <c r="D79" s="750" t="s">
        <v>598</v>
      </c>
      <c r="E79" s="752">
        <v>1642</v>
      </c>
      <c r="G79" s="996"/>
      <c r="H79" s="996">
        <f t="shared" si="4"/>
        <v>0</v>
      </c>
      <c r="I79" s="996">
        <f t="shared" si="5"/>
        <v>0</v>
      </c>
      <c r="J79" s="996">
        <f t="shared" si="6"/>
        <v>0</v>
      </c>
    </row>
    <row r="80" spans="1:10" ht="17.25" customHeight="1" x14ac:dyDescent="0.2">
      <c r="B80" s="747"/>
      <c r="C80" s="748"/>
      <c r="D80" s="750" t="s">
        <v>599</v>
      </c>
      <c r="E80" s="752">
        <v>342</v>
      </c>
      <c r="G80" s="996"/>
      <c r="H80" s="996">
        <f t="shared" si="4"/>
        <v>0</v>
      </c>
      <c r="I80" s="996">
        <f t="shared" si="5"/>
        <v>0</v>
      </c>
      <c r="J80" s="996">
        <f t="shared" si="6"/>
        <v>0</v>
      </c>
    </row>
    <row r="81" spans="1:10" ht="17.25" customHeight="1" x14ac:dyDescent="0.2">
      <c r="A81" s="746" t="s">
        <v>705</v>
      </c>
      <c r="B81" s="747" t="s">
        <v>706</v>
      </c>
      <c r="C81" s="748">
        <v>1</v>
      </c>
      <c r="D81" s="748"/>
      <c r="E81" s="752">
        <v>1984.46</v>
      </c>
      <c r="G81" s="996"/>
      <c r="H81" s="996">
        <f t="shared" si="4"/>
        <v>0</v>
      </c>
      <c r="I81" s="996">
        <f t="shared" si="5"/>
        <v>0</v>
      </c>
      <c r="J81" s="996">
        <f t="shared" si="6"/>
        <v>0</v>
      </c>
    </row>
    <row r="82" spans="1:10" ht="17.25" customHeight="1" x14ac:dyDescent="0.2">
      <c r="A82" s="746" t="s">
        <v>707</v>
      </c>
      <c r="B82" s="747" t="s">
        <v>149</v>
      </c>
      <c r="C82" s="748">
        <v>2</v>
      </c>
      <c r="D82" s="750" t="s">
        <v>598</v>
      </c>
      <c r="E82" s="752">
        <v>2117.6799999999998</v>
      </c>
      <c r="G82" s="996"/>
      <c r="H82" s="996">
        <f t="shared" si="4"/>
        <v>0</v>
      </c>
      <c r="I82" s="996">
        <f t="shared" si="5"/>
        <v>0</v>
      </c>
      <c r="J82" s="996">
        <f t="shared" si="6"/>
        <v>0</v>
      </c>
    </row>
    <row r="83" spans="1:10" ht="17.25" customHeight="1" x14ac:dyDescent="0.2">
      <c r="A83" s="746" t="s">
        <v>708</v>
      </c>
      <c r="B83" s="747" t="s">
        <v>709</v>
      </c>
      <c r="C83" s="748">
        <v>1</v>
      </c>
      <c r="D83" s="748"/>
      <c r="E83" s="752">
        <v>2117.6799999999998</v>
      </c>
      <c r="G83" s="996"/>
      <c r="H83" s="996">
        <f t="shared" si="4"/>
        <v>0</v>
      </c>
      <c r="I83" s="996">
        <f t="shared" si="5"/>
        <v>0</v>
      </c>
      <c r="J83" s="996">
        <f t="shared" si="6"/>
        <v>0</v>
      </c>
    </row>
    <row r="84" spans="1:10" ht="17.25" customHeight="1" x14ac:dyDescent="0.2">
      <c r="A84" s="746" t="s">
        <v>710</v>
      </c>
      <c r="B84" s="747" t="s">
        <v>711</v>
      </c>
      <c r="C84" s="748">
        <v>2</v>
      </c>
      <c r="D84" s="750" t="s">
        <v>598</v>
      </c>
      <c r="E84" s="752">
        <v>5073.41</v>
      </c>
      <c r="G84" s="996"/>
      <c r="H84" s="996">
        <f t="shared" si="4"/>
        <v>0</v>
      </c>
      <c r="I84" s="996">
        <f t="shared" si="5"/>
        <v>0</v>
      </c>
      <c r="J84" s="996">
        <f t="shared" si="6"/>
        <v>0</v>
      </c>
    </row>
    <row r="85" spans="1:10" ht="17.25" customHeight="1" x14ac:dyDescent="0.2">
      <c r="A85" s="746" t="s">
        <v>712</v>
      </c>
      <c r="B85" s="747" t="s">
        <v>713</v>
      </c>
      <c r="C85" s="748">
        <v>1</v>
      </c>
      <c r="D85" s="748"/>
      <c r="E85" s="752">
        <v>846.81</v>
      </c>
      <c r="G85" s="996"/>
      <c r="H85" s="996">
        <f t="shared" si="4"/>
        <v>0</v>
      </c>
      <c r="I85" s="996">
        <f t="shared" si="5"/>
        <v>0</v>
      </c>
      <c r="J85" s="996">
        <f t="shared" si="6"/>
        <v>0</v>
      </c>
    </row>
    <row r="86" spans="1:10" ht="17.25" customHeight="1" x14ac:dyDescent="0.2">
      <c r="A86" s="746" t="s">
        <v>714</v>
      </c>
      <c r="B86" s="747" t="s">
        <v>715</v>
      </c>
      <c r="C86" s="748">
        <v>2</v>
      </c>
      <c r="D86" s="750" t="s">
        <v>598</v>
      </c>
      <c r="E86" s="752">
        <v>846.81</v>
      </c>
      <c r="F86" s="758"/>
      <c r="G86" s="996"/>
      <c r="H86" s="996"/>
      <c r="I86" s="996"/>
      <c r="J86" s="996"/>
    </row>
    <row r="87" spans="1:10" ht="17.25" customHeight="1" x14ac:dyDescent="0.2">
      <c r="A87" s="746" t="s">
        <v>716</v>
      </c>
      <c r="B87" s="747" t="s">
        <v>717</v>
      </c>
      <c r="C87" s="748">
        <v>2</v>
      </c>
      <c r="D87" s="750" t="s">
        <v>598</v>
      </c>
      <c r="E87" s="752">
        <v>8565</v>
      </c>
      <c r="F87" s="758"/>
      <c r="G87" s="996"/>
      <c r="H87" s="996"/>
      <c r="I87" s="996"/>
      <c r="J87" s="996"/>
    </row>
    <row r="88" spans="1:10" ht="17.25" customHeight="1" x14ac:dyDescent="0.2">
      <c r="B88" s="747"/>
      <c r="C88" s="748"/>
      <c r="D88" s="750" t="s">
        <v>599</v>
      </c>
      <c r="E88" s="752">
        <v>206</v>
      </c>
      <c r="F88" s="758"/>
      <c r="G88" s="996"/>
      <c r="H88" s="996"/>
      <c r="I88" s="996"/>
      <c r="J88" s="996"/>
    </row>
    <row r="89" spans="1:10" ht="17.25" customHeight="1" x14ac:dyDescent="0.2">
      <c r="B89" s="747"/>
      <c r="C89" s="748"/>
      <c r="D89" s="750" t="s">
        <v>600</v>
      </c>
      <c r="E89" s="752">
        <v>229</v>
      </c>
      <c r="F89" s="758"/>
      <c r="G89" s="996"/>
      <c r="H89" s="996"/>
      <c r="I89" s="996"/>
      <c r="J89" s="996"/>
    </row>
    <row r="90" spans="1:10" ht="17.25" customHeight="1" x14ac:dyDescent="0.2">
      <c r="A90" s="746" t="s">
        <v>718</v>
      </c>
      <c r="B90" s="747" t="s">
        <v>719</v>
      </c>
      <c r="C90" s="748">
        <v>2</v>
      </c>
      <c r="D90" s="750" t="s">
        <v>598</v>
      </c>
      <c r="E90" s="752">
        <v>6598</v>
      </c>
      <c r="G90" s="996">
        <f t="shared" ref="G90:G91" si="7">E90</f>
        <v>6598</v>
      </c>
      <c r="H90" s="996">
        <f t="shared" si="4"/>
        <v>6598</v>
      </c>
      <c r="I90" s="996">
        <f t="shared" si="5"/>
        <v>6598</v>
      </c>
      <c r="J90" s="996">
        <f t="shared" si="6"/>
        <v>6598</v>
      </c>
    </row>
    <row r="91" spans="1:10" ht="17.25" customHeight="1" x14ac:dyDescent="0.2">
      <c r="B91" s="747"/>
      <c r="C91" s="748"/>
      <c r="D91" s="750" t="s">
        <v>599</v>
      </c>
      <c r="E91" s="752">
        <v>4716</v>
      </c>
      <c r="G91" s="996">
        <f t="shared" si="7"/>
        <v>4716</v>
      </c>
      <c r="H91" s="996"/>
      <c r="I91" s="996">
        <f t="shared" si="5"/>
        <v>4716</v>
      </c>
      <c r="J91" s="996">
        <f t="shared" si="6"/>
        <v>4716</v>
      </c>
    </row>
    <row r="92" spans="1:10" ht="17.25" customHeight="1" x14ac:dyDescent="0.2">
      <c r="A92" s="746" t="s">
        <v>720</v>
      </c>
      <c r="B92" s="747" t="s">
        <v>721</v>
      </c>
      <c r="C92" s="748">
        <v>2</v>
      </c>
      <c r="D92" s="750" t="s">
        <v>598</v>
      </c>
      <c r="E92" s="752">
        <v>4712</v>
      </c>
      <c r="G92" s="996"/>
      <c r="H92" s="996">
        <f t="shared" si="4"/>
        <v>0</v>
      </c>
      <c r="I92" s="996">
        <f t="shared" si="5"/>
        <v>0</v>
      </c>
      <c r="J92" s="996">
        <f t="shared" si="6"/>
        <v>0</v>
      </c>
    </row>
    <row r="93" spans="1:10" ht="17.25" customHeight="1" x14ac:dyDescent="0.2">
      <c r="B93" s="747"/>
      <c r="C93" s="748"/>
      <c r="D93" s="750" t="s">
        <v>600</v>
      </c>
      <c r="E93" s="752">
        <v>1178</v>
      </c>
      <c r="G93" s="996"/>
      <c r="H93" s="996">
        <f t="shared" si="4"/>
        <v>0</v>
      </c>
      <c r="I93" s="996">
        <f t="shared" si="5"/>
        <v>0</v>
      </c>
      <c r="J93" s="996">
        <f t="shared" si="6"/>
        <v>0</v>
      </c>
    </row>
    <row r="94" spans="1:10" ht="17.25" customHeight="1" x14ac:dyDescent="0.2">
      <c r="A94" s="746" t="s">
        <v>722</v>
      </c>
      <c r="B94" s="747" t="s">
        <v>723</v>
      </c>
      <c r="C94" s="748">
        <v>1</v>
      </c>
      <c r="D94" s="750" t="s">
        <v>598</v>
      </c>
      <c r="E94" s="752">
        <v>13574</v>
      </c>
      <c r="G94" s="996"/>
      <c r="H94" s="996">
        <f t="shared" si="4"/>
        <v>0</v>
      </c>
      <c r="I94" s="996">
        <f t="shared" si="5"/>
        <v>0</v>
      </c>
      <c r="J94" s="996">
        <f t="shared" si="6"/>
        <v>0</v>
      </c>
    </row>
    <row r="95" spans="1:10" ht="17.25" customHeight="1" x14ac:dyDescent="0.2">
      <c r="B95" s="747"/>
      <c r="C95" s="748"/>
      <c r="D95" s="750" t="s">
        <v>600</v>
      </c>
      <c r="E95" s="752">
        <v>327</v>
      </c>
      <c r="G95" s="996"/>
      <c r="H95" s="996">
        <f t="shared" si="4"/>
        <v>0</v>
      </c>
      <c r="I95" s="996">
        <f t="shared" si="5"/>
        <v>0</v>
      </c>
      <c r="J95" s="996">
        <f t="shared" si="6"/>
        <v>0</v>
      </c>
    </row>
    <row r="96" spans="1:10" ht="17.25" customHeight="1" x14ac:dyDescent="0.2">
      <c r="A96" s="746" t="s">
        <v>724</v>
      </c>
      <c r="B96" s="747" t="s">
        <v>725</v>
      </c>
      <c r="C96" s="748">
        <v>2</v>
      </c>
      <c r="D96" s="750" t="s">
        <v>598</v>
      </c>
      <c r="E96" s="752">
        <v>3630</v>
      </c>
      <c r="G96" s="996"/>
      <c r="H96" s="996">
        <f t="shared" si="4"/>
        <v>0</v>
      </c>
      <c r="I96" s="996">
        <f t="shared" si="5"/>
        <v>0</v>
      </c>
      <c r="J96" s="996">
        <f t="shared" si="6"/>
        <v>0</v>
      </c>
    </row>
    <row r="97" spans="1:10" ht="17.25" customHeight="1" x14ac:dyDescent="0.2">
      <c r="A97" s="746" t="s">
        <v>726</v>
      </c>
      <c r="B97" s="747" t="s">
        <v>727</v>
      </c>
      <c r="C97" s="748">
        <v>2</v>
      </c>
      <c r="D97" s="750" t="s">
        <v>598</v>
      </c>
      <c r="E97" s="752">
        <v>4921</v>
      </c>
      <c r="G97" s="996"/>
      <c r="H97" s="996">
        <f t="shared" si="4"/>
        <v>0</v>
      </c>
      <c r="I97" s="996">
        <f t="shared" si="5"/>
        <v>0</v>
      </c>
      <c r="J97" s="996">
        <f t="shared" si="6"/>
        <v>0</v>
      </c>
    </row>
    <row r="98" spans="1:10" ht="17.25" customHeight="1" x14ac:dyDescent="0.2">
      <c r="A98" s="746" t="s">
        <v>728</v>
      </c>
      <c r="B98" s="747" t="s">
        <v>729</v>
      </c>
      <c r="C98" s="748">
        <v>2</v>
      </c>
      <c r="D98" s="750" t="s">
        <v>598</v>
      </c>
      <c r="E98" s="752">
        <v>6368</v>
      </c>
      <c r="G98" s="996"/>
      <c r="H98" s="996">
        <f t="shared" si="4"/>
        <v>0</v>
      </c>
      <c r="I98" s="996">
        <f t="shared" si="5"/>
        <v>0</v>
      </c>
      <c r="J98" s="996">
        <f t="shared" si="6"/>
        <v>0</v>
      </c>
    </row>
    <row r="99" spans="1:10" ht="17.25" customHeight="1" x14ac:dyDescent="0.2">
      <c r="A99" s="746" t="s">
        <v>730</v>
      </c>
      <c r="B99" s="747" t="s">
        <v>731</v>
      </c>
      <c r="C99" s="748"/>
      <c r="D99" s="750" t="s">
        <v>598</v>
      </c>
      <c r="E99" s="752">
        <v>3562</v>
      </c>
      <c r="G99" s="996"/>
      <c r="H99" s="996">
        <f t="shared" si="4"/>
        <v>0</v>
      </c>
      <c r="I99" s="996">
        <f t="shared" si="5"/>
        <v>0</v>
      </c>
      <c r="J99" s="996">
        <f t="shared" si="6"/>
        <v>0</v>
      </c>
    </row>
    <row r="100" spans="1:10" ht="17.25" customHeight="1" x14ac:dyDescent="0.2">
      <c r="B100" s="747"/>
      <c r="C100" s="748"/>
      <c r="D100" s="750" t="s">
        <v>599</v>
      </c>
      <c r="E100" s="752">
        <v>2005</v>
      </c>
      <c r="G100" s="996"/>
      <c r="H100" s="996">
        <f t="shared" si="4"/>
        <v>0</v>
      </c>
      <c r="I100" s="996">
        <f t="shared" si="5"/>
        <v>0</v>
      </c>
      <c r="J100" s="996">
        <f t="shared" si="6"/>
        <v>0</v>
      </c>
    </row>
    <row r="101" spans="1:10" ht="17.25" customHeight="1" x14ac:dyDescent="0.2">
      <c r="A101" s="746" t="s">
        <v>732</v>
      </c>
      <c r="B101" s="747" t="s">
        <v>733</v>
      </c>
      <c r="C101" s="748"/>
      <c r="D101" s="750" t="s">
        <v>598</v>
      </c>
      <c r="E101" s="752">
        <v>6215</v>
      </c>
      <c r="G101" s="996"/>
      <c r="H101" s="996">
        <f t="shared" si="4"/>
        <v>0</v>
      </c>
      <c r="I101" s="996">
        <f t="shared" si="5"/>
        <v>0</v>
      </c>
      <c r="J101" s="996">
        <f t="shared" si="6"/>
        <v>0</v>
      </c>
    </row>
    <row r="102" spans="1:10" ht="17.25" customHeight="1" x14ac:dyDescent="0.2">
      <c r="B102" s="747"/>
      <c r="C102" s="748"/>
      <c r="D102" s="750" t="s">
        <v>599</v>
      </c>
      <c r="E102" s="752">
        <v>864</v>
      </c>
      <c r="G102" s="996"/>
      <c r="H102" s="996">
        <f t="shared" si="4"/>
        <v>0</v>
      </c>
      <c r="I102" s="996">
        <f t="shared" si="5"/>
        <v>0</v>
      </c>
      <c r="J102" s="996">
        <f t="shared" si="6"/>
        <v>0</v>
      </c>
    </row>
    <row r="103" spans="1:10" s="754" customFormat="1" ht="17.25" customHeight="1" x14ac:dyDescent="0.2">
      <c r="A103" s="746" t="s">
        <v>734</v>
      </c>
      <c r="B103" s="747" t="s">
        <v>735</v>
      </c>
      <c r="C103" s="748">
        <v>2</v>
      </c>
      <c r="D103" s="750" t="s">
        <v>598</v>
      </c>
      <c r="E103" s="752">
        <v>3369</v>
      </c>
      <c r="F103" s="750"/>
      <c r="G103" s="996"/>
      <c r="H103" s="996">
        <f t="shared" si="4"/>
        <v>0</v>
      </c>
      <c r="I103" s="996">
        <f t="shared" si="5"/>
        <v>0</v>
      </c>
      <c r="J103" s="996">
        <f t="shared" si="6"/>
        <v>0</v>
      </c>
    </row>
    <row r="104" spans="1:10" s="754" customFormat="1" ht="17.25" customHeight="1" x14ac:dyDescent="0.2">
      <c r="A104" s="746"/>
      <c r="B104" s="747"/>
      <c r="C104" s="748"/>
      <c r="D104" s="750" t="s">
        <v>599</v>
      </c>
      <c r="E104" s="752">
        <v>787</v>
      </c>
      <c r="F104" s="750"/>
      <c r="G104" s="996"/>
      <c r="H104" s="996">
        <f t="shared" si="4"/>
        <v>0</v>
      </c>
      <c r="I104" s="996">
        <f t="shared" si="5"/>
        <v>0</v>
      </c>
      <c r="J104" s="996">
        <f t="shared" si="6"/>
        <v>0</v>
      </c>
    </row>
    <row r="105" spans="1:10" s="754" customFormat="1" ht="17.25" customHeight="1" x14ac:dyDescent="0.2">
      <c r="A105" s="746" t="s">
        <v>736</v>
      </c>
      <c r="B105" s="747" t="s">
        <v>737</v>
      </c>
      <c r="C105" s="748">
        <v>2</v>
      </c>
      <c r="D105" s="750" t="s">
        <v>598</v>
      </c>
      <c r="E105" s="752">
        <v>335</v>
      </c>
      <c r="F105" s="750"/>
      <c r="G105" s="996"/>
      <c r="H105" s="996">
        <f t="shared" si="4"/>
        <v>0</v>
      </c>
      <c r="I105" s="996">
        <f t="shared" si="5"/>
        <v>0</v>
      </c>
      <c r="J105" s="996">
        <f t="shared" si="6"/>
        <v>0</v>
      </c>
    </row>
    <row r="106" spans="1:10" s="754" customFormat="1" ht="17.25" customHeight="1" x14ac:dyDescent="0.2">
      <c r="A106" s="746" t="s">
        <v>738</v>
      </c>
      <c r="B106" s="747" t="s">
        <v>739</v>
      </c>
      <c r="C106" s="748">
        <v>2</v>
      </c>
      <c r="D106" s="750" t="s">
        <v>598</v>
      </c>
      <c r="E106" s="752">
        <v>441</v>
      </c>
      <c r="F106" s="750"/>
      <c r="G106" s="996"/>
      <c r="H106" s="996">
        <f t="shared" si="4"/>
        <v>0</v>
      </c>
      <c r="I106" s="996">
        <f t="shared" si="5"/>
        <v>0</v>
      </c>
      <c r="J106" s="996">
        <f t="shared" si="6"/>
        <v>0</v>
      </c>
    </row>
    <row r="107" spans="1:10" s="754" customFormat="1" ht="17.25" customHeight="1" x14ac:dyDescent="0.2">
      <c r="A107" s="746" t="s">
        <v>740</v>
      </c>
      <c r="B107" s="747" t="s">
        <v>741</v>
      </c>
      <c r="C107" s="748"/>
      <c r="D107" s="750" t="s">
        <v>598</v>
      </c>
      <c r="E107" s="752">
        <v>5575</v>
      </c>
      <c r="F107" s="750"/>
      <c r="G107" s="996"/>
      <c r="H107" s="996">
        <f t="shared" si="4"/>
        <v>0</v>
      </c>
      <c r="I107" s="996">
        <f t="shared" si="5"/>
        <v>0</v>
      </c>
      <c r="J107" s="996">
        <f t="shared" si="6"/>
        <v>0</v>
      </c>
    </row>
    <row r="108" spans="1:10" s="754" customFormat="1" ht="17.25" customHeight="1" x14ac:dyDescent="0.2">
      <c r="A108" s="746"/>
      <c r="B108" s="747"/>
      <c r="C108" s="748"/>
      <c r="D108" s="750" t="s">
        <v>599</v>
      </c>
      <c r="E108" s="752">
        <v>711</v>
      </c>
      <c r="F108" s="750"/>
      <c r="G108" s="996"/>
      <c r="H108" s="996">
        <f t="shared" si="4"/>
        <v>0</v>
      </c>
      <c r="I108" s="996">
        <f t="shared" si="5"/>
        <v>0</v>
      </c>
      <c r="J108" s="996">
        <f t="shared" si="6"/>
        <v>0</v>
      </c>
    </row>
    <row r="109" spans="1:10" s="754" customFormat="1" ht="17.25" customHeight="1" x14ac:dyDescent="0.2">
      <c r="A109" s="746" t="s">
        <v>742</v>
      </c>
      <c r="B109" s="751" t="s">
        <v>602</v>
      </c>
      <c r="C109" s="748"/>
      <c r="D109" s="750" t="s">
        <v>601</v>
      </c>
      <c r="E109" s="752">
        <v>358</v>
      </c>
      <c r="F109" s="750"/>
      <c r="G109" s="996"/>
      <c r="H109" s="996">
        <f t="shared" si="4"/>
        <v>0</v>
      </c>
      <c r="I109" s="996">
        <f t="shared" si="5"/>
        <v>0</v>
      </c>
      <c r="J109" s="996">
        <f t="shared" si="6"/>
        <v>0</v>
      </c>
    </row>
    <row r="110" spans="1:10" s="754" customFormat="1" ht="17.25" customHeight="1" x14ac:dyDescent="0.2">
      <c r="A110" s="746"/>
      <c r="B110" s="751"/>
      <c r="C110" s="748"/>
      <c r="D110" s="750" t="s">
        <v>598</v>
      </c>
      <c r="E110" s="752">
        <v>1796</v>
      </c>
      <c r="F110" s="750"/>
      <c r="G110" s="996"/>
      <c r="H110" s="996">
        <f t="shared" si="4"/>
        <v>0</v>
      </c>
      <c r="I110" s="996">
        <f t="shared" si="5"/>
        <v>0</v>
      </c>
      <c r="J110" s="996">
        <f t="shared" si="6"/>
        <v>0</v>
      </c>
    </row>
    <row r="111" spans="1:10" s="754" customFormat="1" ht="17.25" customHeight="1" x14ac:dyDescent="0.2">
      <c r="A111" s="746"/>
      <c r="B111" s="751"/>
      <c r="C111" s="748"/>
      <c r="D111" s="750" t="s">
        <v>598</v>
      </c>
      <c r="E111" s="752">
        <v>5974</v>
      </c>
      <c r="F111" s="750"/>
      <c r="G111" s="996"/>
      <c r="H111" s="996">
        <f t="shared" si="4"/>
        <v>0</v>
      </c>
      <c r="I111" s="996">
        <f t="shared" si="5"/>
        <v>0</v>
      </c>
      <c r="J111" s="996">
        <f t="shared" si="6"/>
        <v>0</v>
      </c>
    </row>
    <row r="112" spans="1:10" s="754" customFormat="1" ht="17.25" customHeight="1" x14ac:dyDescent="0.2">
      <c r="A112" s="746"/>
      <c r="B112" s="751"/>
      <c r="C112" s="748"/>
      <c r="D112" s="750" t="s">
        <v>600</v>
      </c>
      <c r="E112" s="752">
        <v>583</v>
      </c>
      <c r="F112" s="750"/>
      <c r="G112" s="996"/>
      <c r="H112" s="996">
        <f t="shared" si="4"/>
        <v>0</v>
      </c>
      <c r="I112" s="996">
        <f t="shared" si="5"/>
        <v>0</v>
      </c>
      <c r="J112" s="996">
        <f t="shared" si="6"/>
        <v>0</v>
      </c>
    </row>
    <row r="113" spans="1:10" s="754" customFormat="1" ht="17.25" customHeight="1" x14ac:dyDescent="0.2">
      <c r="A113" s="746" t="s">
        <v>743</v>
      </c>
      <c r="B113" s="747" t="s">
        <v>744</v>
      </c>
      <c r="C113" s="748"/>
      <c r="D113" s="750" t="s">
        <v>598</v>
      </c>
      <c r="E113" s="752">
        <v>1283</v>
      </c>
      <c r="F113" s="750"/>
      <c r="G113" s="996"/>
      <c r="H113" s="996">
        <f t="shared" si="4"/>
        <v>0</v>
      </c>
      <c r="I113" s="996">
        <f t="shared" si="5"/>
        <v>0</v>
      </c>
      <c r="J113" s="996">
        <f t="shared" si="6"/>
        <v>0</v>
      </c>
    </row>
    <row r="114" spans="1:10" s="754" customFormat="1" ht="17.25" customHeight="1" x14ac:dyDescent="0.2">
      <c r="A114" s="746" t="s">
        <v>745</v>
      </c>
      <c r="B114" s="747" t="s">
        <v>746</v>
      </c>
      <c r="C114" s="748"/>
      <c r="D114" s="750" t="s">
        <v>598</v>
      </c>
      <c r="E114" s="752">
        <v>702</v>
      </c>
      <c r="F114" s="758"/>
      <c r="G114" s="996"/>
      <c r="H114" s="996">
        <f t="shared" si="4"/>
        <v>0</v>
      </c>
      <c r="I114" s="996">
        <f t="shared" si="5"/>
        <v>0</v>
      </c>
      <c r="J114" s="996">
        <f t="shared" si="6"/>
        <v>0</v>
      </c>
    </row>
    <row r="115" spans="1:10" s="754" customFormat="1" ht="17.25" customHeight="1" x14ac:dyDescent="0.2">
      <c r="A115" s="746" t="s">
        <v>747</v>
      </c>
      <c r="B115" s="747" t="s">
        <v>748</v>
      </c>
      <c r="C115" s="748"/>
      <c r="D115" s="750" t="s">
        <v>598</v>
      </c>
      <c r="E115" s="752">
        <v>863</v>
      </c>
      <c r="F115" s="758"/>
      <c r="G115" s="996"/>
      <c r="H115" s="996">
        <f t="shared" si="4"/>
        <v>0</v>
      </c>
      <c r="I115" s="996">
        <f t="shared" si="5"/>
        <v>0</v>
      </c>
      <c r="J115" s="996">
        <f t="shared" si="6"/>
        <v>0</v>
      </c>
    </row>
    <row r="116" spans="1:10" s="754" customFormat="1" ht="17.25" customHeight="1" x14ac:dyDescent="0.2">
      <c r="A116" s="746"/>
      <c r="B116" s="747"/>
      <c r="C116" s="748"/>
      <c r="D116" s="750" t="s">
        <v>599</v>
      </c>
      <c r="E116" s="752">
        <v>459</v>
      </c>
      <c r="F116" s="758"/>
      <c r="G116" s="996"/>
      <c r="H116" s="996">
        <f t="shared" si="4"/>
        <v>0</v>
      </c>
      <c r="I116" s="996">
        <f t="shared" si="5"/>
        <v>0</v>
      </c>
      <c r="J116" s="996">
        <f t="shared" si="6"/>
        <v>0</v>
      </c>
    </row>
    <row r="117" spans="1:10" s="754" customFormat="1" ht="17.25" customHeight="1" x14ac:dyDescent="0.2">
      <c r="A117" s="746" t="s">
        <v>749</v>
      </c>
      <c r="B117" s="747" t="s">
        <v>750</v>
      </c>
      <c r="C117" s="748"/>
      <c r="D117" s="750" t="s">
        <v>598</v>
      </c>
      <c r="E117" s="752">
        <v>1143</v>
      </c>
      <c r="F117" s="758"/>
      <c r="G117" s="996"/>
      <c r="H117" s="996">
        <f t="shared" si="4"/>
        <v>0</v>
      </c>
      <c r="I117" s="996">
        <f t="shared" si="5"/>
        <v>0</v>
      </c>
      <c r="J117" s="996">
        <f t="shared" si="6"/>
        <v>0</v>
      </c>
    </row>
    <row r="118" spans="1:10" s="754" customFormat="1" ht="17.25" customHeight="1" x14ac:dyDescent="0.2">
      <c r="A118" s="746"/>
      <c r="B118" s="747"/>
      <c r="C118" s="748"/>
      <c r="D118" s="750" t="s">
        <v>600</v>
      </c>
      <c r="E118" s="752">
        <v>116</v>
      </c>
      <c r="F118" s="758"/>
      <c r="G118" s="996"/>
      <c r="H118" s="996">
        <f t="shared" si="4"/>
        <v>0</v>
      </c>
      <c r="I118" s="996">
        <f t="shared" si="5"/>
        <v>0</v>
      </c>
      <c r="J118" s="996">
        <f t="shared" si="6"/>
        <v>0</v>
      </c>
    </row>
    <row r="119" spans="1:10" s="754" customFormat="1" ht="17.25" customHeight="1" x14ac:dyDescent="0.2">
      <c r="A119" s="746" t="s">
        <v>751</v>
      </c>
      <c r="B119" s="747" t="s">
        <v>752</v>
      </c>
      <c r="C119" s="748">
        <v>1</v>
      </c>
      <c r="D119" s="750" t="s">
        <v>598</v>
      </c>
      <c r="E119" s="752">
        <v>1813</v>
      </c>
      <c r="F119" s="758"/>
      <c r="G119" s="996"/>
      <c r="H119" s="996">
        <f t="shared" si="4"/>
        <v>0</v>
      </c>
      <c r="I119" s="996">
        <f t="shared" si="5"/>
        <v>0</v>
      </c>
      <c r="J119" s="996">
        <f t="shared" si="6"/>
        <v>0</v>
      </c>
    </row>
    <row r="120" spans="1:10" s="754" customFormat="1" ht="17.25" customHeight="1" x14ac:dyDescent="0.2">
      <c r="A120" s="746"/>
      <c r="B120" s="747"/>
      <c r="C120" s="748"/>
      <c r="D120" s="750" t="s">
        <v>599</v>
      </c>
      <c r="E120" s="752">
        <v>412</v>
      </c>
      <c r="F120" s="758"/>
      <c r="G120" s="996"/>
      <c r="H120" s="996">
        <f t="shared" si="4"/>
        <v>0</v>
      </c>
      <c r="I120" s="996">
        <f t="shared" si="5"/>
        <v>0</v>
      </c>
      <c r="J120" s="996">
        <f t="shared" si="6"/>
        <v>0</v>
      </c>
    </row>
    <row r="121" spans="1:10" s="754" customFormat="1" ht="17.25" customHeight="1" x14ac:dyDescent="0.2">
      <c r="A121" s="746" t="s">
        <v>753</v>
      </c>
      <c r="B121" s="747" t="s">
        <v>754</v>
      </c>
      <c r="C121" s="748">
        <v>1</v>
      </c>
      <c r="D121" s="750" t="s">
        <v>598</v>
      </c>
      <c r="E121" s="752">
        <v>1935</v>
      </c>
      <c r="F121" s="758"/>
      <c r="G121" s="996"/>
      <c r="H121" s="996">
        <f t="shared" si="4"/>
        <v>0</v>
      </c>
      <c r="I121" s="996">
        <f t="shared" si="5"/>
        <v>0</v>
      </c>
      <c r="J121" s="996">
        <f t="shared" si="6"/>
        <v>0</v>
      </c>
    </row>
    <row r="122" spans="1:10" s="754" customFormat="1" ht="17.25" customHeight="1" x14ac:dyDescent="0.2">
      <c r="A122" s="746"/>
      <c r="B122" s="747"/>
      <c r="C122" s="748"/>
      <c r="D122" s="750" t="s">
        <v>599</v>
      </c>
      <c r="E122" s="752">
        <v>1797</v>
      </c>
      <c r="F122" s="758"/>
      <c r="G122" s="996"/>
      <c r="H122" s="996">
        <f t="shared" si="4"/>
        <v>0</v>
      </c>
      <c r="I122" s="996">
        <f t="shared" si="5"/>
        <v>0</v>
      </c>
      <c r="J122" s="996">
        <f t="shared" si="6"/>
        <v>0</v>
      </c>
    </row>
    <row r="123" spans="1:10" s="754" customFormat="1" ht="17.25" customHeight="1" x14ac:dyDescent="0.2">
      <c r="A123" s="746" t="s">
        <v>755</v>
      </c>
      <c r="B123" s="747" t="s">
        <v>756</v>
      </c>
      <c r="C123" s="748">
        <v>1</v>
      </c>
      <c r="D123" s="750" t="s">
        <v>598</v>
      </c>
      <c r="E123" s="752">
        <v>959</v>
      </c>
      <c r="F123" s="758"/>
      <c r="G123" s="996"/>
      <c r="H123" s="996">
        <f t="shared" si="4"/>
        <v>0</v>
      </c>
      <c r="I123" s="996">
        <f t="shared" si="5"/>
        <v>0</v>
      </c>
      <c r="J123" s="996">
        <f t="shared" si="6"/>
        <v>0</v>
      </c>
    </row>
    <row r="124" spans="1:10" s="754" customFormat="1" ht="17.25" customHeight="1" x14ac:dyDescent="0.2">
      <c r="A124" s="746"/>
      <c r="B124" s="747"/>
      <c r="C124" s="748"/>
      <c r="D124" s="750" t="s">
        <v>600</v>
      </c>
      <c r="E124" s="752">
        <v>21</v>
      </c>
      <c r="F124" s="758"/>
      <c r="G124" s="996"/>
      <c r="H124" s="996">
        <f t="shared" si="4"/>
        <v>0</v>
      </c>
      <c r="I124" s="996">
        <f t="shared" si="5"/>
        <v>0</v>
      </c>
      <c r="J124" s="996">
        <f t="shared" si="6"/>
        <v>0</v>
      </c>
    </row>
    <row r="125" spans="1:10" s="754" customFormat="1" ht="17.25" customHeight="1" x14ac:dyDescent="0.2">
      <c r="A125" s="746" t="s">
        <v>757</v>
      </c>
      <c r="B125" s="747" t="s">
        <v>758</v>
      </c>
      <c r="C125" s="748">
        <v>1</v>
      </c>
      <c r="D125" s="750" t="s">
        <v>598</v>
      </c>
      <c r="E125" s="752">
        <v>1067</v>
      </c>
      <c r="F125" s="758"/>
      <c r="G125" s="996"/>
      <c r="H125" s="996">
        <f t="shared" si="4"/>
        <v>0</v>
      </c>
      <c r="I125" s="996">
        <f t="shared" si="5"/>
        <v>0</v>
      </c>
      <c r="J125" s="996">
        <f t="shared" si="6"/>
        <v>0</v>
      </c>
    </row>
    <row r="126" spans="1:10" s="754" customFormat="1" ht="17.25" customHeight="1" x14ac:dyDescent="0.2">
      <c r="A126" s="746"/>
      <c r="B126" s="747"/>
      <c r="C126" s="748"/>
      <c r="D126" s="750" t="s">
        <v>600</v>
      </c>
      <c r="E126" s="752">
        <v>334</v>
      </c>
      <c r="F126" s="758"/>
      <c r="G126" s="996"/>
      <c r="H126" s="996">
        <f t="shared" si="4"/>
        <v>0</v>
      </c>
      <c r="I126" s="996">
        <f t="shared" si="5"/>
        <v>0</v>
      </c>
      <c r="J126" s="996">
        <f t="shared" si="6"/>
        <v>0</v>
      </c>
    </row>
    <row r="127" spans="1:10" s="754" customFormat="1" ht="17.25" customHeight="1" x14ac:dyDescent="0.2">
      <c r="A127" s="746" t="s">
        <v>759</v>
      </c>
      <c r="B127" s="747" t="s">
        <v>760</v>
      </c>
      <c r="C127" s="748">
        <v>1</v>
      </c>
      <c r="D127" s="750" t="s">
        <v>598</v>
      </c>
      <c r="E127" s="752">
        <v>476</v>
      </c>
      <c r="F127" s="758"/>
      <c r="G127" s="996"/>
      <c r="H127" s="996">
        <f t="shared" si="4"/>
        <v>0</v>
      </c>
      <c r="I127" s="996">
        <f t="shared" si="5"/>
        <v>0</v>
      </c>
      <c r="J127" s="996">
        <f t="shared" si="6"/>
        <v>0</v>
      </c>
    </row>
    <row r="128" spans="1:10" s="754" customFormat="1" ht="17.25" customHeight="1" x14ac:dyDescent="0.2">
      <c r="A128" s="746"/>
      <c r="B128" s="747"/>
      <c r="C128" s="748"/>
      <c r="D128" s="750" t="s">
        <v>600</v>
      </c>
      <c r="E128" s="752">
        <v>133</v>
      </c>
      <c r="F128" s="758"/>
      <c r="G128" s="996"/>
      <c r="H128" s="996">
        <f t="shared" si="4"/>
        <v>0</v>
      </c>
      <c r="I128" s="996">
        <f t="shared" si="5"/>
        <v>0</v>
      </c>
      <c r="J128" s="996">
        <f t="shared" si="6"/>
        <v>0</v>
      </c>
    </row>
    <row r="129" spans="1:10" s="754" customFormat="1" ht="17.25" customHeight="1" x14ac:dyDescent="0.2">
      <c r="A129" s="746" t="s">
        <v>761</v>
      </c>
      <c r="B129" s="747" t="s">
        <v>762</v>
      </c>
      <c r="C129" s="748"/>
      <c r="D129" s="750" t="s">
        <v>598</v>
      </c>
      <c r="E129" s="752">
        <v>3162</v>
      </c>
      <c r="F129" s="750"/>
      <c r="G129" s="996"/>
      <c r="H129" s="996">
        <f t="shared" si="4"/>
        <v>0</v>
      </c>
      <c r="I129" s="996">
        <f t="shared" si="5"/>
        <v>0</v>
      </c>
      <c r="J129" s="996">
        <f t="shared" si="6"/>
        <v>0</v>
      </c>
    </row>
    <row r="130" spans="1:10" s="754" customFormat="1" ht="17.25" customHeight="1" x14ac:dyDescent="0.2">
      <c r="A130" s="746" t="s">
        <v>763</v>
      </c>
      <c r="B130" s="747" t="s">
        <v>764</v>
      </c>
      <c r="C130" s="748">
        <v>1</v>
      </c>
      <c r="D130" s="750" t="s">
        <v>598</v>
      </c>
      <c r="E130" s="752">
        <v>1017</v>
      </c>
      <c r="F130" s="758"/>
      <c r="G130" s="996"/>
      <c r="H130" s="996">
        <f t="shared" si="4"/>
        <v>0</v>
      </c>
      <c r="I130" s="996">
        <f t="shared" si="5"/>
        <v>0</v>
      </c>
      <c r="J130" s="996">
        <f t="shared" si="6"/>
        <v>0</v>
      </c>
    </row>
    <row r="131" spans="1:10" ht="17.25" customHeight="1" x14ac:dyDescent="0.2">
      <c r="A131" s="746" t="s">
        <v>765</v>
      </c>
      <c r="B131" s="747" t="s">
        <v>766</v>
      </c>
      <c r="C131" s="748">
        <v>1</v>
      </c>
      <c r="D131" s="750" t="s">
        <v>598</v>
      </c>
      <c r="E131" s="752">
        <v>493</v>
      </c>
      <c r="F131" s="758"/>
      <c r="G131" s="996"/>
      <c r="H131" s="996">
        <f t="shared" ref="H131:H152" si="8">G131</f>
        <v>0</v>
      </c>
      <c r="I131" s="996">
        <f t="shared" ref="I131:I152" si="9">G131</f>
        <v>0</v>
      </c>
      <c r="J131" s="996">
        <f t="shared" si="6"/>
        <v>0</v>
      </c>
    </row>
    <row r="132" spans="1:10" ht="17.25" customHeight="1" x14ac:dyDescent="0.2">
      <c r="A132" s="746" t="s">
        <v>767</v>
      </c>
      <c r="B132" s="747" t="s">
        <v>768</v>
      </c>
      <c r="C132" s="748">
        <v>1</v>
      </c>
      <c r="D132" s="750" t="s">
        <v>598</v>
      </c>
      <c r="E132" s="752">
        <v>680</v>
      </c>
      <c r="F132" s="758"/>
      <c r="G132" s="996"/>
      <c r="H132" s="996">
        <f t="shared" si="8"/>
        <v>0</v>
      </c>
      <c r="I132" s="996">
        <f t="shared" si="9"/>
        <v>0</v>
      </c>
      <c r="J132" s="996">
        <f t="shared" ref="J132:J152" si="10">G132</f>
        <v>0</v>
      </c>
    </row>
    <row r="133" spans="1:10" ht="17.25" customHeight="1" x14ac:dyDescent="0.2">
      <c r="A133" s="746" t="s">
        <v>769</v>
      </c>
      <c r="B133" s="747" t="s">
        <v>770</v>
      </c>
      <c r="C133" s="748">
        <v>1</v>
      </c>
      <c r="D133" s="750" t="s">
        <v>598</v>
      </c>
      <c r="E133" s="752">
        <v>1648</v>
      </c>
      <c r="F133" s="758"/>
      <c r="G133" s="996"/>
      <c r="H133" s="996">
        <f t="shared" si="8"/>
        <v>0</v>
      </c>
      <c r="I133" s="996">
        <f t="shared" si="9"/>
        <v>0</v>
      </c>
      <c r="J133" s="996">
        <f t="shared" si="10"/>
        <v>0</v>
      </c>
    </row>
    <row r="134" spans="1:10" ht="17.25" customHeight="1" x14ac:dyDescent="0.2">
      <c r="A134" s="746" t="s">
        <v>771</v>
      </c>
      <c r="B134" s="747" t="s">
        <v>772</v>
      </c>
      <c r="C134" s="748">
        <v>2</v>
      </c>
      <c r="D134" s="750" t="s">
        <v>598</v>
      </c>
      <c r="E134" s="752">
        <v>1201</v>
      </c>
      <c r="F134" s="758"/>
      <c r="G134" s="996">
        <f t="shared" ref="G134:G149" si="11">E134</f>
        <v>1201</v>
      </c>
      <c r="H134" s="996">
        <f t="shared" si="8"/>
        <v>1201</v>
      </c>
      <c r="I134" s="996">
        <f t="shared" si="9"/>
        <v>1201</v>
      </c>
      <c r="J134" s="996">
        <f t="shared" si="10"/>
        <v>1201</v>
      </c>
    </row>
    <row r="135" spans="1:10" ht="17.25" customHeight="1" x14ac:dyDescent="0.2">
      <c r="B135" s="747"/>
      <c r="C135" s="748"/>
      <c r="D135" s="750" t="s">
        <v>599</v>
      </c>
      <c r="E135" s="752">
        <v>860</v>
      </c>
      <c r="F135" s="758"/>
      <c r="G135" s="996">
        <f t="shared" si="11"/>
        <v>860</v>
      </c>
      <c r="H135" s="996">
        <f t="shared" si="8"/>
        <v>860</v>
      </c>
      <c r="I135" s="996">
        <f t="shared" si="9"/>
        <v>860</v>
      </c>
      <c r="J135" s="996">
        <f t="shared" si="10"/>
        <v>860</v>
      </c>
    </row>
    <row r="136" spans="1:10" ht="17.25" customHeight="1" x14ac:dyDescent="0.2">
      <c r="A136" s="746" t="s">
        <v>773</v>
      </c>
      <c r="B136" s="747" t="s">
        <v>774</v>
      </c>
      <c r="C136" s="748"/>
      <c r="D136" s="750" t="s">
        <v>598</v>
      </c>
      <c r="E136" s="752">
        <v>1646</v>
      </c>
      <c r="F136" s="758"/>
      <c r="G136" s="996"/>
      <c r="H136" s="996">
        <f t="shared" si="8"/>
        <v>0</v>
      </c>
      <c r="I136" s="996">
        <f t="shared" si="9"/>
        <v>0</v>
      </c>
      <c r="J136" s="996">
        <f t="shared" si="10"/>
        <v>0</v>
      </c>
    </row>
    <row r="137" spans="1:10" ht="17.25" customHeight="1" x14ac:dyDescent="0.2">
      <c r="B137" s="747"/>
      <c r="C137" s="748"/>
      <c r="D137" s="750" t="s">
        <v>599</v>
      </c>
      <c r="E137" s="752">
        <v>1766</v>
      </c>
      <c r="F137" s="758"/>
      <c r="G137" s="996"/>
      <c r="H137" s="996">
        <f t="shared" si="8"/>
        <v>0</v>
      </c>
      <c r="I137" s="996">
        <f t="shared" si="9"/>
        <v>0</v>
      </c>
      <c r="J137" s="996">
        <f t="shared" si="10"/>
        <v>0</v>
      </c>
    </row>
    <row r="138" spans="1:10" ht="17.25" customHeight="1" x14ac:dyDescent="0.2">
      <c r="A138" s="746" t="s">
        <v>775</v>
      </c>
      <c r="B138" s="747" t="s">
        <v>776</v>
      </c>
      <c r="C138" s="748"/>
      <c r="D138" s="750" t="s">
        <v>598</v>
      </c>
      <c r="E138" s="752">
        <v>3198</v>
      </c>
      <c r="G138" s="996"/>
      <c r="H138" s="996">
        <f t="shared" si="8"/>
        <v>0</v>
      </c>
      <c r="I138" s="996">
        <f t="shared" si="9"/>
        <v>0</v>
      </c>
      <c r="J138" s="996">
        <f t="shared" si="10"/>
        <v>0</v>
      </c>
    </row>
    <row r="139" spans="1:10" ht="17.25" customHeight="1" x14ac:dyDescent="0.2">
      <c r="B139" s="747"/>
      <c r="C139" s="748"/>
      <c r="D139" s="750" t="s">
        <v>599</v>
      </c>
      <c r="E139" s="752">
        <v>3460</v>
      </c>
      <c r="G139" s="996"/>
      <c r="H139" s="996">
        <f t="shared" si="8"/>
        <v>0</v>
      </c>
      <c r="I139" s="996">
        <f t="shared" si="9"/>
        <v>0</v>
      </c>
      <c r="J139" s="996">
        <f t="shared" si="10"/>
        <v>0</v>
      </c>
    </row>
    <row r="140" spans="1:10" ht="17.25" customHeight="1" x14ac:dyDescent="0.2">
      <c r="A140" s="746" t="s">
        <v>777</v>
      </c>
      <c r="B140" s="747" t="s">
        <v>778</v>
      </c>
      <c r="C140" s="748">
        <v>2</v>
      </c>
      <c r="D140" s="750" t="s">
        <v>598</v>
      </c>
      <c r="E140" s="752">
        <v>3406</v>
      </c>
      <c r="F140" s="758"/>
      <c r="G140" s="996">
        <f t="shared" si="11"/>
        <v>3406</v>
      </c>
      <c r="H140" s="996">
        <f t="shared" si="8"/>
        <v>3406</v>
      </c>
      <c r="I140" s="996">
        <f t="shared" si="9"/>
        <v>3406</v>
      </c>
      <c r="J140" s="996">
        <f t="shared" si="10"/>
        <v>3406</v>
      </c>
    </row>
    <row r="141" spans="1:10" ht="17.25" customHeight="1" x14ac:dyDescent="0.2">
      <c r="A141" s="746" t="s">
        <v>779</v>
      </c>
      <c r="B141" s="747" t="s">
        <v>780</v>
      </c>
      <c r="C141" s="748"/>
      <c r="D141" s="750" t="s">
        <v>598</v>
      </c>
      <c r="E141" s="752">
        <v>3209</v>
      </c>
      <c r="G141" s="996"/>
      <c r="H141" s="996">
        <f t="shared" si="8"/>
        <v>0</v>
      </c>
      <c r="I141" s="996">
        <f t="shared" si="9"/>
        <v>0</v>
      </c>
      <c r="J141" s="996">
        <f t="shared" si="10"/>
        <v>0</v>
      </c>
    </row>
    <row r="142" spans="1:10" ht="17.25" customHeight="1" x14ac:dyDescent="0.2">
      <c r="B142" s="747"/>
      <c r="C142" s="748"/>
      <c r="D142" s="750" t="s">
        <v>599</v>
      </c>
      <c r="E142" s="752">
        <v>3738</v>
      </c>
      <c r="G142" s="996"/>
      <c r="H142" s="996">
        <f t="shared" si="8"/>
        <v>0</v>
      </c>
      <c r="I142" s="996">
        <f t="shared" si="9"/>
        <v>0</v>
      </c>
      <c r="J142" s="996">
        <f t="shared" si="10"/>
        <v>0</v>
      </c>
    </row>
    <row r="143" spans="1:10" ht="17.25" customHeight="1" x14ac:dyDescent="0.2">
      <c r="A143" s="746" t="s">
        <v>781</v>
      </c>
      <c r="B143" s="747" t="s">
        <v>782</v>
      </c>
      <c r="C143" s="748">
        <v>2</v>
      </c>
      <c r="D143" s="750" t="s">
        <v>598</v>
      </c>
      <c r="E143" s="752">
        <v>1253</v>
      </c>
      <c r="F143" s="758"/>
      <c r="G143" s="996">
        <f t="shared" si="11"/>
        <v>1253</v>
      </c>
      <c r="H143" s="996">
        <f t="shared" si="8"/>
        <v>1253</v>
      </c>
      <c r="I143" s="996">
        <f t="shared" si="9"/>
        <v>1253</v>
      </c>
      <c r="J143" s="996">
        <f t="shared" si="10"/>
        <v>1253</v>
      </c>
    </row>
    <row r="144" spans="1:10" ht="17.25" customHeight="1" x14ac:dyDescent="0.2">
      <c r="B144" s="747"/>
      <c r="C144" s="748"/>
      <c r="D144" s="750" t="s">
        <v>599</v>
      </c>
      <c r="E144" s="752">
        <v>874</v>
      </c>
      <c r="F144" s="758"/>
      <c r="G144" s="996">
        <f t="shared" si="11"/>
        <v>874</v>
      </c>
      <c r="H144" s="996">
        <f t="shared" si="8"/>
        <v>874</v>
      </c>
      <c r="I144" s="996">
        <f t="shared" si="9"/>
        <v>874</v>
      </c>
      <c r="J144" s="996">
        <f t="shared" si="10"/>
        <v>874</v>
      </c>
    </row>
    <row r="145" spans="1:10" ht="17.25" customHeight="1" x14ac:dyDescent="0.2">
      <c r="B145" s="747"/>
      <c r="C145" s="748"/>
      <c r="D145" s="750" t="s">
        <v>600</v>
      </c>
      <c r="E145" s="752">
        <v>49</v>
      </c>
      <c r="F145" s="758"/>
      <c r="G145" s="996"/>
      <c r="H145" s="996">
        <f t="shared" si="8"/>
        <v>0</v>
      </c>
      <c r="I145" s="996">
        <f t="shared" si="9"/>
        <v>0</v>
      </c>
      <c r="J145" s="996">
        <f>E145</f>
        <v>49</v>
      </c>
    </row>
    <row r="146" spans="1:10" ht="17.25" customHeight="1" x14ac:dyDescent="0.2">
      <c r="A146" s="746" t="s">
        <v>783</v>
      </c>
      <c r="B146" s="751" t="s">
        <v>605</v>
      </c>
      <c r="C146" s="748"/>
      <c r="D146" s="750" t="s">
        <v>603</v>
      </c>
      <c r="E146" s="752">
        <v>270</v>
      </c>
      <c r="F146" s="755"/>
      <c r="G146" s="996">
        <f t="shared" si="11"/>
        <v>270</v>
      </c>
      <c r="H146" s="996">
        <f t="shared" si="8"/>
        <v>270</v>
      </c>
      <c r="I146" s="996">
        <f t="shared" si="9"/>
        <v>270</v>
      </c>
      <c r="J146" s="996">
        <f t="shared" si="10"/>
        <v>270</v>
      </c>
    </row>
    <row r="147" spans="1:10" ht="17.25" customHeight="1" x14ac:dyDescent="0.2">
      <c r="B147" s="751"/>
      <c r="C147" s="748"/>
      <c r="D147" s="750" t="s">
        <v>601</v>
      </c>
      <c r="E147" s="752">
        <v>22</v>
      </c>
      <c r="F147" s="755"/>
      <c r="G147" s="996"/>
      <c r="H147" s="996">
        <f t="shared" si="8"/>
        <v>0</v>
      </c>
      <c r="I147" s="996">
        <f t="shared" si="9"/>
        <v>0</v>
      </c>
      <c r="J147" s="996">
        <f t="shared" si="10"/>
        <v>0</v>
      </c>
    </row>
    <row r="148" spans="1:10" ht="17.25" customHeight="1" x14ac:dyDescent="0.2">
      <c r="B148" s="751"/>
      <c r="C148" s="748"/>
      <c r="D148" s="750" t="s">
        <v>598</v>
      </c>
      <c r="E148" s="752">
        <v>7227</v>
      </c>
      <c r="F148" s="755"/>
      <c r="G148" s="996">
        <f t="shared" si="11"/>
        <v>7227</v>
      </c>
      <c r="H148" s="996">
        <f t="shared" si="8"/>
        <v>7227</v>
      </c>
      <c r="I148" s="996">
        <f t="shared" si="9"/>
        <v>7227</v>
      </c>
      <c r="J148" s="996">
        <f t="shared" si="10"/>
        <v>7227</v>
      </c>
    </row>
    <row r="149" spans="1:10" ht="17.25" customHeight="1" x14ac:dyDescent="0.2">
      <c r="B149" s="751"/>
      <c r="C149" s="748"/>
      <c r="D149" s="750" t="s">
        <v>604</v>
      </c>
      <c r="E149" s="752">
        <v>34904</v>
      </c>
      <c r="F149" s="755"/>
      <c r="G149" s="996">
        <f t="shared" si="11"/>
        <v>34904</v>
      </c>
      <c r="H149" s="996">
        <f t="shared" si="8"/>
        <v>34904</v>
      </c>
      <c r="I149" s="996">
        <f t="shared" si="9"/>
        <v>34904</v>
      </c>
      <c r="J149" s="996">
        <f t="shared" si="10"/>
        <v>34904</v>
      </c>
    </row>
    <row r="150" spans="1:10" ht="17.25" customHeight="1" x14ac:dyDescent="0.2">
      <c r="B150" s="751"/>
      <c r="C150" s="748"/>
      <c r="D150" s="750" t="s">
        <v>600</v>
      </c>
      <c r="E150" s="752">
        <v>2889</v>
      </c>
      <c r="F150" s="758"/>
      <c r="G150" s="996"/>
      <c r="H150" s="996">
        <f t="shared" si="8"/>
        <v>0</v>
      </c>
      <c r="I150" s="996">
        <f t="shared" si="9"/>
        <v>0</v>
      </c>
      <c r="J150" s="996">
        <f>E150</f>
        <v>2889</v>
      </c>
    </row>
    <row r="151" spans="1:10" ht="17.25" customHeight="1" x14ac:dyDescent="0.2">
      <c r="A151" s="746" t="s">
        <v>784</v>
      </c>
      <c r="B151" s="747" t="s">
        <v>785</v>
      </c>
      <c r="C151" s="748">
        <v>2</v>
      </c>
      <c r="D151" s="750" t="s">
        <v>598</v>
      </c>
      <c r="E151" s="752">
        <v>3250</v>
      </c>
      <c r="G151" s="996"/>
      <c r="H151" s="996">
        <f t="shared" si="8"/>
        <v>0</v>
      </c>
      <c r="I151" s="996">
        <f t="shared" si="9"/>
        <v>0</v>
      </c>
      <c r="J151" s="996">
        <f t="shared" si="10"/>
        <v>0</v>
      </c>
    </row>
    <row r="152" spans="1:10" ht="17.25" customHeight="1" x14ac:dyDescent="0.2">
      <c r="A152" s="746" t="s">
        <v>786</v>
      </c>
      <c r="B152" s="747" t="s">
        <v>787</v>
      </c>
      <c r="C152" s="748">
        <v>2</v>
      </c>
      <c r="D152" s="750" t="s">
        <v>598</v>
      </c>
      <c r="E152" s="752">
        <v>3339</v>
      </c>
      <c r="G152" s="996"/>
      <c r="H152" s="996">
        <f t="shared" si="8"/>
        <v>0</v>
      </c>
      <c r="I152" s="996">
        <f t="shared" si="9"/>
        <v>0</v>
      </c>
      <c r="J152" s="996">
        <f t="shared" si="10"/>
        <v>0</v>
      </c>
    </row>
    <row r="153" spans="1:10" ht="17.25" customHeight="1" x14ac:dyDescent="0.2">
      <c r="C153" s="766"/>
      <c r="E153" s="767">
        <f>SUM(E2:E152)</f>
        <v>362499.79</v>
      </c>
      <c r="F153" s="750" t="s">
        <v>788</v>
      </c>
      <c r="G153" s="996">
        <f>SUM(G2:G152)</f>
        <v>89226.25</v>
      </c>
      <c r="H153" s="996">
        <f t="shared" ref="H153:J153" si="12">SUM(H2:H152)</f>
        <v>79841.25</v>
      </c>
      <c r="I153" s="996">
        <f t="shared" si="12"/>
        <v>86905.25</v>
      </c>
      <c r="J153" s="996">
        <f t="shared" si="12"/>
        <v>92164.25</v>
      </c>
    </row>
    <row r="157" spans="1:10" x14ac:dyDescent="0.2">
      <c r="D157" s="748"/>
    </row>
    <row r="158" spans="1:10" x14ac:dyDescent="0.2">
      <c r="A158" s="750"/>
      <c r="B158" s="750"/>
      <c r="C158" s="748"/>
      <c r="D158" s="748"/>
    </row>
    <row r="159" spans="1:10" x14ac:dyDescent="0.2">
      <c r="A159" s="750"/>
      <c r="B159" s="750"/>
      <c r="C159" s="748"/>
      <c r="D159" s="748"/>
    </row>
    <row r="160" spans="1:10" x14ac:dyDescent="0.2">
      <c r="A160" s="750"/>
      <c r="B160" s="750"/>
      <c r="C160" s="748"/>
      <c r="D160" s="748"/>
    </row>
    <row r="161" spans="1:4" x14ac:dyDescent="0.2">
      <c r="A161" s="750"/>
      <c r="B161" s="750"/>
      <c r="C161" s="748"/>
      <c r="D161" s="748"/>
    </row>
    <row r="162" spans="1:4" x14ac:dyDescent="0.2">
      <c r="A162" s="750"/>
      <c r="B162" s="750"/>
      <c r="C162" s="748"/>
      <c r="D162" s="748"/>
    </row>
    <row r="163" spans="1:4" x14ac:dyDescent="0.2">
      <c r="A163" s="750"/>
      <c r="B163" s="750"/>
      <c r="C163" s="748"/>
      <c r="D163" s="748"/>
    </row>
    <row r="164" spans="1:4" x14ac:dyDescent="0.2">
      <c r="A164" s="750"/>
      <c r="B164" s="750"/>
      <c r="C164" s="748"/>
      <c r="D164" s="748"/>
    </row>
    <row r="165" spans="1:4" x14ac:dyDescent="0.2">
      <c r="A165" s="750"/>
      <c r="B165" s="750"/>
      <c r="C165" s="748"/>
      <c r="D165" s="748"/>
    </row>
    <row r="166" spans="1:4" x14ac:dyDescent="0.2">
      <c r="A166" s="750"/>
      <c r="B166" s="750"/>
      <c r="C166" s="748"/>
      <c r="D166" s="748"/>
    </row>
    <row r="167" spans="1:4" x14ac:dyDescent="0.2">
      <c r="A167" s="750"/>
      <c r="B167" s="750"/>
      <c r="C167" s="748"/>
      <c r="D167" s="748"/>
    </row>
    <row r="168" spans="1:4" x14ac:dyDescent="0.2">
      <c r="A168" s="750"/>
      <c r="B168" s="750"/>
      <c r="C168" s="748"/>
      <c r="D168" s="748"/>
    </row>
    <row r="169" spans="1:4" x14ac:dyDescent="0.2">
      <c r="A169" s="750"/>
      <c r="B169" s="750"/>
      <c r="C169" s="748"/>
      <c r="D169" s="748"/>
    </row>
    <row r="170" spans="1:4" x14ac:dyDescent="0.2">
      <c r="A170" s="750"/>
      <c r="B170" s="750"/>
      <c r="C170" s="748"/>
      <c r="D170" s="748"/>
    </row>
    <row r="171" spans="1:4" x14ac:dyDescent="0.2">
      <c r="A171" s="750"/>
      <c r="B171" s="750"/>
      <c r="C171" s="748"/>
      <c r="D171" s="748"/>
    </row>
    <row r="172" spans="1:4" x14ac:dyDescent="0.2">
      <c r="A172" s="750"/>
      <c r="B172" s="750"/>
      <c r="C172" s="748"/>
      <c r="D172" s="748"/>
    </row>
    <row r="173" spans="1:4" x14ac:dyDescent="0.2">
      <c r="A173" s="750"/>
      <c r="B173" s="750"/>
      <c r="C173" s="748"/>
      <c r="D173" s="748"/>
    </row>
    <row r="174" spans="1:4" x14ac:dyDescent="0.2">
      <c r="A174" s="750"/>
      <c r="B174" s="750"/>
      <c r="C174" s="748"/>
      <c r="D174" s="748"/>
    </row>
    <row r="175" spans="1:4" x14ac:dyDescent="0.2">
      <c r="A175" s="750"/>
      <c r="B175" s="750"/>
      <c r="C175" s="748"/>
      <c r="D175" s="748"/>
    </row>
    <row r="176" spans="1:4" x14ac:dyDescent="0.2">
      <c r="A176" s="750"/>
      <c r="B176" s="750"/>
      <c r="C176" s="748"/>
      <c r="D176" s="748"/>
    </row>
    <row r="177" spans="1:4" x14ac:dyDescent="0.2">
      <c r="A177" s="750"/>
      <c r="B177" s="750"/>
      <c r="C177" s="748"/>
      <c r="D177" s="748"/>
    </row>
    <row r="178" spans="1:4" x14ac:dyDescent="0.2">
      <c r="A178" s="750"/>
      <c r="B178" s="750"/>
      <c r="C178" s="748"/>
      <c r="D178" s="748"/>
    </row>
    <row r="179" spans="1:4" x14ac:dyDescent="0.2">
      <c r="A179" s="750"/>
      <c r="B179" s="750"/>
      <c r="C179" s="748"/>
      <c r="D179" s="748"/>
    </row>
    <row r="180" spans="1:4" x14ac:dyDescent="0.2">
      <c r="A180" s="750"/>
      <c r="B180" s="750"/>
      <c r="C180" s="748"/>
      <c r="D180" s="748"/>
    </row>
    <row r="181" spans="1:4" x14ac:dyDescent="0.2">
      <c r="A181" s="750"/>
      <c r="B181" s="750"/>
      <c r="C181" s="748"/>
      <c r="D181" s="748"/>
    </row>
    <row r="182" spans="1:4" x14ac:dyDescent="0.2">
      <c r="A182" s="750"/>
      <c r="B182" s="750"/>
      <c r="C182" s="748"/>
      <c r="D182" s="748"/>
    </row>
    <row r="183" spans="1:4" x14ac:dyDescent="0.2">
      <c r="A183" s="750"/>
      <c r="B183" s="750"/>
      <c r="C183" s="748"/>
      <c r="D183" s="748"/>
    </row>
    <row r="184" spans="1:4" x14ac:dyDescent="0.2">
      <c r="A184" s="750"/>
      <c r="B184" s="750"/>
      <c r="C184" s="748"/>
      <c r="D184" s="748"/>
    </row>
    <row r="185" spans="1:4" x14ac:dyDescent="0.2">
      <c r="A185" s="750"/>
      <c r="B185" s="750"/>
      <c r="C185" s="748"/>
      <c r="D185" s="748"/>
    </row>
    <row r="186" spans="1:4" x14ac:dyDescent="0.2">
      <c r="A186" s="750"/>
      <c r="B186" s="750"/>
      <c r="C186" s="748"/>
      <c r="D186" s="748"/>
    </row>
    <row r="187" spans="1:4" x14ac:dyDescent="0.2">
      <c r="A187" s="750"/>
      <c r="B187" s="750"/>
      <c r="C187" s="748"/>
      <c r="D187" s="748"/>
    </row>
    <row r="188" spans="1:4" x14ac:dyDescent="0.2">
      <c r="A188" s="750"/>
      <c r="B188" s="750"/>
      <c r="C188" s="748"/>
      <c r="D188" s="748"/>
    </row>
    <row r="189" spans="1:4" x14ac:dyDescent="0.2">
      <c r="A189" s="750"/>
      <c r="B189" s="750"/>
      <c r="C189" s="748"/>
      <c r="D189" s="748"/>
    </row>
    <row r="190" spans="1:4" x14ac:dyDescent="0.2">
      <c r="A190" s="750"/>
      <c r="B190" s="750"/>
      <c r="C190" s="748"/>
      <c r="D190" s="748"/>
    </row>
    <row r="191" spans="1:4" x14ac:dyDescent="0.2">
      <c r="A191" s="750"/>
      <c r="B191" s="750"/>
      <c r="C191" s="748"/>
      <c r="D191" s="748"/>
    </row>
    <row r="192" spans="1:4" x14ac:dyDescent="0.2">
      <c r="A192" s="750"/>
      <c r="B192" s="750"/>
      <c r="C192" s="748"/>
      <c r="D192" s="748"/>
    </row>
    <row r="193" spans="1:4" x14ac:dyDescent="0.2">
      <c r="A193" s="750"/>
      <c r="B193" s="750"/>
      <c r="C193" s="748"/>
      <c r="D193" s="748"/>
    </row>
    <row r="194" spans="1:4" x14ac:dyDescent="0.2">
      <c r="A194" s="750"/>
      <c r="B194" s="750"/>
      <c r="C194" s="748"/>
      <c r="D194" s="748"/>
    </row>
    <row r="195" spans="1:4" x14ac:dyDescent="0.2">
      <c r="A195" s="750"/>
      <c r="B195" s="750"/>
      <c r="C195" s="748"/>
      <c r="D195" s="748"/>
    </row>
    <row r="196" spans="1:4" x14ac:dyDescent="0.2">
      <c r="A196" s="750"/>
      <c r="B196" s="750"/>
      <c r="C196" s="748"/>
      <c r="D196" s="748"/>
    </row>
    <row r="197" spans="1:4" x14ac:dyDescent="0.2">
      <c r="A197" s="750"/>
      <c r="B197" s="750"/>
      <c r="C197" s="748"/>
      <c r="D197" s="748"/>
    </row>
    <row r="198" spans="1:4" x14ac:dyDescent="0.2">
      <c r="A198" s="750"/>
      <c r="B198" s="750"/>
      <c r="C198" s="748"/>
      <c r="D198" s="748"/>
    </row>
    <row r="199" spans="1:4" x14ac:dyDescent="0.2">
      <c r="A199" s="750"/>
      <c r="B199" s="750"/>
      <c r="C199" s="748"/>
      <c r="D199" s="748"/>
    </row>
    <row r="200" spans="1:4" x14ac:dyDescent="0.2">
      <c r="A200" s="750"/>
      <c r="B200" s="750"/>
      <c r="C200" s="748"/>
      <c r="D200" s="748"/>
    </row>
    <row r="201" spans="1:4" x14ac:dyDescent="0.2">
      <c r="A201" s="750"/>
      <c r="B201" s="750"/>
      <c r="C201" s="748"/>
      <c r="D201" s="748"/>
    </row>
    <row r="202" spans="1:4" x14ac:dyDescent="0.2">
      <c r="A202" s="750"/>
      <c r="B202" s="750"/>
      <c r="C202" s="748"/>
      <c r="D202" s="748"/>
    </row>
    <row r="203" spans="1:4" x14ac:dyDescent="0.2">
      <c r="A203" s="750"/>
      <c r="B203" s="750"/>
      <c r="C203" s="748"/>
      <c r="D203" s="748"/>
    </row>
    <row r="204" spans="1:4" x14ac:dyDescent="0.2">
      <c r="A204" s="750"/>
      <c r="B204" s="750"/>
      <c r="C204" s="748"/>
      <c r="D204" s="748"/>
    </row>
    <row r="205" spans="1:4" x14ac:dyDescent="0.2">
      <c r="A205" s="750"/>
      <c r="B205" s="750"/>
      <c r="C205" s="748"/>
      <c r="D205" s="748"/>
    </row>
    <row r="206" spans="1:4" x14ac:dyDescent="0.2">
      <c r="A206" s="750"/>
      <c r="B206" s="750"/>
      <c r="C206" s="748"/>
      <c r="D206" s="748"/>
    </row>
    <row r="207" spans="1:4" x14ac:dyDescent="0.2">
      <c r="A207" s="750"/>
      <c r="B207" s="750"/>
      <c r="C207" s="748"/>
      <c r="D207" s="748"/>
    </row>
    <row r="208" spans="1:4" x14ac:dyDescent="0.2">
      <c r="A208" s="750"/>
      <c r="B208" s="750"/>
      <c r="C208" s="748"/>
      <c r="D208" s="748"/>
    </row>
    <row r="209" spans="1:4" x14ac:dyDescent="0.2">
      <c r="A209" s="750"/>
      <c r="B209" s="750"/>
      <c r="C209" s="748"/>
      <c r="D209" s="748"/>
    </row>
    <row r="210" spans="1:4" x14ac:dyDescent="0.2">
      <c r="A210" s="750"/>
      <c r="B210" s="750"/>
      <c r="C210" s="748"/>
    </row>
    <row r="221" spans="1:4" x14ac:dyDescent="0.2">
      <c r="D221" s="748"/>
    </row>
    <row r="222" spans="1:4" x14ac:dyDescent="0.2">
      <c r="A222" s="750"/>
      <c r="B222" s="750"/>
      <c r="C222" s="748"/>
      <c r="D222" s="748"/>
    </row>
    <row r="223" spans="1:4" x14ac:dyDescent="0.2">
      <c r="A223" s="750"/>
      <c r="B223" s="750"/>
      <c r="C223" s="748"/>
      <c r="D223" s="748"/>
    </row>
    <row r="224" spans="1:4" x14ac:dyDescent="0.2">
      <c r="A224" s="750"/>
      <c r="B224" s="750"/>
      <c r="C224" s="748"/>
    </row>
    <row r="225" spans="1:4" x14ac:dyDescent="0.2">
      <c r="D225" s="748"/>
    </row>
    <row r="226" spans="1:4" x14ac:dyDescent="0.2">
      <c r="A226" s="750"/>
      <c r="B226" s="750"/>
      <c r="C226" s="748"/>
      <c r="D226" s="748"/>
    </row>
    <row r="227" spans="1:4" x14ac:dyDescent="0.2">
      <c r="A227" s="750"/>
      <c r="B227" s="750"/>
      <c r="C227" s="748"/>
      <c r="D227" s="748"/>
    </row>
    <row r="228" spans="1:4" x14ac:dyDescent="0.2">
      <c r="A228" s="750"/>
      <c r="B228" s="750"/>
      <c r="C228" s="748"/>
      <c r="D228" s="748"/>
    </row>
    <row r="229" spans="1:4" x14ac:dyDescent="0.2">
      <c r="A229" s="750"/>
      <c r="B229" s="750"/>
      <c r="C229" s="748"/>
      <c r="D229" s="748"/>
    </row>
    <row r="230" spans="1:4" x14ac:dyDescent="0.2">
      <c r="A230" s="750"/>
      <c r="B230" s="750"/>
      <c r="C230" s="748"/>
      <c r="D230" s="748"/>
    </row>
    <row r="231" spans="1:4" x14ac:dyDescent="0.2">
      <c r="A231" s="750"/>
      <c r="B231" s="750"/>
      <c r="C231" s="748"/>
      <c r="D231" s="748"/>
    </row>
    <row r="232" spans="1:4" x14ac:dyDescent="0.2">
      <c r="A232" s="750"/>
      <c r="B232" s="750"/>
      <c r="C232" s="748"/>
      <c r="D232" s="748"/>
    </row>
    <row r="233" spans="1:4" x14ac:dyDescent="0.2">
      <c r="A233" s="750"/>
      <c r="B233" s="750"/>
      <c r="C233" s="748"/>
      <c r="D233" s="748"/>
    </row>
    <row r="234" spans="1:4" x14ac:dyDescent="0.2">
      <c r="A234" s="750"/>
      <c r="B234" s="750"/>
      <c r="C234" s="748"/>
      <c r="D234" s="748"/>
    </row>
    <row r="235" spans="1:4" x14ac:dyDescent="0.2">
      <c r="A235" s="750"/>
      <c r="B235" s="750"/>
      <c r="C235" s="748"/>
      <c r="D235" s="748"/>
    </row>
    <row r="236" spans="1:4" x14ac:dyDescent="0.2">
      <c r="A236" s="750"/>
      <c r="B236" s="750"/>
      <c r="C236" s="748"/>
      <c r="D236" s="748"/>
    </row>
    <row r="237" spans="1:4" x14ac:dyDescent="0.2">
      <c r="A237" s="750"/>
      <c r="B237" s="750"/>
      <c r="C237" s="748"/>
      <c r="D237" s="748"/>
    </row>
    <row r="238" spans="1:4" x14ac:dyDescent="0.2">
      <c r="A238" s="750"/>
      <c r="B238" s="750"/>
      <c r="C238" s="748"/>
      <c r="D238" s="748"/>
    </row>
    <row r="239" spans="1:4" x14ac:dyDescent="0.2">
      <c r="A239" s="750"/>
      <c r="B239" s="750"/>
      <c r="C239" s="748"/>
      <c r="D239" s="748"/>
    </row>
    <row r="240" spans="1:4" x14ac:dyDescent="0.2">
      <c r="A240" s="750"/>
      <c r="B240" s="750"/>
      <c r="C240" s="748"/>
      <c r="D240" s="748"/>
    </row>
    <row r="241" spans="1:4" x14ac:dyDescent="0.2">
      <c r="A241" s="750"/>
      <c r="B241" s="750"/>
      <c r="C241" s="748"/>
      <c r="D241" s="748"/>
    </row>
    <row r="242" spans="1:4" x14ac:dyDescent="0.2">
      <c r="A242" s="750"/>
      <c r="B242" s="750"/>
      <c r="C242" s="748"/>
      <c r="D242" s="748"/>
    </row>
    <row r="243" spans="1:4" x14ac:dyDescent="0.2">
      <c r="A243" s="750"/>
      <c r="B243" s="750"/>
      <c r="C243" s="748"/>
      <c r="D243" s="748"/>
    </row>
    <row r="244" spans="1:4" x14ac:dyDescent="0.2">
      <c r="A244" s="750"/>
      <c r="B244" s="750"/>
      <c r="C244" s="748"/>
      <c r="D244" s="748"/>
    </row>
    <row r="245" spans="1:4" x14ac:dyDescent="0.2">
      <c r="A245" s="750"/>
      <c r="B245" s="750"/>
      <c r="C245" s="748"/>
      <c r="D245" s="748"/>
    </row>
    <row r="246" spans="1:4" x14ac:dyDescent="0.2">
      <c r="A246" s="750"/>
      <c r="B246" s="750"/>
      <c r="C246" s="748"/>
      <c r="D246" s="748"/>
    </row>
    <row r="247" spans="1:4" x14ac:dyDescent="0.2">
      <c r="A247" s="750"/>
      <c r="B247" s="750"/>
      <c r="C247" s="748"/>
      <c r="D247" s="748"/>
    </row>
    <row r="248" spans="1:4" x14ac:dyDescent="0.2">
      <c r="A248" s="750"/>
      <c r="B248" s="750"/>
      <c r="C248" s="748"/>
      <c r="D248" s="748"/>
    </row>
    <row r="249" spans="1:4" x14ac:dyDescent="0.2">
      <c r="A249" s="750"/>
      <c r="B249" s="750"/>
      <c r="C249" s="748"/>
      <c r="D249" s="748"/>
    </row>
    <row r="250" spans="1:4" x14ac:dyDescent="0.2">
      <c r="A250" s="750"/>
      <c r="B250" s="750"/>
      <c r="C250" s="748"/>
      <c r="D250" s="748"/>
    </row>
    <row r="251" spans="1:4" x14ac:dyDescent="0.2">
      <c r="A251" s="750"/>
      <c r="B251" s="750"/>
      <c r="C251" s="748"/>
      <c r="D251" s="748"/>
    </row>
    <row r="252" spans="1:4" x14ac:dyDescent="0.2">
      <c r="A252" s="750"/>
      <c r="B252" s="750"/>
      <c r="C252" s="748"/>
      <c r="D252" s="748"/>
    </row>
    <row r="253" spans="1:4" x14ac:dyDescent="0.2">
      <c r="A253" s="750"/>
      <c r="B253" s="750"/>
      <c r="C253" s="748"/>
      <c r="D253" s="748"/>
    </row>
    <row r="254" spans="1:4" x14ac:dyDescent="0.2">
      <c r="A254" s="750"/>
      <c r="B254" s="750"/>
      <c r="C254" s="748"/>
      <c r="D254" s="748"/>
    </row>
    <row r="255" spans="1:4" x14ac:dyDescent="0.2">
      <c r="A255" s="750"/>
      <c r="B255" s="750"/>
      <c r="C255" s="748"/>
      <c r="D255" s="748"/>
    </row>
    <row r="256" spans="1:4" x14ac:dyDescent="0.2">
      <c r="A256" s="750"/>
      <c r="B256" s="750"/>
      <c r="C256" s="748"/>
      <c r="D256" s="748"/>
    </row>
    <row r="257" spans="1:4" x14ac:dyDescent="0.2">
      <c r="A257" s="750"/>
      <c r="B257" s="750"/>
      <c r="C257" s="748"/>
      <c r="D257" s="748"/>
    </row>
    <row r="258" spans="1:4" x14ac:dyDescent="0.2">
      <c r="A258" s="750"/>
      <c r="B258" s="750"/>
      <c r="C258" s="748"/>
      <c r="D258" s="748"/>
    </row>
    <row r="259" spans="1:4" x14ac:dyDescent="0.2">
      <c r="A259" s="750"/>
      <c r="B259" s="750"/>
      <c r="C259" s="748"/>
      <c r="D259" s="748"/>
    </row>
    <row r="260" spans="1:4" x14ac:dyDescent="0.2">
      <c r="A260" s="750"/>
      <c r="B260" s="750"/>
      <c r="C260" s="748"/>
      <c r="D260" s="748"/>
    </row>
    <row r="261" spans="1:4" x14ac:dyDescent="0.2">
      <c r="A261" s="750"/>
      <c r="B261" s="750"/>
      <c r="C261" s="748"/>
      <c r="D261" s="748"/>
    </row>
    <row r="262" spans="1:4" x14ac:dyDescent="0.2">
      <c r="A262" s="750"/>
      <c r="B262" s="750"/>
      <c r="C262" s="748"/>
      <c r="D262" s="748"/>
    </row>
    <row r="263" spans="1:4" x14ac:dyDescent="0.2">
      <c r="A263" s="750"/>
      <c r="B263" s="750"/>
      <c r="C263" s="748"/>
      <c r="D263" s="748"/>
    </row>
    <row r="264" spans="1:4" x14ac:dyDescent="0.2">
      <c r="A264" s="750"/>
      <c r="B264" s="750"/>
      <c r="C264" s="748"/>
      <c r="D264" s="748"/>
    </row>
    <row r="265" spans="1:4" x14ac:dyDescent="0.2">
      <c r="A265" s="750"/>
      <c r="B265" s="750"/>
      <c r="C265" s="748"/>
      <c r="D265" s="748"/>
    </row>
    <row r="266" spans="1:4" x14ac:dyDescent="0.2">
      <c r="A266" s="750"/>
      <c r="B266" s="750"/>
      <c r="C266" s="748"/>
      <c r="D266" s="748"/>
    </row>
    <row r="267" spans="1:4" x14ac:dyDescent="0.2">
      <c r="A267" s="750"/>
      <c r="B267" s="750"/>
      <c r="C267" s="748"/>
      <c r="D267" s="748"/>
    </row>
    <row r="268" spans="1:4" x14ac:dyDescent="0.2">
      <c r="A268" s="750"/>
      <c r="B268" s="750"/>
      <c r="C268" s="748"/>
      <c r="D268" s="748"/>
    </row>
    <row r="269" spans="1:4" x14ac:dyDescent="0.2">
      <c r="A269" s="750"/>
      <c r="B269" s="750"/>
      <c r="C269" s="748"/>
      <c r="D269" s="748"/>
    </row>
    <row r="270" spans="1:4" x14ac:dyDescent="0.2">
      <c r="A270" s="750"/>
      <c r="B270" s="750"/>
      <c r="C270" s="748"/>
      <c r="D270" s="748"/>
    </row>
    <row r="271" spans="1:4" x14ac:dyDescent="0.2">
      <c r="A271" s="750"/>
      <c r="B271" s="750"/>
      <c r="C271" s="748"/>
      <c r="D271" s="748"/>
    </row>
    <row r="272" spans="1:4" x14ac:dyDescent="0.2">
      <c r="A272" s="750"/>
      <c r="B272" s="750"/>
      <c r="C272" s="748"/>
      <c r="D272" s="748"/>
    </row>
    <row r="273" spans="1:3" x14ac:dyDescent="0.2">
      <c r="A273" s="750"/>
      <c r="B273" s="750"/>
      <c r="C273" s="748"/>
    </row>
  </sheetData>
  <pageMargins left="0.70866141732283472" right="0.70866141732283472" top="0.78740157480314965" bottom="0.78740157480314965" header="0.31496062992125984" footer="0.31496062992125984"/>
  <pageSetup paperSize="9" scale="94" orientation="landscape" r:id="rId1"/>
  <headerFooter>
    <oddFooter>&amp;C&amp;A &amp;P / &amp;N&amp;R&amp;F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6"/>
  <dimension ref="A1:L81"/>
  <sheetViews>
    <sheetView zoomScaleNormal="100" workbookViewId="0">
      <selection activeCell="I33" sqref="I33"/>
    </sheetView>
  </sheetViews>
  <sheetFormatPr baseColWidth="10" defaultRowHeight="12.75" x14ac:dyDescent="0.2"/>
  <cols>
    <col min="1" max="1" width="14.7109375" style="5" customWidth="1"/>
    <col min="2" max="2" width="51.140625" customWidth="1"/>
    <col min="3" max="3" width="12" customWidth="1"/>
    <col min="4" max="7" width="11.5703125" customWidth="1"/>
    <col min="9" max="9" width="12.7109375" customWidth="1"/>
    <col min="10" max="10" width="8.42578125" customWidth="1"/>
    <col min="11" max="11" width="9.7109375" customWidth="1"/>
    <col min="12" max="12" width="8.85546875" customWidth="1"/>
  </cols>
  <sheetData>
    <row r="1" spans="1:12" ht="16.5" customHeight="1" thickBot="1" x14ac:dyDescent="0.3">
      <c r="A1" s="1" t="str">
        <f>'Kostenzusammenstellung '!A1</f>
        <v>BREAST 23 11. - 13.05.2023</v>
      </c>
      <c r="G1" s="2"/>
    </row>
    <row r="2" spans="1:12" ht="16.5" customHeight="1" thickBot="1" x14ac:dyDescent="0.3">
      <c r="A2" s="1"/>
      <c r="D2" s="552"/>
      <c r="E2" s="1074" t="s">
        <v>810</v>
      </c>
      <c r="F2" s="1075"/>
      <c r="G2" s="1075"/>
      <c r="H2" s="1076"/>
    </row>
    <row r="3" spans="1:12" ht="33.75" customHeight="1" thickBot="1" x14ac:dyDescent="0.3">
      <c r="A3" s="3" t="s">
        <v>0</v>
      </c>
      <c r="B3" s="4"/>
      <c r="D3" s="827" t="s">
        <v>811</v>
      </c>
      <c r="E3" s="828" t="s">
        <v>812</v>
      </c>
      <c r="F3" s="829" t="s">
        <v>594</v>
      </c>
      <c r="G3" s="830" t="s">
        <v>381</v>
      </c>
      <c r="H3" s="831" t="s">
        <v>813</v>
      </c>
    </row>
    <row r="4" spans="1:12" ht="15" customHeight="1" x14ac:dyDescent="0.2">
      <c r="A4" s="6"/>
      <c r="C4" s="832" t="s">
        <v>814</v>
      </c>
      <c r="D4" s="718">
        <v>30.57</v>
      </c>
      <c r="E4" s="718">
        <v>33.69</v>
      </c>
      <c r="F4" s="718">
        <v>40.56</v>
      </c>
      <c r="G4" s="824">
        <v>49.93</v>
      </c>
      <c r="H4" s="719">
        <v>67.41</v>
      </c>
      <c r="I4" s="193"/>
      <c r="L4" s="193"/>
    </row>
    <row r="5" spans="1:12" ht="15" customHeight="1" x14ac:dyDescent="0.2">
      <c r="A5" s="6"/>
      <c r="C5" s="833" t="s">
        <v>816</v>
      </c>
      <c r="D5" s="740">
        <v>40.340000000000003</v>
      </c>
      <c r="E5" s="740">
        <v>44.47</v>
      </c>
      <c r="F5" s="740">
        <v>53.54</v>
      </c>
      <c r="G5" s="825">
        <v>65.91</v>
      </c>
      <c r="H5" s="741">
        <v>74.150000000000006</v>
      </c>
      <c r="I5" s="193"/>
      <c r="L5" s="193"/>
    </row>
    <row r="6" spans="1:12" ht="15" customHeight="1" thickBot="1" x14ac:dyDescent="0.25">
      <c r="A6" s="6"/>
      <c r="C6" s="834" t="s">
        <v>5</v>
      </c>
      <c r="D6" s="716">
        <v>30.45</v>
      </c>
      <c r="E6" s="716">
        <v>34.369999999999997</v>
      </c>
      <c r="F6" s="716">
        <v>51.61</v>
      </c>
      <c r="G6" s="826">
        <v>65.73</v>
      </c>
      <c r="H6" s="717">
        <v>75.16</v>
      </c>
      <c r="I6" s="193"/>
      <c r="L6" s="193"/>
    </row>
    <row r="7" spans="1:12" ht="13.5" thickBot="1" x14ac:dyDescent="0.25">
      <c r="C7" s="7"/>
      <c r="D7" s="8"/>
      <c r="E7" s="8"/>
      <c r="F7" s="9"/>
      <c r="I7" s="183"/>
    </row>
    <row r="8" spans="1:12" ht="20.25" customHeight="1" x14ac:dyDescent="0.2">
      <c r="A8" s="655" t="s">
        <v>6</v>
      </c>
      <c r="B8" s="11" t="s">
        <v>7</v>
      </c>
      <c r="C8" s="262" t="s">
        <v>8</v>
      </c>
      <c r="D8" s="262" t="s">
        <v>9</v>
      </c>
      <c r="E8" s="262" t="s">
        <v>10</v>
      </c>
      <c r="F8" s="262" t="s">
        <v>11</v>
      </c>
      <c r="G8" s="263" t="s">
        <v>12</v>
      </c>
      <c r="I8" s="183"/>
    </row>
    <row r="9" spans="1:12" ht="20.25" customHeight="1" x14ac:dyDescent="0.2">
      <c r="A9" s="1004"/>
      <c r="B9" s="504"/>
      <c r="C9" s="1006"/>
      <c r="D9" s="1007"/>
      <c r="E9" s="1008"/>
      <c r="F9" s="17"/>
      <c r="G9" s="723"/>
      <c r="I9" s="183"/>
    </row>
    <row r="10" spans="1:12" ht="20.25" customHeight="1" x14ac:dyDescent="0.2">
      <c r="A10" s="1004" t="s">
        <v>938</v>
      </c>
      <c r="B10" s="517" t="s">
        <v>944</v>
      </c>
      <c r="C10" s="1006">
        <v>1</v>
      </c>
      <c r="D10" s="1007">
        <v>1</v>
      </c>
      <c r="E10" s="1008">
        <v>1.5</v>
      </c>
      <c r="F10" s="17">
        <f>$D$4</f>
        <v>30.57</v>
      </c>
      <c r="G10" s="723">
        <f>C10*D10*E10*F10</f>
        <v>45.855000000000004</v>
      </c>
      <c r="I10" s="183"/>
    </row>
    <row r="11" spans="1:12" ht="25.5" x14ac:dyDescent="0.2">
      <c r="A11" s="1004" t="s">
        <v>948</v>
      </c>
      <c r="B11" s="1023" t="s">
        <v>945</v>
      </c>
      <c r="C11" s="1006">
        <v>1</v>
      </c>
      <c r="D11" s="1007">
        <v>2</v>
      </c>
      <c r="E11" s="1008">
        <v>12</v>
      </c>
      <c r="F11" s="17">
        <f t="shared" ref="F11:F12" si="0">$D$4</f>
        <v>30.57</v>
      </c>
      <c r="G11" s="723">
        <f t="shared" ref="G11:G12" si="1">C11*D11*E11*F11</f>
        <v>733.68000000000006</v>
      </c>
      <c r="I11" s="183"/>
    </row>
    <row r="12" spans="1:12" ht="25.5" x14ac:dyDescent="0.2">
      <c r="A12" s="1004" t="s">
        <v>943</v>
      </c>
      <c r="B12" s="1023" t="s">
        <v>946</v>
      </c>
      <c r="C12" s="1006">
        <v>1</v>
      </c>
      <c r="D12" s="1007">
        <v>1</v>
      </c>
      <c r="E12" s="1008">
        <v>5.5</v>
      </c>
      <c r="F12" s="17">
        <f t="shared" si="0"/>
        <v>30.57</v>
      </c>
      <c r="G12" s="723">
        <f t="shared" si="1"/>
        <v>168.13499999999999</v>
      </c>
      <c r="I12" s="183"/>
    </row>
    <row r="13" spans="1:12" x14ac:dyDescent="0.2">
      <c r="A13" s="1004" t="s">
        <v>948</v>
      </c>
      <c r="B13" s="658" t="s">
        <v>947</v>
      </c>
      <c r="C13" s="1006">
        <v>2114</v>
      </c>
      <c r="D13" s="1007">
        <v>2</v>
      </c>
      <c r="E13" s="1008"/>
      <c r="F13" s="17">
        <v>0.1</v>
      </c>
      <c r="G13" s="723">
        <f>C13*D13*F13</f>
        <v>422.8</v>
      </c>
      <c r="I13" s="183"/>
    </row>
    <row r="14" spans="1:12" x14ac:dyDescent="0.2">
      <c r="A14" s="1054" t="s">
        <v>938</v>
      </c>
      <c r="B14" s="1055" t="s">
        <v>973</v>
      </c>
      <c r="C14" s="1056">
        <v>1</v>
      </c>
      <c r="D14" s="1057">
        <v>1</v>
      </c>
      <c r="E14" s="1058">
        <v>0.5</v>
      </c>
      <c r="F14" s="1059">
        <f>$D$4</f>
        <v>30.57</v>
      </c>
      <c r="G14" s="1060">
        <f>C14*D14*F14</f>
        <v>30.57</v>
      </c>
      <c r="I14" s="183"/>
    </row>
    <row r="15" spans="1:12" ht="20.25" customHeight="1" x14ac:dyDescent="0.2">
      <c r="A15" s="1004"/>
      <c r="B15" s="504"/>
      <c r="C15" s="1006"/>
      <c r="D15" s="1007"/>
      <c r="E15" s="1008"/>
      <c r="F15" s="17"/>
      <c r="G15" s="723"/>
      <c r="I15" s="183"/>
    </row>
    <row r="16" spans="1:12" ht="18" customHeight="1" x14ac:dyDescent="0.2">
      <c r="A16" s="661"/>
      <c r="B16" s="659" t="s">
        <v>375</v>
      </c>
      <c r="C16" s="21"/>
      <c r="D16" s="22"/>
      <c r="E16" s="336" t="s">
        <v>370</v>
      </c>
      <c r="F16" s="337" t="s">
        <v>371</v>
      </c>
      <c r="G16" s="18"/>
      <c r="H16" s="19"/>
    </row>
    <row r="17" spans="1:8" ht="18" customHeight="1" x14ac:dyDescent="0.2">
      <c r="A17" s="656" t="s">
        <v>950</v>
      </c>
      <c r="B17" s="1024" t="s">
        <v>949</v>
      </c>
      <c r="C17" s="644"/>
      <c r="D17" s="644">
        <v>3</v>
      </c>
      <c r="E17" s="1041">
        <v>4</v>
      </c>
      <c r="F17" s="338">
        <v>10.15</v>
      </c>
      <c r="G17" s="18">
        <f>D17*E17*F17</f>
        <v>121.80000000000001</v>
      </c>
      <c r="H17" s="19"/>
    </row>
    <row r="18" spans="1:8" ht="18" customHeight="1" thickBot="1" x14ac:dyDescent="0.25">
      <c r="A18" s="657"/>
      <c r="B18" s="660"/>
      <c r="C18" s="643"/>
      <c r="D18" s="643"/>
      <c r="E18" s="643"/>
      <c r="F18" s="36"/>
      <c r="G18" s="37"/>
      <c r="H18" s="19"/>
    </row>
    <row r="19" spans="1:8" ht="18" customHeight="1" thickBot="1" x14ac:dyDescent="0.25">
      <c r="A19" s="38"/>
      <c r="B19" s="39"/>
      <c r="C19" s="40"/>
      <c r="D19" s="40"/>
      <c r="F19" s="251" t="s">
        <v>361</v>
      </c>
      <c r="G19" s="252">
        <f>SUM(G9:G17)</f>
        <v>1522.84</v>
      </c>
    </row>
    <row r="20" spans="1:8" ht="13.5" thickTop="1" x14ac:dyDescent="0.2">
      <c r="A20" s="42"/>
      <c r="B20" s="43"/>
      <c r="C20" s="43"/>
      <c r="D20" s="43"/>
      <c r="E20" s="44"/>
      <c r="F20" s="45"/>
      <c r="G20" s="253"/>
    </row>
    <row r="21" spans="1:8" x14ac:dyDescent="0.2">
      <c r="A21" s="47"/>
      <c r="B21" s="48"/>
      <c r="E21" s="49"/>
      <c r="F21" s="8"/>
      <c r="G21" s="46"/>
    </row>
    <row r="22" spans="1:8" x14ac:dyDescent="0.2">
      <c r="A22" s="47"/>
      <c r="E22" s="49"/>
      <c r="F22" s="8"/>
      <c r="G22" s="46"/>
    </row>
    <row r="23" spans="1:8" x14ac:dyDescent="0.2">
      <c r="A23" s="47"/>
      <c r="E23" s="49"/>
      <c r="F23" s="8"/>
      <c r="G23" s="46"/>
    </row>
    <row r="24" spans="1:8" x14ac:dyDescent="0.2">
      <c r="A24" s="47"/>
      <c r="B24" s="48"/>
      <c r="E24" s="49"/>
      <c r="F24" s="8"/>
      <c r="G24" s="46"/>
    </row>
    <row r="25" spans="1:8" x14ac:dyDescent="0.2">
      <c r="A25" s="47"/>
      <c r="E25" s="49"/>
      <c r="F25" s="8"/>
      <c r="G25" s="46"/>
    </row>
    <row r="26" spans="1:8" x14ac:dyDescent="0.2">
      <c r="A26" s="47"/>
      <c r="E26" s="49"/>
      <c r="F26" s="8"/>
      <c r="G26" s="46"/>
    </row>
    <row r="27" spans="1:8" x14ac:dyDescent="0.2">
      <c r="A27" s="47"/>
      <c r="E27" s="49"/>
      <c r="F27" s="8"/>
      <c r="G27" s="46"/>
    </row>
    <row r="28" spans="1:8" x14ac:dyDescent="0.2">
      <c r="A28" s="47"/>
      <c r="E28" s="49"/>
      <c r="F28" s="8"/>
      <c r="G28" s="46"/>
    </row>
    <row r="29" spans="1:8" x14ac:dyDescent="0.2">
      <c r="A29" s="47"/>
      <c r="E29" s="49"/>
      <c r="F29" s="8"/>
      <c r="G29" s="46"/>
    </row>
    <row r="30" spans="1:8" x14ac:dyDescent="0.2">
      <c r="A30" s="47"/>
      <c r="E30" s="49"/>
      <c r="F30" s="8"/>
      <c r="G30" s="46"/>
    </row>
    <row r="31" spans="1:8" x14ac:dyDescent="0.2">
      <c r="A31" s="47"/>
      <c r="E31" s="49"/>
      <c r="F31" s="8"/>
      <c r="G31" s="46"/>
    </row>
    <row r="32" spans="1:8" x14ac:dyDescent="0.2">
      <c r="G32" s="46"/>
    </row>
    <row r="33" spans="2:7" x14ac:dyDescent="0.2">
      <c r="G33" s="46"/>
    </row>
    <row r="34" spans="2:7" x14ac:dyDescent="0.2">
      <c r="B34" s="50"/>
      <c r="G34" s="46"/>
    </row>
    <row r="35" spans="2:7" x14ac:dyDescent="0.2">
      <c r="B35" s="47"/>
      <c r="G35" s="46"/>
    </row>
    <row r="36" spans="2:7" x14ac:dyDescent="0.2">
      <c r="G36" s="46"/>
    </row>
    <row r="37" spans="2:7" x14ac:dyDescent="0.2">
      <c r="B37" s="50"/>
      <c r="G37" s="46"/>
    </row>
    <row r="38" spans="2:7" x14ac:dyDescent="0.2">
      <c r="B38" s="47"/>
      <c r="G38" s="46"/>
    </row>
    <row r="39" spans="2:7" x14ac:dyDescent="0.2">
      <c r="G39" s="46"/>
    </row>
    <row r="40" spans="2:7" x14ac:dyDescent="0.2">
      <c r="B40" s="50"/>
      <c r="G40" s="46"/>
    </row>
    <row r="41" spans="2:7" x14ac:dyDescent="0.2">
      <c r="G41" s="46"/>
    </row>
    <row r="42" spans="2:7" x14ac:dyDescent="0.2">
      <c r="G42" s="46"/>
    </row>
    <row r="43" spans="2:7" x14ac:dyDescent="0.2">
      <c r="G43" s="46"/>
    </row>
    <row r="44" spans="2:7" x14ac:dyDescent="0.2">
      <c r="G44" s="46"/>
    </row>
    <row r="45" spans="2:7" x14ac:dyDescent="0.2">
      <c r="G45" s="46"/>
    </row>
    <row r="46" spans="2:7" x14ac:dyDescent="0.2">
      <c r="G46" s="46"/>
    </row>
    <row r="47" spans="2:7" x14ac:dyDescent="0.2">
      <c r="G47" s="46"/>
    </row>
    <row r="48" spans="2:7" x14ac:dyDescent="0.2">
      <c r="G48" s="46"/>
    </row>
    <row r="49" spans="2:7" x14ac:dyDescent="0.2">
      <c r="G49" s="46"/>
    </row>
    <row r="50" spans="2:7" x14ac:dyDescent="0.2">
      <c r="G50" s="46"/>
    </row>
    <row r="51" spans="2:7" x14ac:dyDescent="0.2">
      <c r="G51" s="46"/>
    </row>
    <row r="52" spans="2:7" x14ac:dyDescent="0.2">
      <c r="B52" s="50"/>
      <c r="G52" s="46"/>
    </row>
    <row r="53" spans="2:7" x14ac:dyDescent="0.2">
      <c r="G53" s="46"/>
    </row>
    <row r="54" spans="2:7" x14ac:dyDescent="0.2">
      <c r="G54" s="46"/>
    </row>
    <row r="55" spans="2:7" x14ac:dyDescent="0.2">
      <c r="G55" s="46"/>
    </row>
    <row r="56" spans="2:7" x14ac:dyDescent="0.2">
      <c r="G56" s="46"/>
    </row>
    <row r="57" spans="2:7" x14ac:dyDescent="0.2">
      <c r="B57" s="50"/>
      <c r="G57" s="46"/>
    </row>
    <row r="58" spans="2:7" x14ac:dyDescent="0.2">
      <c r="G58" s="46"/>
    </row>
    <row r="59" spans="2:7" x14ac:dyDescent="0.2">
      <c r="G59" s="46"/>
    </row>
    <row r="60" spans="2:7" x14ac:dyDescent="0.2">
      <c r="B60" s="51"/>
      <c r="G60" s="46"/>
    </row>
    <row r="61" spans="2:7" x14ac:dyDescent="0.2">
      <c r="G61" s="46"/>
    </row>
    <row r="62" spans="2:7" x14ac:dyDescent="0.2">
      <c r="G62" s="46"/>
    </row>
    <row r="63" spans="2:7" x14ac:dyDescent="0.2">
      <c r="B63" s="50"/>
      <c r="G63" s="46"/>
    </row>
    <row r="64" spans="2:7" x14ac:dyDescent="0.2">
      <c r="G64" s="46"/>
    </row>
    <row r="65" spans="2:7" x14ac:dyDescent="0.2">
      <c r="B65" s="50"/>
      <c r="G65" s="46"/>
    </row>
    <row r="66" spans="2:7" x14ac:dyDescent="0.2">
      <c r="G66" s="46"/>
    </row>
    <row r="67" spans="2:7" x14ac:dyDescent="0.2">
      <c r="B67" s="50"/>
      <c r="G67" s="46"/>
    </row>
    <row r="68" spans="2:7" x14ac:dyDescent="0.2">
      <c r="G68" s="46"/>
    </row>
    <row r="69" spans="2:7" x14ac:dyDescent="0.2">
      <c r="B69" s="50"/>
      <c r="G69" s="46"/>
    </row>
    <row r="70" spans="2:7" x14ac:dyDescent="0.2">
      <c r="G70" s="46"/>
    </row>
    <row r="71" spans="2:7" x14ac:dyDescent="0.2">
      <c r="G71" s="46"/>
    </row>
    <row r="72" spans="2:7" x14ac:dyDescent="0.2">
      <c r="B72" s="50"/>
    </row>
    <row r="73" spans="2:7" x14ac:dyDescent="0.2">
      <c r="G73" s="46"/>
    </row>
    <row r="74" spans="2:7" x14ac:dyDescent="0.2">
      <c r="B74" s="50"/>
      <c r="G74" s="46"/>
    </row>
    <row r="75" spans="2:7" x14ac:dyDescent="0.2">
      <c r="G75" s="46"/>
    </row>
    <row r="76" spans="2:7" x14ac:dyDescent="0.2">
      <c r="G76" s="46"/>
    </row>
    <row r="77" spans="2:7" x14ac:dyDescent="0.2">
      <c r="G77" s="46"/>
    </row>
    <row r="78" spans="2:7" x14ac:dyDescent="0.2">
      <c r="B78" s="48"/>
      <c r="G78" s="46"/>
    </row>
    <row r="79" spans="2:7" x14ac:dyDescent="0.2">
      <c r="B79" s="48"/>
      <c r="G79" s="46"/>
    </row>
    <row r="80" spans="2:7" x14ac:dyDescent="0.2">
      <c r="B80" s="48"/>
      <c r="G80" s="8"/>
    </row>
    <row r="81" spans="7:7" x14ac:dyDescent="0.2">
      <c r="G81" s="52"/>
    </row>
  </sheetData>
  <sheetProtection formatCells="0" formatColumns="0" formatRows="0" insertColumns="0" insertRows="0" deleteColumns="0" deleteRows="0"/>
  <protectedRanges>
    <protectedRange sqref="A4:B6 A7:H8 H9:H15 A16:H16 A1:H1 A2:C3 A18:H20 A17 C17:H17" name="Bereich1"/>
    <protectedRange sqref="G9:G15" name="Bereich1_1"/>
    <protectedRange sqref="B9:E9 C10:E14 B15:E15" name="Bereich1_6_2"/>
    <protectedRange sqref="A9:A15" name="Bereich1_3_1"/>
    <protectedRange sqref="B11:B14" name="Bereich1_2"/>
    <protectedRange sqref="B10" name="Bereich1_6"/>
    <protectedRange sqref="B17" name="Bereich1_3"/>
  </protectedRanges>
  <customSheetViews>
    <customSheetView guid="{5C32C84F-22BC-44CA-AD2B-12D34D143DA0}">
      <selection activeCell="C29" sqref="C29"/>
      <pageMargins left="0.39370078740157483" right="0.39370078740157483" top="0.39370078740157483" bottom="0.39370078740157483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1">
    <mergeCell ref="E2:H2"/>
  </mergeCells>
  <phoneticPr fontId="0" type="noConversion"/>
  <pageMargins left="0.39370078740157483" right="0.39370078740157483" top="0.39370078740157483" bottom="0.39370078740157483" header="0" footer="0"/>
  <pageSetup paperSize="9" orientation="landscape" r:id="rId2"/>
  <headerFooter alignWithMargins="0">
    <oddFooter>&amp;C&amp;A &amp;P / &amp;N&amp;R&amp;F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24"/>
  <dimension ref="A1:L74"/>
  <sheetViews>
    <sheetView zoomScaleNormal="100" workbookViewId="0">
      <selection activeCell="C39" sqref="C39"/>
    </sheetView>
  </sheetViews>
  <sheetFormatPr baseColWidth="10" defaultRowHeight="12.75" x14ac:dyDescent="0.2"/>
  <cols>
    <col min="1" max="1" width="14.7109375" style="5" customWidth="1"/>
    <col min="2" max="2" width="51.140625" customWidth="1"/>
    <col min="3" max="3" width="12" customWidth="1"/>
    <col min="4" max="7" width="11.5703125" customWidth="1"/>
    <col min="9" max="9" width="9.42578125" customWidth="1"/>
    <col min="10" max="10" width="8.42578125" customWidth="1"/>
    <col min="11" max="11" width="9.7109375" customWidth="1"/>
    <col min="12" max="12" width="8.85546875" customWidth="1"/>
  </cols>
  <sheetData>
    <row r="1" spans="1:12" ht="16.5" customHeight="1" x14ac:dyDescent="0.25">
      <c r="A1" s="1" t="str">
        <f>'Kostenzusammenstellung '!A1</f>
        <v>BREAST 23 11. - 13.05.2023</v>
      </c>
      <c r="G1" s="2"/>
    </row>
    <row r="2" spans="1:12" ht="16.5" customHeight="1" x14ac:dyDescent="0.25">
      <c r="A2" s="1"/>
      <c r="G2" s="2"/>
    </row>
    <row r="3" spans="1:12" ht="27" customHeight="1" x14ac:dyDescent="0.25">
      <c r="A3" s="3" t="s">
        <v>592</v>
      </c>
      <c r="B3" s="4"/>
    </row>
    <row r="4" spans="1:12" ht="15" customHeight="1" x14ac:dyDescent="0.2">
      <c r="A4" s="6"/>
      <c r="I4" s="193"/>
      <c r="J4" s="193"/>
      <c r="K4" s="193"/>
      <c r="L4" s="193"/>
    </row>
    <row r="5" spans="1:12" ht="13.5" thickBot="1" x14ac:dyDescent="0.25">
      <c r="C5" s="7"/>
      <c r="D5" s="8"/>
      <c r="E5" s="8"/>
      <c r="F5" s="9"/>
      <c r="I5" s="183"/>
    </row>
    <row r="6" spans="1:12" ht="20.25" customHeight="1" x14ac:dyDescent="0.2">
      <c r="A6" s="655" t="s">
        <v>6</v>
      </c>
      <c r="B6" s="11" t="s">
        <v>7</v>
      </c>
      <c r="C6" s="262" t="s">
        <v>591</v>
      </c>
      <c r="D6" s="262" t="s">
        <v>9</v>
      </c>
      <c r="E6" s="262" t="s">
        <v>10</v>
      </c>
      <c r="F6" s="262" t="s">
        <v>590</v>
      </c>
      <c r="G6" s="263" t="s">
        <v>12</v>
      </c>
      <c r="I6" s="183"/>
    </row>
    <row r="7" spans="1:12" ht="20.25" customHeight="1" x14ac:dyDescent="0.2">
      <c r="A7" s="675"/>
      <c r="B7" s="674"/>
      <c r="C7" s="561"/>
      <c r="D7" s="673"/>
      <c r="E7" s="562"/>
      <c r="F7" s="17">
        <v>6.85</v>
      </c>
      <c r="G7" s="18">
        <f>C7*D7*E7*F7</f>
        <v>0</v>
      </c>
      <c r="I7" s="183"/>
    </row>
    <row r="8" spans="1:12" ht="20.25" customHeight="1" x14ac:dyDescent="0.2">
      <c r="A8" s="676"/>
      <c r="B8" s="674"/>
      <c r="C8" s="561"/>
      <c r="D8" s="673"/>
      <c r="E8" s="562"/>
      <c r="F8" s="17">
        <v>8.4499999999999993</v>
      </c>
      <c r="G8" s="18">
        <f>C8*D8*E8*F8</f>
        <v>0</v>
      </c>
      <c r="I8" s="183"/>
    </row>
    <row r="9" spans="1:12" ht="20.25" customHeight="1" x14ac:dyDescent="0.2">
      <c r="A9" s="676"/>
      <c r="B9" s="674"/>
      <c r="C9" s="561"/>
      <c r="D9" s="673"/>
      <c r="E9" s="562"/>
      <c r="F9" s="17"/>
      <c r="G9" s="18"/>
      <c r="I9" s="183"/>
    </row>
    <row r="10" spans="1:12" ht="18" customHeight="1" x14ac:dyDescent="0.2">
      <c r="A10" s="661"/>
      <c r="B10" s="658"/>
      <c r="C10" s="645"/>
      <c r="D10" s="644"/>
      <c r="E10" s="644"/>
      <c r="F10" s="17"/>
      <c r="G10" s="18"/>
      <c r="H10" s="19"/>
    </row>
    <row r="11" spans="1:12" ht="18" customHeight="1" thickBot="1" x14ac:dyDescent="0.25">
      <c r="A11" s="657"/>
      <c r="B11" s="660"/>
      <c r="C11" s="643"/>
      <c r="D11" s="643"/>
      <c r="E11" s="643"/>
      <c r="F11" s="36"/>
      <c r="G11" s="37"/>
      <c r="H11" s="19"/>
    </row>
    <row r="12" spans="1:12" ht="18" customHeight="1" thickBot="1" x14ac:dyDescent="0.25">
      <c r="A12" s="38"/>
      <c r="B12" s="39"/>
      <c r="C12" s="40"/>
      <c r="D12" s="40"/>
      <c r="F12" s="251" t="s">
        <v>361</v>
      </c>
      <c r="G12" s="252">
        <f>SUM(G7:G11)</f>
        <v>0</v>
      </c>
    </row>
    <row r="13" spans="1:12" ht="13.5" thickTop="1" x14ac:dyDescent="0.2">
      <c r="A13" s="42"/>
      <c r="B13" s="43"/>
      <c r="C13" s="43"/>
      <c r="D13" s="43"/>
      <c r="E13" s="44"/>
      <c r="F13" s="45"/>
      <c r="G13" s="253"/>
    </row>
    <row r="14" spans="1:12" x14ac:dyDescent="0.2">
      <c r="A14" s="47"/>
      <c r="B14" s="48"/>
      <c r="E14" s="49"/>
      <c r="F14" s="8"/>
      <c r="G14" s="46"/>
    </row>
    <row r="15" spans="1:12" x14ac:dyDescent="0.2">
      <c r="A15" s="47"/>
      <c r="E15" s="49"/>
      <c r="F15" s="8"/>
      <c r="G15" s="46"/>
    </row>
    <row r="16" spans="1:12" x14ac:dyDescent="0.2">
      <c r="A16" s="47"/>
      <c r="E16" s="49"/>
      <c r="F16" s="8"/>
      <c r="G16" s="46"/>
    </row>
    <row r="17" spans="1:7" x14ac:dyDescent="0.2">
      <c r="A17" s="47"/>
      <c r="B17" s="48"/>
      <c r="E17" s="49"/>
      <c r="F17" s="8"/>
      <c r="G17" s="46"/>
    </row>
    <row r="18" spans="1:7" x14ac:dyDescent="0.2">
      <c r="A18" s="47"/>
      <c r="E18" s="49"/>
      <c r="F18" s="8"/>
      <c r="G18" s="46"/>
    </row>
    <row r="19" spans="1:7" x14ac:dyDescent="0.2">
      <c r="A19" s="47"/>
      <c r="E19" s="49"/>
      <c r="F19" s="8"/>
      <c r="G19" s="46"/>
    </row>
    <row r="20" spans="1:7" x14ac:dyDescent="0.2">
      <c r="A20" s="47"/>
      <c r="E20" s="49"/>
      <c r="F20" s="8"/>
      <c r="G20" s="46"/>
    </row>
    <row r="21" spans="1:7" x14ac:dyDescent="0.2">
      <c r="A21" s="47"/>
      <c r="E21" s="49"/>
      <c r="F21" s="8"/>
      <c r="G21" s="46"/>
    </row>
    <row r="22" spans="1:7" x14ac:dyDescent="0.2">
      <c r="A22" s="47"/>
      <c r="E22" s="49"/>
      <c r="F22" s="8"/>
      <c r="G22" s="46"/>
    </row>
    <row r="23" spans="1:7" x14ac:dyDescent="0.2">
      <c r="A23" s="47"/>
      <c r="E23" s="49"/>
      <c r="F23" s="8"/>
      <c r="G23" s="46"/>
    </row>
    <row r="24" spans="1:7" x14ac:dyDescent="0.2">
      <c r="A24" s="47"/>
      <c r="E24" s="49"/>
      <c r="F24" s="8"/>
      <c r="G24" s="46"/>
    </row>
    <row r="25" spans="1:7" x14ac:dyDescent="0.2">
      <c r="G25" s="46"/>
    </row>
    <row r="26" spans="1:7" x14ac:dyDescent="0.2">
      <c r="G26" s="46"/>
    </row>
    <row r="27" spans="1:7" x14ac:dyDescent="0.2">
      <c r="B27" s="50"/>
      <c r="G27" s="46"/>
    </row>
    <row r="28" spans="1:7" x14ac:dyDescent="0.2">
      <c r="B28" s="47"/>
      <c r="G28" s="46"/>
    </row>
    <row r="29" spans="1:7" x14ac:dyDescent="0.2">
      <c r="G29" s="46"/>
    </row>
    <row r="30" spans="1:7" x14ac:dyDescent="0.2">
      <c r="B30" s="50"/>
      <c r="G30" s="46"/>
    </row>
    <row r="31" spans="1:7" x14ac:dyDescent="0.2">
      <c r="B31" s="47"/>
      <c r="G31" s="46"/>
    </row>
    <row r="32" spans="1:7" x14ac:dyDescent="0.2">
      <c r="G32" s="46"/>
    </row>
    <row r="33" spans="2:7" x14ac:dyDescent="0.2">
      <c r="B33" s="50"/>
      <c r="G33" s="46"/>
    </row>
    <row r="34" spans="2:7" x14ac:dyDescent="0.2">
      <c r="G34" s="46"/>
    </row>
    <row r="35" spans="2:7" x14ac:dyDescent="0.2">
      <c r="G35" s="46"/>
    </row>
    <row r="36" spans="2:7" x14ac:dyDescent="0.2">
      <c r="G36" s="46"/>
    </row>
    <row r="37" spans="2:7" x14ac:dyDescent="0.2">
      <c r="G37" s="46"/>
    </row>
    <row r="38" spans="2:7" x14ac:dyDescent="0.2">
      <c r="G38" s="46"/>
    </row>
    <row r="39" spans="2:7" x14ac:dyDescent="0.2">
      <c r="G39" s="46"/>
    </row>
    <row r="40" spans="2:7" x14ac:dyDescent="0.2">
      <c r="G40" s="46"/>
    </row>
    <row r="41" spans="2:7" x14ac:dyDescent="0.2">
      <c r="G41" s="46"/>
    </row>
    <row r="42" spans="2:7" x14ac:dyDescent="0.2">
      <c r="G42" s="46"/>
    </row>
    <row r="43" spans="2:7" x14ac:dyDescent="0.2">
      <c r="G43" s="46"/>
    </row>
    <row r="44" spans="2:7" x14ac:dyDescent="0.2">
      <c r="G44" s="46"/>
    </row>
    <row r="45" spans="2:7" x14ac:dyDescent="0.2">
      <c r="B45" s="50"/>
      <c r="G45" s="46"/>
    </row>
    <row r="46" spans="2:7" x14ac:dyDescent="0.2">
      <c r="G46" s="46"/>
    </row>
    <row r="47" spans="2:7" x14ac:dyDescent="0.2">
      <c r="G47" s="46"/>
    </row>
    <row r="48" spans="2:7" x14ac:dyDescent="0.2">
      <c r="G48" s="46"/>
    </row>
    <row r="49" spans="2:7" x14ac:dyDescent="0.2">
      <c r="G49" s="46"/>
    </row>
    <row r="50" spans="2:7" x14ac:dyDescent="0.2">
      <c r="B50" s="50"/>
      <c r="G50" s="46"/>
    </row>
    <row r="51" spans="2:7" x14ac:dyDescent="0.2">
      <c r="G51" s="46"/>
    </row>
    <row r="52" spans="2:7" x14ac:dyDescent="0.2">
      <c r="G52" s="46"/>
    </row>
    <row r="53" spans="2:7" x14ac:dyDescent="0.2">
      <c r="B53" s="51"/>
      <c r="G53" s="46"/>
    </row>
    <row r="54" spans="2:7" x14ac:dyDescent="0.2">
      <c r="G54" s="46"/>
    </row>
    <row r="55" spans="2:7" x14ac:dyDescent="0.2">
      <c r="G55" s="46"/>
    </row>
    <row r="56" spans="2:7" x14ac:dyDescent="0.2">
      <c r="B56" s="50"/>
      <c r="G56" s="46"/>
    </row>
    <row r="57" spans="2:7" x14ac:dyDescent="0.2">
      <c r="G57" s="46"/>
    </row>
    <row r="58" spans="2:7" x14ac:dyDescent="0.2">
      <c r="B58" s="50"/>
      <c r="G58" s="46"/>
    </row>
    <row r="59" spans="2:7" x14ac:dyDescent="0.2">
      <c r="G59" s="46"/>
    </row>
    <row r="60" spans="2:7" x14ac:dyDescent="0.2">
      <c r="B60" s="50"/>
      <c r="G60" s="46"/>
    </row>
    <row r="61" spans="2:7" x14ac:dyDescent="0.2">
      <c r="G61" s="46"/>
    </row>
    <row r="62" spans="2:7" x14ac:dyDescent="0.2">
      <c r="B62" s="50"/>
      <c r="G62" s="46"/>
    </row>
    <row r="63" spans="2:7" x14ac:dyDescent="0.2">
      <c r="G63" s="46"/>
    </row>
    <row r="64" spans="2:7" x14ac:dyDescent="0.2">
      <c r="G64" s="46"/>
    </row>
    <row r="65" spans="2:7" x14ac:dyDescent="0.2">
      <c r="B65" s="50"/>
    </row>
    <row r="66" spans="2:7" x14ac:dyDescent="0.2">
      <c r="G66" s="46"/>
    </row>
    <row r="67" spans="2:7" x14ac:dyDescent="0.2">
      <c r="B67" s="50"/>
      <c r="G67" s="46"/>
    </row>
    <row r="68" spans="2:7" x14ac:dyDescent="0.2">
      <c r="G68" s="46"/>
    </row>
    <row r="69" spans="2:7" x14ac:dyDescent="0.2">
      <c r="G69" s="46"/>
    </row>
    <row r="70" spans="2:7" x14ac:dyDescent="0.2">
      <c r="G70" s="46"/>
    </row>
    <row r="71" spans="2:7" x14ac:dyDescent="0.2">
      <c r="B71" s="48"/>
      <c r="G71" s="46"/>
    </row>
    <row r="72" spans="2:7" x14ac:dyDescent="0.2">
      <c r="B72" s="48"/>
      <c r="G72" s="46"/>
    </row>
    <row r="73" spans="2:7" x14ac:dyDescent="0.2">
      <c r="B73" s="48"/>
      <c r="G73" s="8"/>
    </row>
    <row r="74" spans="2:7" x14ac:dyDescent="0.2">
      <c r="G74" s="52"/>
    </row>
  </sheetData>
  <sheetProtection formatCells="0" formatColumns="0" formatRows="0" insertColumns="0" insertRows="0" deleteColumns="0" deleteRows="0"/>
  <protectedRanges>
    <protectedRange sqref="F7:H9 A10:H13 A1:H6" name="Bereich1"/>
    <protectedRange sqref="A7:E9" name="Bereich1_6"/>
  </protectedRanges>
  <pageMargins left="0.39370078740157483" right="0.39370078740157483" top="0.39370078740157483" bottom="0.39370078740157483" header="0" footer="0"/>
  <pageSetup paperSize="9" orientation="landscape" r:id="rId1"/>
  <headerFooter alignWithMargins="0">
    <oddFooter>&amp;C&amp;A &amp;P / &amp;N&amp;R&amp;F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8"/>
  <dimension ref="A1:L146"/>
  <sheetViews>
    <sheetView zoomScale="80" zoomScaleNormal="80" workbookViewId="0">
      <pane ySplit="6" topLeftCell="A7" activePane="bottomLeft" state="frozenSplit"/>
      <selection activeCell="F6" sqref="F6"/>
      <selection pane="bottomLeft" activeCell="N71" sqref="N71"/>
    </sheetView>
  </sheetViews>
  <sheetFormatPr baseColWidth="10" defaultRowHeight="12.75" x14ac:dyDescent="0.2"/>
  <cols>
    <col min="1" max="1" width="26.7109375" bestFit="1" customWidth="1"/>
    <col min="2" max="2" width="19.85546875" customWidth="1"/>
    <col min="3" max="3" width="15.28515625" customWidth="1"/>
    <col min="4" max="4" width="11.42578125" style="191" customWidth="1"/>
    <col min="5" max="5" width="11.42578125" customWidth="1"/>
    <col min="6" max="7" width="7.28515625" customWidth="1"/>
    <col min="8" max="8" width="11.5703125" customWidth="1"/>
    <col min="9" max="9" width="10.42578125" customWidth="1"/>
    <col min="10" max="10" width="11.7109375" bestFit="1" customWidth="1"/>
    <col min="11" max="11" width="14.7109375" customWidth="1"/>
    <col min="12" max="12" width="13.85546875" customWidth="1"/>
  </cols>
  <sheetData>
    <row r="1" spans="1:12" ht="16.5" customHeight="1" thickBot="1" x14ac:dyDescent="0.3">
      <c r="A1" s="1" t="str">
        <f>'Kostenzusammenstellung '!A1</f>
        <v>BREAST 23 11. - 13.05.2023</v>
      </c>
      <c r="D1" s="187"/>
      <c r="L1" s="125"/>
    </row>
    <row r="2" spans="1:12" ht="16.5" customHeight="1" thickBot="1" x14ac:dyDescent="0.3">
      <c r="A2" s="128"/>
      <c r="D2" s="188"/>
      <c r="E2" s="50"/>
      <c r="F2" s="50"/>
      <c r="G2" s="159"/>
      <c r="H2" s="43"/>
      <c r="I2" s="652" t="s">
        <v>519</v>
      </c>
    </row>
    <row r="3" spans="1:12" ht="32.25" customHeight="1" x14ac:dyDescent="0.25">
      <c r="A3" s="128" t="s">
        <v>135</v>
      </c>
      <c r="D3" s="189"/>
      <c r="E3" s="2"/>
      <c r="F3" s="2"/>
      <c r="G3" s="176"/>
      <c r="H3" s="737" t="s">
        <v>578</v>
      </c>
      <c r="I3" s="836">
        <v>0.22</v>
      </c>
    </row>
    <row r="4" spans="1:12" ht="32.25" customHeight="1" thickBot="1" x14ac:dyDescent="0.3">
      <c r="A4" s="128"/>
      <c r="D4" s="189"/>
      <c r="E4" s="2"/>
      <c r="F4" s="2"/>
      <c r="G4" s="176"/>
      <c r="H4" s="738" t="s">
        <v>157</v>
      </c>
      <c r="I4" s="837">
        <v>0.22</v>
      </c>
    </row>
    <row r="5" spans="1:12" ht="13.5" customHeight="1" thickBot="1" x14ac:dyDescent="0.3">
      <c r="A5" s="128"/>
      <c r="D5" s="188"/>
      <c r="E5" s="2"/>
      <c r="F5" s="2"/>
      <c r="G5" s="159"/>
    </row>
    <row r="6" spans="1:12" ht="38.25" x14ac:dyDescent="0.2">
      <c r="A6" s="728" t="s">
        <v>579</v>
      </c>
      <c r="B6" s="650" t="s">
        <v>530</v>
      </c>
      <c r="C6" s="556" t="s">
        <v>580</v>
      </c>
      <c r="D6" s="557" t="s">
        <v>137</v>
      </c>
      <c r="E6" s="556" t="s">
        <v>279</v>
      </c>
      <c r="F6" s="556" t="s">
        <v>801</v>
      </c>
      <c r="G6" s="556" t="s">
        <v>157</v>
      </c>
      <c r="H6" s="557" t="s">
        <v>138</v>
      </c>
      <c r="I6" s="557" t="s">
        <v>139</v>
      </c>
      <c r="J6" s="557" t="s">
        <v>827</v>
      </c>
      <c r="K6" s="558" t="s">
        <v>342</v>
      </c>
    </row>
    <row r="7" spans="1:12" ht="18" hidden="1" customHeight="1" x14ac:dyDescent="0.2">
      <c r="A7" s="734"/>
      <c r="B7" s="885" t="s">
        <v>618</v>
      </c>
      <c r="C7" s="889"/>
      <c r="D7" s="571"/>
      <c r="E7" s="571"/>
      <c r="F7" s="896"/>
      <c r="G7" s="896"/>
      <c r="H7" s="568"/>
      <c r="I7" s="568"/>
      <c r="J7" s="568"/>
      <c r="K7" s="888"/>
    </row>
    <row r="8" spans="1:12" ht="18" hidden="1" customHeight="1" x14ac:dyDescent="0.2">
      <c r="A8" s="729" t="s">
        <v>520</v>
      </c>
      <c r="B8" s="164" t="s">
        <v>141</v>
      </c>
      <c r="C8" s="569" t="s">
        <v>305</v>
      </c>
      <c r="D8" s="570">
        <v>32.06</v>
      </c>
      <c r="E8" s="565">
        <f>D8*$I$3</f>
        <v>7.0532000000000004</v>
      </c>
      <c r="F8" s="895"/>
      <c r="G8" s="895"/>
      <c r="H8" s="886">
        <f t="shared" ref="H8:H18" si="0">F8*$E8</f>
        <v>0</v>
      </c>
      <c r="I8" s="886">
        <f t="shared" ref="I8:I18" si="1">G8*$E8</f>
        <v>0</v>
      </c>
      <c r="J8" s="886">
        <f>H8+I8</f>
        <v>0</v>
      </c>
      <c r="K8" s="566"/>
    </row>
    <row r="9" spans="1:12" ht="18" hidden="1" customHeight="1" x14ac:dyDescent="0.2">
      <c r="A9" s="732" t="s">
        <v>281</v>
      </c>
      <c r="B9" s="164" t="s">
        <v>141</v>
      </c>
      <c r="C9" s="569" t="s">
        <v>306</v>
      </c>
      <c r="D9" s="570">
        <v>2.82</v>
      </c>
      <c r="E9" s="565">
        <f t="shared" ref="E9:E18" si="2">D9*$I$3</f>
        <v>0.62039999999999995</v>
      </c>
      <c r="F9" s="895"/>
      <c r="G9" s="895"/>
      <c r="H9" s="886">
        <f t="shared" si="0"/>
        <v>0</v>
      </c>
      <c r="I9" s="886">
        <f t="shared" si="1"/>
        <v>0</v>
      </c>
      <c r="J9" s="886">
        <f>H9+I9</f>
        <v>0</v>
      </c>
      <c r="K9" s="566"/>
    </row>
    <row r="10" spans="1:12" ht="18" hidden="1" customHeight="1" x14ac:dyDescent="0.2">
      <c r="A10" s="731" t="s">
        <v>282</v>
      </c>
      <c r="B10" s="164" t="s">
        <v>141</v>
      </c>
      <c r="C10" s="569" t="s">
        <v>307</v>
      </c>
      <c r="D10" s="570">
        <v>12.15</v>
      </c>
      <c r="E10" s="565">
        <f t="shared" si="2"/>
        <v>2.673</v>
      </c>
      <c r="F10" s="895"/>
      <c r="G10" s="895"/>
      <c r="H10" s="886">
        <f t="shared" si="0"/>
        <v>0</v>
      </c>
      <c r="I10" s="886">
        <f t="shared" si="1"/>
        <v>0</v>
      </c>
      <c r="J10" s="886">
        <f>H10+I10</f>
        <v>0</v>
      </c>
      <c r="K10" s="566"/>
    </row>
    <row r="11" spans="1:12" ht="18" hidden="1" customHeight="1" x14ac:dyDescent="0.2">
      <c r="A11" s="731" t="s">
        <v>283</v>
      </c>
      <c r="B11" s="164" t="s">
        <v>141</v>
      </c>
      <c r="C11" s="569" t="s">
        <v>308</v>
      </c>
      <c r="D11" s="570">
        <v>11.47</v>
      </c>
      <c r="E11" s="565">
        <f t="shared" si="2"/>
        <v>2.5234000000000001</v>
      </c>
      <c r="F11" s="895"/>
      <c r="G11" s="895"/>
      <c r="H11" s="886">
        <f t="shared" si="0"/>
        <v>0</v>
      </c>
      <c r="I11" s="886">
        <f t="shared" si="1"/>
        <v>0</v>
      </c>
      <c r="J11" s="886">
        <f>H11+I11</f>
        <v>0</v>
      </c>
      <c r="K11" s="566"/>
    </row>
    <row r="12" spans="1:12" ht="18" hidden="1" customHeight="1" x14ac:dyDescent="0.2">
      <c r="A12" s="730" t="s">
        <v>522</v>
      </c>
      <c r="B12" s="164" t="s">
        <v>288</v>
      </c>
      <c r="C12" s="569" t="s">
        <v>315</v>
      </c>
      <c r="D12" s="570">
        <v>15.41</v>
      </c>
      <c r="E12" s="890">
        <f t="shared" si="2"/>
        <v>3.3902000000000001</v>
      </c>
      <c r="F12" s="895"/>
      <c r="G12" s="895"/>
      <c r="H12" s="886">
        <f t="shared" si="0"/>
        <v>0</v>
      </c>
      <c r="I12" s="886">
        <f t="shared" si="1"/>
        <v>0</v>
      </c>
      <c r="J12" s="886">
        <f>H12+I12</f>
        <v>0</v>
      </c>
      <c r="K12" s="566"/>
    </row>
    <row r="13" spans="1:12" ht="18" hidden="1" customHeight="1" x14ac:dyDescent="0.2">
      <c r="A13" s="730" t="s">
        <v>521</v>
      </c>
      <c r="B13" s="164" t="s">
        <v>288</v>
      </c>
      <c r="C13" s="569" t="s">
        <v>314</v>
      </c>
      <c r="D13" s="570">
        <v>16.97</v>
      </c>
      <c r="E13" s="890">
        <f t="shared" si="2"/>
        <v>3.7333999999999996</v>
      </c>
      <c r="F13" s="895"/>
      <c r="G13" s="895"/>
      <c r="H13" s="886">
        <f t="shared" si="0"/>
        <v>0</v>
      </c>
      <c r="I13" s="886">
        <f t="shared" si="1"/>
        <v>0</v>
      </c>
      <c r="J13" s="886">
        <f t="shared" ref="J13:J18" si="3">H13+I13</f>
        <v>0</v>
      </c>
      <c r="K13" s="566"/>
    </row>
    <row r="14" spans="1:12" ht="18" hidden="1" customHeight="1" x14ac:dyDescent="0.2">
      <c r="A14" s="730" t="s">
        <v>523</v>
      </c>
      <c r="B14" s="164" t="s">
        <v>288</v>
      </c>
      <c r="C14" s="569" t="s">
        <v>316</v>
      </c>
      <c r="D14" s="570">
        <v>9.52</v>
      </c>
      <c r="E14" s="890">
        <f t="shared" si="2"/>
        <v>2.0943999999999998</v>
      </c>
      <c r="F14" s="895"/>
      <c r="G14" s="895"/>
      <c r="H14" s="886">
        <f t="shared" si="0"/>
        <v>0</v>
      </c>
      <c r="I14" s="886">
        <f t="shared" si="1"/>
        <v>0</v>
      </c>
      <c r="J14" s="886">
        <f t="shared" si="3"/>
        <v>0</v>
      </c>
      <c r="K14" s="566"/>
    </row>
    <row r="15" spans="1:12" ht="18" hidden="1" customHeight="1" x14ac:dyDescent="0.2">
      <c r="A15" s="730" t="s">
        <v>524</v>
      </c>
      <c r="B15" s="164" t="s">
        <v>288</v>
      </c>
      <c r="C15" s="569" t="s">
        <v>317</v>
      </c>
      <c r="D15" s="573">
        <v>9.39</v>
      </c>
      <c r="E15" s="890">
        <f t="shared" si="2"/>
        <v>2.0658000000000003</v>
      </c>
      <c r="F15" s="895"/>
      <c r="G15" s="895"/>
      <c r="H15" s="886">
        <f t="shared" si="0"/>
        <v>0</v>
      </c>
      <c r="I15" s="886">
        <f t="shared" si="1"/>
        <v>0</v>
      </c>
      <c r="J15" s="886">
        <f t="shared" si="3"/>
        <v>0</v>
      </c>
      <c r="K15" s="566"/>
    </row>
    <row r="16" spans="1:12" ht="18" hidden="1" customHeight="1" x14ac:dyDescent="0.2">
      <c r="A16" s="730" t="s">
        <v>525</v>
      </c>
      <c r="B16" s="164" t="s">
        <v>288</v>
      </c>
      <c r="C16" s="569" t="s">
        <v>318</v>
      </c>
      <c r="D16" s="570">
        <v>9.5299999999999994</v>
      </c>
      <c r="E16" s="890">
        <f t="shared" si="2"/>
        <v>2.0966</v>
      </c>
      <c r="F16" s="895"/>
      <c r="G16" s="895"/>
      <c r="H16" s="886">
        <f t="shared" si="0"/>
        <v>0</v>
      </c>
      <c r="I16" s="886">
        <f t="shared" si="1"/>
        <v>0</v>
      </c>
      <c r="J16" s="886">
        <f t="shared" si="3"/>
        <v>0</v>
      </c>
      <c r="K16" s="566"/>
    </row>
    <row r="17" spans="1:11" ht="18" hidden="1" customHeight="1" x14ac:dyDescent="0.2">
      <c r="A17" s="730" t="s">
        <v>526</v>
      </c>
      <c r="B17" s="164" t="s">
        <v>288</v>
      </c>
      <c r="C17" s="569" t="s">
        <v>319</v>
      </c>
      <c r="D17" s="573">
        <v>9</v>
      </c>
      <c r="E17" s="890">
        <f t="shared" si="2"/>
        <v>1.98</v>
      </c>
      <c r="F17" s="895"/>
      <c r="G17" s="895"/>
      <c r="H17" s="886">
        <f t="shared" si="0"/>
        <v>0</v>
      </c>
      <c r="I17" s="886">
        <f t="shared" si="1"/>
        <v>0</v>
      </c>
      <c r="J17" s="886">
        <f t="shared" si="3"/>
        <v>0</v>
      </c>
      <c r="K17" s="566"/>
    </row>
    <row r="18" spans="1:11" ht="18" hidden="1" customHeight="1" x14ac:dyDescent="0.2">
      <c r="A18" s="732" t="s">
        <v>289</v>
      </c>
      <c r="B18" s="164" t="s">
        <v>288</v>
      </c>
      <c r="C18" s="569" t="s">
        <v>320</v>
      </c>
      <c r="D18" s="570">
        <v>3.32</v>
      </c>
      <c r="E18" s="890">
        <f t="shared" si="2"/>
        <v>0.73039999999999994</v>
      </c>
      <c r="F18" s="895"/>
      <c r="G18" s="895"/>
      <c r="H18" s="886">
        <f t="shared" si="0"/>
        <v>0</v>
      </c>
      <c r="I18" s="886">
        <f t="shared" si="1"/>
        <v>0</v>
      </c>
      <c r="J18" s="886">
        <f t="shared" si="3"/>
        <v>0</v>
      </c>
      <c r="K18" s="566"/>
    </row>
    <row r="19" spans="1:11" ht="18" hidden="1" customHeight="1" x14ac:dyDescent="0.2">
      <c r="A19" s="734"/>
      <c r="B19" s="885" t="s">
        <v>618</v>
      </c>
      <c r="C19" s="889"/>
      <c r="D19" s="574"/>
      <c r="E19" s="574"/>
      <c r="F19" s="574"/>
      <c r="G19" s="896"/>
      <c r="H19" s="896"/>
      <c r="I19" s="896"/>
      <c r="J19" s="896"/>
      <c r="K19" s="888"/>
    </row>
    <row r="20" spans="1:11" ht="18" hidden="1" customHeight="1" x14ac:dyDescent="0.2">
      <c r="A20" s="730" t="s">
        <v>527</v>
      </c>
      <c r="B20" s="164" t="s">
        <v>141</v>
      </c>
      <c r="C20" s="569" t="s">
        <v>309</v>
      </c>
      <c r="D20" s="570">
        <v>42.98</v>
      </c>
      <c r="E20" s="565">
        <f t="shared" ref="E20:E30" si="4">D20*$I$3</f>
        <v>9.4555999999999987</v>
      </c>
      <c r="F20" s="895"/>
      <c r="G20" s="895"/>
      <c r="H20" s="886">
        <f t="shared" ref="H20:H32" si="5">F20*$E20</f>
        <v>0</v>
      </c>
      <c r="I20" s="886">
        <f t="shared" ref="I20:I32" si="6">G20*$E20</f>
        <v>0</v>
      </c>
      <c r="J20" s="886">
        <f t="shared" ref="J20:J30" si="7">H20+I20</f>
        <v>0</v>
      </c>
      <c r="K20" s="566"/>
    </row>
    <row r="21" spans="1:11" ht="18" hidden="1" customHeight="1" x14ac:dyDescent="0.2">
      <c r="A21" s="731" t="s">
        <v>284</v>
      </c>
      <c r="B21" s="164" t="s">
        <v>141</v>
      </c>
      <c r="C21" s="569" t="s">
        <v>310</v>
      </c>
      <c r="D21" s="570">
        <v>6.95</v>
      </c>
      <c r="E21" s="565">
        <f t="shared" si="4"/>
        <v>1.5290000000000001</v>
      </c>
      <c r="F21" s="895"/>
      <c r="G21" s="895"/>
      <c r="H21" s="886">
        <f t="shared" si="5"/>
        <v>0</v>
      </c>
      <c r="I21" s="886">
        <f t="shared" si="6"/>
        <v>0</v>
      </c>
      <c r="J21" s="886">
        <f t="shared" si="7"/>
        <v>0</v>
      </c>
      <c r="K21" s="566"/>
    </row>
    <row r="22" spans="1:11" ht="18" hidden="1" customHeight="1" x14ac:dyDescent="0.2">
      <c r="A22" s="731" t="s">
        <v>285</v>
      </c>
      <c r="B22" s="164" t="s">
        <v>141</v>
      </c>
      <c r="C22" s="569" t="s">
        <v>311</v>
      </c>
      <c r="D22" s="570">
        <v>4.74</v>
      </c>
      <c r="E22" s="565">
        <f t="shared" si="4"/>
        <v>1.0427999999999999</v>
      </c>
      <c r="F22" s="895"/>
      <c r="G22" s="895"/>
      <c r="H22" s="886">
        <f t="shared" si="5"/>
        <v>0</v>
      </c>
      <c r="I22" s="886">
        <f t="shared" si="6"/>
        <v>0</v>
      </c>
      <c r="J22" s="886">
        <f t="shared" si="7"/>
        <v>0</v>
      </c>
      <c r="K22" s="566"/>
    </row>
    <row r="23" spans="1:11" ht="18" hidden="1" customHeight="1" x14ac:dyDescent="0.2">
      <c r="A23" s="731" t="s">
        <v>286</v>
      </c>
      <c r="B23" s="164" t="s">
        <v>141</v>
      </c>
      <c r="C23" s="569" t="s">
        <v>312</v>
      </c>
      <c r="D23" s="570">
        <v>12.15</v>
      </c>
      <c r="E23" s="565">
        <f t="shared" si="4"/>
        <v>2.673</v>
      </c>
      <c r="F23" s="895"/>
      <c r="G23" s="895"/>
      <c r="H23" s="886">
        <f t="shared" si="5"/>
        <v>0</v>
      </c>
      <c r="I23" s="886">
        <f t="shared" si="6"/>
        <v>0</v>
      </c>
      <c r="J23" s="886">
        <f t="shared" si="7"/>
        <v>0</v>
      </c>
      <c r="K23" s="566"/>
    </row>
    <row r="24" spans="1:11" ht="18" hidden="1" customHeight="1" x14ac:dyDescent="0.2">
      <c r="A24" s="731" t="s">
        <v>287</v>
      </c>
      <c r="B24" s="164" t="s">
        <v>141</v>
      </c>
      <c r="C24" s="569" t="s">
        <v>313</v>
      </c>
      <c r="D24" s="570">
        <v>11.78</v>
      </c>
      <c r="E24" s="565">
        <f t="shared" si="4"/>
        <v>2.5915999999999997</v>
      </c>
      <c r="F24" s="895"/>
      <c r="G24" s="895"/>
      <c r="H24" s="886">
        <f t="shared" si="5"/>
        <v>0</v>
      </c>
      <c r="I24" s="886">
        <f t="shared" si="6"/>
        <v>0</v>
      </c>
      <c r="J24" s="886">
        <f t="shared" si="7"/>
        <v>0</v>
      </c>
      <c r="K24" s="566"/>
    </row>
    <row r="25" spans="1:11" ht="18" hidden="1" customHeight="1" x14ac:dyDescent="0.2">
      <c r="A25" s="730" t="s">
        <v>528</v>
      </c>
      <c r="B25" s="164" t="s">
        <v>288</v>
      </c>
      <c r="C25" s="569" t="s">
        <v>321</v>
      </c>
      <c r="D25" s="573">
        <v>32.6</v>
      </c>
      <c r="E25" s="890">
        <f t="shared" si="4"/>
        <v>7.1720000000000006</v>
      </c>
      <c r="F25" s="895"/>
      <c r="G25" s="895"/>
      <c r="H25" s="886">
        <f t="shared" si="5"/>
        <v>0</v>
      </c>
      <c r="I25" s="886">
        <f t="shared" si="6"/>
        <v>0</v>
      </c>
      <c r="J25" s="886">
        <f t="shared" si="7"/>
        <v>0</v>
      </c>
      <c r="K25" s="566"/>
    </row>
    <row r="26" spans="1:11" ht="18" hidden="1" customHeight="1" x14ac:dyDescent="0.2">
      <c r="A26" s="730" t="s">
        <v>529</v>
      </c>
      <c r="B26" s="164" t="s">
        <v>288</v>
      </c>
      <c r="C26" s="569" t="s">
        <v>322</v>
      </c>
      <c r="D26" s="570">
        <v>29.43</v>
      </c>
      <c r="E26" s="890">
        <f t="shared" si="4"/>
        <v>6.4745999999999997</v>
      </c>
      <c r="F26" s="895"/>
      <c r="G26" s="895"/>
      <c r="H26" s="886">
        <f t="shared" si="5"/>
        <v>0</v>
      </c>
      <c r="I26" s="886">
        <f t="shared" si="6"/>
        <v>0</v>
      </c>
      <c r="J26" s="886">
        <f t="shared" si="7"/>
        <v>0</v>
      </c>
      <c r="K26" s="566"/>
    </row>
    <row r="27" spans="1:11" ht="18" hidden="1" customHeight="1" x14ac:dyDescent="0.2">
      <c r="A27" s="732" t="s">
        <v>287</v>
      </c>
      <c r="B27" s="164" t="s">
        <v>288</v>
      </c>
      <c r="C27" s="569" t="s">
        <v>323</v>
      </c>
      <c r="D27" s="570">
        <v>14.68</v>
      </c>
      <c r="E27" s="890">
        <f t="shared" si="4"/>
        <v>3.2296</v>
      </c>
      <c r="F27" s="895"/>
      <c r="G27" s="895"/>
      <c r="H27" s="886">
        <f t="shared" si="5"/>
        <v>0</v>
      </c>
      <c r="I27" s="886">
        <f t="shared" si="6"/>
        <v>0</v>
      </c>
      <c r="J27" s="886">
        <f t="shared" si="7"/>
        <v>0</v>
      </c>
      <c r="K27" s="566"/>
    </row>
    <row r="28" spans="1:11" ht="18" hidden="1" customHeight="1" x14ac:dyDescent="0.2">
      <c r="A28" s="732" t="s">
        <v>544</v>
      </c>
      <c r="B28" s="572" t="s">
        <v>403</v>
      </c>
      <c r="C28" s="569" t="s">
        <v>302</v>
      </c>
      <c r="D28" s="570">
        <v>9.82</v>
      </c>
      <c r="E28" s="890">
        <f t="shared" si="4"/>
        <v>2.1604000000000001</v>
      </c>
      <c r="F28" s="895"/>
      <c r="G28" s="895"/>
      <c r="H28" s="886">
        <f t="shared" si="5"/>
        <v>0</v>
      </c>
      <c r="I28" s="886">
        <f t="shared" si="6"/>
        <v>0</v>
      </c>
      <c r="J28" s="886">
        <f t="shared" si="7"/>
        <v>0</v>
      </c>
      <c r="K28" s="566"/>
    </row>
    <row r="29" spans="1:11" ht="18" hidden="1" customHeight="1" x14ac:dyDescent="0.2">
      <c r="A29" s="732" t="s">
        <v>545</v>
      </c>
      <c r="B29" s="572" t="s">
        <v>403</v>
      </c>
      <c r="C29" s="569" t="s">
        <v>303</v>
      </c>
      <c r="D29" s="570">
        <v>13.19</v>
      </c>
      <c r="E29" s="890">
        <f t="shared" si="4"/>
        <v>2.9017999999999997</v>
      </c>
      <c r="F29" s="895"/>
      <c r="G29" s="895"/>
      <c r="H29" s="886">
        <f t="shared" si="5"/>
        <v>0</v>
      </c>
      <c r="I29" s="886">
        <f t="shared" si="6"/>
        <v>0</v>
      </c>
      <c r="J29" s="886">
        <f t="shared" si="7"/>
        <v>0</v>
      </c>
      <c r="K29" s="566"/>
    </row>
    <row r="30" spans="1:11" ht="18" hidden="1" customHeight="1" x14ac:dyDescent="0.2">
      <c r="A30" s="732" t="s">
        <v>546</v>
      </c>
      <c r="B30" s="572" t="s">
        <v>403</v>
      </c>
      <c r="C30" s="569" t="s">
        <v>304</v>
      </c>
      <c r="D30" s="570">
        <v>20.56</v>
      </c>
      <c r="E30" s="890">
        <f t="shared" si="4"/>
        <v>4.5232000000000001</v>
      </c>
      <c r="F30" s="895"/>
      <c r="G30" s="895"/>
      <c r="H30" s="886">
        <f t="shared" si="5"/>
        <v>0</v>
      </c>
      <c r="I30" s="886">
        <f t="shared" si="6"/>
        <v>0</v>
      </c>
      <c r="J30" s="886">
        <f t="shared" si="7"/>
        <v>0</v>
      </c>
      <c r="K30" s="566"/>
    </row>
    <row r="31" spans="1:11" ht="18" hidden="1" customHeight="1" x14ac:dyDescent="0.2">
      <c r="A31" s="735" t="s">
        <v>296</v>
      </c>
      <c r="B31" s="164" t="s">
        <v>295</v>
      </c>
      <c r="C31" s="569" t="s">
        <v>300</v>
      </c>
      <c r="D31" s="570">
        <v>10.71</v>
      </c>
      <c r="E31" s="565">
        <f>D31*$I$3</f>
        <v>2.3562000000000003</v>
      </c>
      <c r="F31" s="895"/>
      <c r="G31" s="895"/>
      <c r="H31" s="886">
        <f t="shared" si="5"/>
        <v>0</v>
      </c>
      <c r="I31" s="886">
        <f t="shared" si="6"/>
        <v>0</v>
      </c>
      <c r="J31" s="886">
        <f>H31+I31</f>
        <v>0</v>
      </c>
      <c r="K31" s="566"/>
    </row>
    <row r="32" spans="1:11" ht="18" hidden="1" customHeight="1" x14ac:dyDescent="0.2">
      <c r="A32" s="735" t="s">
        <v>297</v>
      </c>
      <c r="B32" s="164" t="s">
        <v>295</v>
      </c>
      <c r="C32" s="569" t="s">
        <v>301</v>
      </c>
      <c r="D32" s="570">
        <v>6.39</v>
      </c>
      <c r="E32" s="565">
        <f>D32*$I$3</f>
        <v>1.4057999999999999</v>
      </c>
      <c r="F32" s="895"/>
      <c r="G32" s="895"/>
      <c r="H32" s="886">
        <f t="shared" si="5"/>
        <v>0</v>
      </c>
      <c r="I32" s="886">
        <f t="shared" si="6"/>
        <v>0</v>
      </c>
      <c r="J32" s="886">
        <f>H32+I32</f>
        <v>0</v>
      </c>
      <c r="K32" s="566"/>
    </row>
    <row r="33" spans="1:11" ht="18" hidden="1" customHeight="1" x14ac:dyDescent="0.2">
      <c r="A33" s="736"/>
      <c r="B33" s="651" t="s">
        <v>115</v>
      </c>
      <c r="C33" s="613"/>
      <c r="D33" s="614"/>
      <c r="E33" s="614"/>
      <c r="F33" s="614"/>
      <c r="G33" s="614"/>
      <c r="H33" s="614"/>
      <c r="I33" s="614"/>
      <c r="J33" s="614"/>
      <c r="K33" s="615"/>
    </row>
    <row r="34" spans="1:11" ht="18" hidden="1" customHeight="1" x14ac:dyDescent="0.2">
      <c r="A34" s="733" t="s">
        <v>608</v>
      </c>
      <c r="B34" s="164" t="s">
        <v>141</v>
      </c>
      <c r="C34" s="569" t="s">
        <v>609</v>
      </c>
      <c r="D34" s="570">
        <v>15.82</v>
      </c>
      <c r="E34" s="890">
        <f>D34*$I$3</f>
        <v>3.4803999999999999</v>
      </c>
      <c r="F34" s="895"/>
      <c r="G34" s="895"/>
      <c r="H34" s="886">
        <f t="shared" ref="H34:I38" si="8">F34*$E34</f>
        <v>0</v>
      </c>
      <c r="I34" s="886">
        <f t="shared" si="8"/>
        <v>0</v>
      </c>
      <c r="J34" s="886">
        <f>H34+I34</f>
        <v>0</v>
      </c>
      <c r="K34" s="566"/>
    </row>
    <row r="35" spans="1:11" ht="18" hidden="1" customHeight="1" x14ac:dyDescent="0.2">
      <c r="A35" s="733" t="s">
        <v>610</v>
      </c>
      <c r="B35" s="164" t="s">
        <v>141</v>
      </c>
      <c r="C35" s="569" t="s">
        <v>611</v>
      </c>
      <c r="D35" s="570">
        <v>13.28</v>
      </c>
      <c r="E35" s="890">
        <f>D35*$I$3</f>
        <v>2.9215999999999998</v>
      </c>
      <c r="F35" s="895"/>
      <c r="G35" s="895"/>
      <c r="H35" s="886">
        <f t="shared" si="8"/>
        <v>0</v>
      </c>
      <c r="I35" s="886">
        <f t="shared" si="8"/>
        <v>0</v>
      </c>
      <c r="J35" s="886">
        <f>H35+I35</f>
        <v>0</v>
      </c>
      <c r="K35" s="566"/>
    </row>
    <row r="36" spans="1:11" ht="18" hidden="1" customHeight="1" x14ac:dyDescent="0.2">
      <c r="A36" s="733" t="s">
        <v>612</v>
      </c>
      <c r="B36" s="164" t="s">
        <v>338</v>
      </c>
      <c r="C36" s="569" t="s">
        <v>613</v>
      </c>
      <c r="D36" s="570">
        <v>12.11</v>
      </c>
      <c r="E36" s="890">
        <f>D36*$I$3</f>
        <v>2.6641999999999997</v>
      </c>
      <c r="F36" s="895"/>
      <c r="G36" s="895"/>
      <c r="H36" s="886">
        <f t="shared" si="8"/>
        <v>0</v>
      </c>
      <c r="I36" s="886">
        <f t="shared" si="8"/>
        <v>0</v>
      </c>
      <c r="J36" s="886">
        <f>H36+I36</f>
        <v>0</v>
      </c>
      <c r="K36" s="566"/>
    </row>
    <row r="37" spans="1:11" ht="18" hidden="1" customHeight="1" x14ac:dyDescent="0.2">
      <c r="A37" s="733" t="s">
        <v>614</v>
      </c>
      <c r="B37" s="164" t="s">
        <v>338</v>
      </c>
      <c r="C37" s="569" t="s">
        <v>615</v>
      </c>
      <c r="D37" s="570">
        <v>12.11</v>
      </c>
      <c r="E37" s="890">
        <f>D37*$I$3</f>
        <v>2.6641999999999997</v>
      </c>
      <c r="F37" s="895"/>
      <c r="G37" s="895"/>
      <c r="H37" s="886">
        <f t="shared" si="8"/>
        <v>0</v>
      </c>
      <c r="I37" s="886">
        <f t="shared" si="8"/>
        <v>0</v>
      </c>
      <c r="J37" s="886">
        <f>H37+I37</f>
        <v>0</v>
      </c>
      <c r="K37" s="566"/>
    </row>
    <row r="38" spans="1:11" ht="18" hidden="1" customHeight="1" x14ac:dyDescent="0.2">
      <c r="A38" s="733" t="s">
        <v>616</v>
      </c>
      <c r="B38" s="164" t="s">
        <v>338</v>
      </c>
      <c r="C38" s="569" t="s">
        <v>617</v>
      </c>
      <c r="D38" s="570">
        <v>3.67</v>
      </c>
      <c r="E38" s="890">
        <v>1.6867319999999999</v>
      </c>
      <c r="F38" s="895"/>
      <c r="G38" s="895"/>
      <c r="H38" s="886">
        <f t="shared" si="8"/>
        <v>0</v>
      </c>
      <c r="I38" s="886">
        <f t="shared" si="8"/>
        <v>0</v>
      </c>
      <c r="J38" s="886">
        <f>H38+I38</f>
        <v>0</v>
      </c>
      <c r="K38" s="566"/>
    </row>
    <row r="39" spans="1:11" ht="18" hidden="1" customHeight="1" x14ac:dyDescent="0.2">
      <c r="A39" s="897"/>
      <c r="B39" s="885" t="s">
        <v>324</v>
      </c>
      <c r="C39" s="889"/>
      <c r="D39" s="891"/>
      <c r="E39" s="891"/>
      <c r="F39" s="896"/>
      <c r="G39" s="896"/>
      <c r="H39" s="887"/>
      <c r="I39" s="887"/>
      <c r="J39" s="887"/>
      <c r="K39" s="888"/>
    </row>
    <row r="40" spans="1:11" ht="18" hidden="1" customHeight="1" x14ac:dyDescent="0.2">
      <c r="A40" s="732" t="s">
        <v>606</v>
      </c>
      <c r="B40" s="164"/>
      <c r="C40" s="569" t="s">
        <v>607</v>
      </c>
      <c r="D40" s="573">
        <v>26.1</v>
      </c>
      <c r="E40" s="890">
        <f>D40*$I$3</f>
        <v>5.742</v>
      </c>
      <c r="F40" s="895"/>
      <c r="G40" s="895"/>
      <c r="H40" s="886">
        <f>F40*$E40</f>
        <v>0</v>
      </c>
      <c r="I40" s="886">
        <f>G40*$E40</f>
        <v>0</v>
      </c>
      <c r="J40" s="886">
        <f>H40+I40</f>
        <v>0</v>
      </c>
      <c r="K40" s="566"/>
    </row>
    <row r="41" spans="1:11" ht="18" hidden="1" customHeight="1" x14ac:dyDescent="0.2">
      <c r="A41" s="732" t="s">
        <v>325</v>
      </c>
      <c r="B41" s="164" t="s">
        <v>183</v>
      </c>
      <c r="C41" s="569" t="s">
        <v>595</v>
      </c>
      <c r="D41" s="570">
        <v>55.36</v>
      </c>
      <c r="E41" s="890">
        <f>D41*$I$3</f>
        <v>12.1792</v>
      </c>
      <c r="F41" s="895"/>
      <c r="G41" s="895"/>
      <c r="H41" s="886">
        <f>F41*$E41</f>
        <v>0</v>
      </c>
      <c r="I41" s="886">
        <f>G41*$E41</f>
        <v>0</v>
      </c>
      <c r="J41" s="886">
        <f>H41+I41</f>
        <v>0</v>
      </c>
      <c r="K41" s="566"/>
    </row>
    <row r="42" spans="1:11" ht="18" customHeight="1" x14ac:dyDescent="0.2">
      <c r="A42" s="897"/>
      <c r="B42" s="885" t="s">
        <v>326</v>
      </c>
      <c r="C42" s="889"/>
      <c r="D42" s="891"/>
      <c r="E42" s="891"/>
      <c r="F42" s="896"/>
      <c r="G42" s="896"/>
      <c r="H42" s="568"/>
      <c r="I42" s="568"/>
      <c r="J42" s="568"/>
      <c r="K42" s="888"/>
    </row>
    <row r="43" spans="1:11" ht="18" customHeight="1" x14ac:dyDescent="0.2">
      <c r="A43" s="732" t="s">
        <v>355</v>
      </c>
      <c r="B43" s="164" t="s">
        <v>327</v>
      </c>
      <c r="C43" s="569" t="s">
        <v>328</v>
      </c>
      <c r="D43" s="570">
        <v>44.33</v>
      </c>
      <c r="E43" s="890">
        <f>D43*$I$3</f>
        <v>9.7525999999999993</v>
      </c>
      <c r="F43" s="644">
        <v>6</v>
      </c>
      <c r="G43" s="895">
        <v>1</v>
      </c>
      <c r="H43" s="886">
        <f t="shared" ref="H43:I45" si="9">F43*$E43</f>
        <v>58.515599999999992</v>
      </c>
      <c r="I43" s="886">
        <f t="shared" si="9"/>
        <v>9.7525999999999993</v>
      </c>
      <c r="J43" s="886">
        <f>H43+I43</f>
        <v>68.268199999999993</v>
      </c>
      <c r="K43" s="566" t="s">
        <v>969</v>
      </c>
    </row>
    <row r="44" spans="1:11" ht="18" hidden="1" customHeight="1" x14ac:dyDescent="0.2">
      <c r="A44" s="732" t="s">
        <v>356</v>
      </c>
      <c r="B44" s="164" t="s">
        <v>327</v>
      </c>
      <c r="C44" s="569" t="s">
        <v>329</v>
      </c>
      <c r="D44" s="570">
        <v>11.88</v>
      </c>
      <c r="E44" s="890">
        <f>D44*$I$3</f>
        <v>2.6136000000000004</v>
      </c>
      <c r="F44" s="895"/>
      <c r="G44" s="895"/>
      <c r="H44" s="886">
        <f t="shared" si="9"/>
        <v>0</v>
      </c>
      <c r="I44" s="886">
        <f t="shared" si="9"/>
        <v>0</v>
      </c>
      <c r="J44" s="886">
        <f>H44+I44</f>
        <v>0</v>
      </c>
      <c r="K44" s="566"/>
    </row>
    <row r="45" spans="1:11" ht="18" hidden="1" customHeight="1" x14ac:dyDescent="0.2">
      <c r="A45" s="732" t="s">
        <v>357</v>
      </c>
      <c r="B45" s="164" t="s">
        <v>327</v>
      </c>
      <c r="C45" s="569" t="s">
        <v>330</v>
      </c>
      <c r="D45" s="570">
        <v>9.39</v>
      </c>
      <c r="E45" s="890">
        <f>D45*$I$3</f>
        <v>2.0658000000000003</v>
      </c>
      <c r="F45" s="895"/>
      <c r="G45" s="895"/>
      <c r="H45" s="886">
        <f t="shared" si="9"/>
        <v>0</v>
      </c>
      <c r="I45" s="886">
        <f t="shared" si="9"/>
        <v>0</v>
      </c>
      <c r="J45" s="886">
        <f>H45+I45</f>
        <v>0</v>
      </c>
      <c r="K45" s="566"/>
    </row>
    <row r="46" spans="1:11" ht="18" hidden="1" customHeight="1" x14ac:dyDescent="0.2">
      <c r="A46" s="897"/>
      <c r="B46" s="885" t="s">
        <v>331</v>
      </c>
      <c r="C46" s="889"/>
      <c r="D46" s="891"/>
      <c r="E46" s="891"/>
      <c r="F46" s="896"/>
      <c r="G46" s="896"/>
      <c r="H46" s="887"/>
      <c r="I46" s="887"/>
      <c r="J46" s="887"/>
      <c r="K46" s="888"/>
    </row>
    <row r="47" spans="1:11" ht="18" hidden="1" customHeight="1" x14ac:dyDescent="0.2">
      <c r="A47" s="731" t="s">
        <v>334</v>
      </c>
      <c r="B47" s="164" t="s">
        <v>332</v>
      </c>
      <c r="C47" s="569" t="s">
        <v>333</v>
      </c>
      <c r="D47" s="570">
        <v>66.08</v>
      </c>
      <c r="E47" s="890">
        <f>D47*$I$3</f>
        <v>14.537599999999999</v>
      </c>
      <c r="F47" s="895"/>
      <c r="G47" s="895"/>
      <c r="H47" s="886">
        <f>F47*$E47</f>
        <v>0</v>
      </c>
      <c r="I47" s="886">
        <f>G47*$E47</f>
        <v>0</v>
      </c>
      <c r="J47" s="886">
        <f>H47+I47</f>
        <v>0</v>
      </c>
      <c r="K47" s="566"/>
    </row>
    <row r="48" spans="1:11" ht="18" hidden="1" customHeight="1" x14ac:dyDescent="0.2">
      <c r="A48" s="731" t="s">
        <v>336</v>
      </c>
      <c r="B48" s="164" t="s">
        <v>146</v>
      </c>
      <c r="C48" s="569" t="s">
        <v>335</v>
      </c>
      <c r="D48" s="573">
        <v>66.3</v>
      </c>
      <c r="E48" s="890">
        <f>D48*$I$3</f>
        <v>14.586</v>
      </c>
      <c r="F48" s="895"/>
      <c r="G48" s="895"/>
      <c r="H48" s="886">
        <f>F48*$E48</f>
        <v>0</v>
      </c>
      <c r="I48" s="886">
        <f>G48*$E48</f>
        <v>0</v>
      </c>
      <c r="J48" s="886">
        <f>H48+I48</f>
        <v>0</v>
      </c>
      <c r="K48" s="566"/>
    </row>
    <row r="49" spans="1:11" ht="18" hidden="1" customHeight="1" x14ac:dyDescent="0.2">
      <c r="A49" s="897"/>
      <c r="B49" s="885" t="s">
        <v>824</v>
      </c>
      <c r="C49" s="889"/>
      <c r="D49" s="891"/>
      <c r="E49" s="891"/>
      <c r="F49" s="896"/>
      <c r="G49" s="896"/>
      <c r="H49" s="887"/>
      <c r="I49" s="887"/>
      <c r="J49" s="887"/>
      <c r="K49" s="888"/>
    </row>
    <row r="50" spans="1:11" ht="18" hidden="1" customHeight="1" x14ac:dyDescent="0.2">
      <c r="A50" s="883" t="s">
        <v>824</v>
      </c>
      <c r="B50" s="884" t="s">
        <v>825</v>
      </c>
      <c r="C50" s="892" t="s">
        <v>826</v>
      </c>
      <c r="D50" s="894">
        <v>353.83</v>
      </c>
      <c r="E50" s="890">
        <f>D50*$I$3</f>
        <v>77.84259999999999</v>
      </c>
      <c r="F50" s="895"/>
      <c r="G50" s="895"/>
      <c r="H50" s="886">
        <f>F50*$E50</f>
        <v>0</v>
      </c>
      <c r="I50" s="886">
        <f>G50*$E50</f>
        <v>0</v>
      </c>
      <c r="J50" s="886">
        <f>H50+I50</f>
        <v>0</v>
      </c>
      <c r="K50" s="893"/>
    </row>
    <row r="51" spans="1:11" ht="18" customHeight="1" x14ac:dyDescent="0.2">
      <c r="A51" s="911" t="s">
        <v>829</v>
      </c>
      <c r="B51" s="885"/>
      <c r="C51" s="889"/>
      <c r="D51" s="891"/>
      <c r="E51" s="891"/>
      <c r="F51" s="896"/>
      <c r="G51" s="896"/>
      <c r="H51" s="887"/>
      <c r="I51" s="887"/>
      <c r="J51" s="887"/>
      <c r="K51" s="888"/>
    </row>
    <row r="52" spans="1:11" ht="18" customHeight="1" x14ac:dyDescent="0.2">
      <c r="A52" s="936" t="s">
        <v>875</v>
      </c>
      <c r="B52" s="912"/>
      <c r="C52" s="892" t="s">
        <v>876</v>
      </c>
      <c r="D52" s="575">
        <v>18.649999999999999</v>
      </c>
      <c r="E52" s="909">
        <f>D52*$I$3</f>
        <v>4.1029999999999998</v>
      </c>
      <c r="F52" s="910"/>
      <c r="G52" s="910"/>
      <c r="H52" s="886">
        <f>F52*$E52</f>
        <v>0</v>
      </c>
      <c r="I52" s="886">
        <f>G52*$E52</f>
        <v>0</v>
      </c>
      <c r="J52" s="886">
        <f>H52+I52</f>
        <v>0</v>
      </c>
      <c r="K52" s="893"/>
    </row>
    <row r="53" spans="1:11" ht="18" customHeight="1" x14ac:dyDescent="0.2">
      <c r="A53" s="936" t="s">
        <v>832</v>
      </c>
      <c r="B53" s="912"/>
      <c r="C53" s="892"/>
      <c r="D53" s="575">
        <v>80.260000000000005</v>
      </c>
      <c r="E53" s="909">
        <f>D53*$I$3</f>
        <v>17.6572</v>
      </c>
      <c r="F53" s="1025">
        <v>4</v>
      </c>
      <c r="G53" s="1025">
        <v>1</v>
      </c>
      <c r="H53" s="886">
        <f>F53*$E53</f>
        <v>70.628799999999998</v>
      </c>
      <c r="I53" s="886">
        <f>G53*$E53</f>
        <v>17.6572</v>
      </c>
      <c r="J53" s="886">
        <f>H53+I53</f>
        <v>88.286000000000001</v>
      </c>
      <c r="K53" s="893"/>
    </row>
    <row r="54" spans="1:11" ht="18" customHeight="1" x14ac:dyDescent="0.2">
      <c r="A54" s="936" t="s">
        <v>833</v>
      </c>
      <c r="B54" s="912"/>
      <c r="C54" s="892"/>
      <c r="D54" s="575">
        <v>79.91</v>
      </c>
      <c r="E54" s="909">
        <f t="shared" ref="E54:E72" si="10">D54*$I$3</f>
        <v>17.580199999999998</v>
      </c>
      <c r="F54" s="1025">
        <v>4</v>
      </c>
      <c r="G54" s="1025">
        <v>1</v>
      </c>
      <c r="H54" s="886">
        <f t="shared" ref="H54:H72" si="11">F54*$E54</f>
        <v>70.320799999999991</v>
      </c>
      <c r="I54" s="886">
        <f t="shared" ref="I54:I72" si="12">G54*$E54</f>
        <v>17.580199999999998</v>
      </c>
      <c r="J54" s="886">
        <f t="shared" ref="J54:J72" si="13">H54+I54</f>
        <v>87.900999999999982</v>
      </c>
      <c r="K54" s="893"/>
    </row>
    <row r="55" spans="1:11" ht="18" customHeight="1" x14ac:dyDescent="0.2">
      <c r="A55" s="936" t="s">
        <v>834</v>
      </c>
      <c r="B55" s="912"/>
      <c r="C55" s="892"/>
      <c r="D55" s="575">
        <v>79.150000000000006</v>
      </c>
      <c r="E55" s="909">
        <f t="shared" si="10"/>
        <v>17.413</v>
      </c>
      <c r="F55" s="1025">
        <v>4</v>
      </c>
      <c r="G55" s="1025">
        <v>1</v>
      </c>
      <c r="H55" s="886">
        <f t="shared" si="11"/>
        <v>69.652000000000001</v>
      </c>
      <c r="I55" s="886">
        <f t="shared" si="12"/>
        <v>17.413</v>
      </c>
      <c r="J55" s="886">
        <f t="shared" si="13"/>
        <v>87.064999999999998</v>
      </c>
      <c r="K55" s="893"/>
    </row>
    <row r="56" spans="1:11" ht="18" customHeight="1" x14ac:dyDescent="0.2">
      <c r="A56" s="936" t="s">
        <v>835</v>
      </c>
      <c r="B56" s="912"/>
      <c r="C56" s="892"/>
      <c r="D56" s="575">
        <v>79.02</v>
      </c>
      <c r="E56" s="909">
        <f t="shared" si="10"/>
        <v>17.384399999999999</v>
      </c>
      <c r="F56" s="1025">
        <v>4</v>
      </c>
      <c r="G56" s="1025">
        <v>1</v>
      </c>
      <c r="H56" s="886">
        <f t="shared" si="11"/>
        <v>69.537599999999998</v>
      </c>
      <c r="I56" s="886">
        <f t="shared" si="12"/>
        <v>17.384399999999999</v>
      </c>
      <c r="J56" s="886">
        <f t="shared" si="13"/>
        <v>86.921999999999997</v>
      </c>
      <c r="K56" s="893"/>
    </row>
    <row r="57" spans="1:11" ht="18" customHeight="1" x14ac:dyDescent="0.2">
      <c r="A57" s="936" t="s">
        <v>836</v>
      </c>
      <c r="B57" s="912"/>
      <c r="C57" s="892"/>
      <c r="D57" s="575">
        <v>80.14</v>
      </c>
      <c r="E57" s="909">
        <f t="shared" si="10"/>
        <v>17.630800000000001</v>
      </c>
      <c r="F57" s="1025">
        <v>3</v>
      </c>
      <c r="G57" s="1025">
        <v>1</v>
      </c>
      <c r="H57" s="886">
        <f t="shared" si="11"/>
        <v>52.892400000000002</v>
      </c>
      <c r="I57" s="886">
        <f t="shared" si="12"/>
        <v>17.630800000000001</v>
      </c>
      <c r="J57" s="886">
        <f t="shared" si="13"/>
        <v>70.523200000000003</v>
      </c>
      <c r="K57" s="893"/>
    </row>
    <row r="58" spans="1:11" ht="18" customHeight="1" x14ac:dyDescent="0.2">
      <c r="A58" s="936" t="s">
        <v>837</v>
      </c>
      <c r="B58" s="912"/>
      <c r="C58" s="892"/>
      <c r="D58" s="575">
        <v>131.22</v>
      </c>
      <c r="E58" s="909">
        <f t="shared" si="10"/>
        <v>28.868400000000001</v>
      </c>
      <c r="F58" s="1025">
        <v>4</v>
      </c>
      <c r="G58" s="1025">
        <v>1</v>
      </c>
      <c r="H58" s="886">
        <f t="shared" si="11"/>
        <v>115.4736</v>
      </c>
      <c r="I58" s="886">
        <f t="shared" si="12"/>
        <v>28.868400000000001</v>
      </c>
      <c r="J58" s="886">
        <f t="shared" si="13"/>
        <v>144.34200000000001</v>
      </c>
      <c r="K58" s="893"/>
    </row>
    <row r="59" spans="1:11" ht="18" customHeight="1" x14ac:dyDescent="0.2">
      <c r="A59" s="936" t="s">
        <v>838</v>
      </c>
      <c r="B59" s="912"/>
      <c r="C59" s="892"/>
      <c r="D59" s="575">
        <v>132.69999999999999</v>
      </c>
      <c r="E59" s="909">
        <f t="shared" si="10"/>
        <v>29.193999999999999</v>
      </c>
      <c r="F59" s="1025">
        <v>4</v>
      </c>
      <c r="G59" s="1025">
        <v>1</v>
      </c>
      <c r="H59" s="886">
        <f t="shared" si="11"/>
        <v>116.776</v>
      </c>
      <c r="I59" s="886">
        <f t="shared" si="12"/>
        <v>29.193999999999999</v>
      </c>
      <c r="J59" s="886">
        <f t="shared" si="13"/>
        <v>145.97</v>
      </c>
      <c r="K59" s="893"/>
    </row>
    <row r="60" spans="1:11" ht="18" customHeight="1" x14ac:dyDescent="0.2">
      <c r="A60" s="936" t="s">
        <v>839</v>
      </c>
      <c r="B60" s="912"/>
      <c r="C60" s="892"/>
      <c r="D60" s="575">
        <v>133.29</v>
      </c>
      <c r="E60" s="909">
        <f t="shared" si="10"/>
        <v>29.323799999999999</v>
      </c>
      <c r="F60" s="1025">
        <v>3</v>
      </c>
      <c r="G60" s="1025">
        <v>1</v>
      </c>
      <c r="H60" s="886">
        <f t="shared" si="11"/>
        <v>87.971399999999988</v>
      </c>
      <c r="I60" s="886">
        <f t="shared" si="12"/>
        <v>29.323799999999999</v>
      </c>
      <c r="J60" s="886">
        <f t="shared" si="13"/>
        <v>117.29519999999999</v>
      </c>
      <c r="K60" s="893"/>
    </row>
    <row r="61" spans="1:11" ht="18" customHeight="1" x14ac:dyDescent="0.2">
      <c r="A61" s="936" t="s">
        <v>840</v>
      </c>
      <c r="B61" s="912"/>
      <c r="C61" s="892"/>
      <c r="D61" s="575">
        <v>129.5</v>
      </c>
      <c r="E61" s="909">
        <f t="shared" si="10"/>
        <v>28.49</v>
      </c>
      <c r="F61" s="1025">
        <v>4</v>
      </c>
      <c r="G61" s="1025">
        <v>1</v>
      </c>
      <c r="H61" s="886">
        <f t="shared" si="11"/>
        <v>113.96</v>
      </c>
      <c r="I61" s="886">
        <f t="shared" si="12"/>
        <v>28.49</v>
      </c>
      <c r="J61" s="886">
        <f t="shared" si="13"/>
        <v>142.44999999999999</v>
      </c>
      <c r="K61" s="893"/>
    </row>
    <row r="62" spans="1:11" ht="18" customHeight="1" x14ac:dyDescent="0.2">
      <c r="A62" s="936" t="s">
        <v>841</v>
      </c>
      <c r="B62" s="912"/>
      <c r="C62" s="892"/>
      <c r="D62" s="575">
        <v>60.02</v>
      </c>
      <c r="E62" s="909">
        <f t="shared" si="10"/>
        <v>13.204400000000001</v>
      </c>
      <c r="F62" s="1025">
        <v>6</v>
      </c>
      <c r="G62" s="1025">
        <v>1</v>
      </c>
      <c r="H62" s="886">
        <f t="shared" si="11"/>
        <v>79.226400000000012</v>
      </c>
      <c r="I62" s="886">
        <f t="shared" si="12"/>
        <v>13.204400000000001</v>
      </c>
      <c r="J62" s="886">
        <f t="shared" si="13"/>
        <v>92.430800000000019</v>
      </c>
      <c r="K62" s="893" t="s">
        <v>958</v>
      </c>
    </row>
    <row r="63" spans="1:11" ht="18" customHeight="1" x14ac:dyDescent="0.2">
      <c r="A63" s="936" t="s">
        <v>842</v>
      </c>
      <c r="B63" s="912"/>
      <c r="C63" s="892"/>
      <c r="D63" s="575">
        <v>76.260000000000005</v>
      </c>
      <c r="E63" s="909">
        <f t="shared" si="10"/>
        <v>16.777200000000001</v>
      </c>
      <c r="F63" s="1025">
        <v>3</v>
      </c>
      <c r="G63" s="1025">
        <v>1</v>
      </c>
      <c r="H63" s="886">
        <f t="shared" si="11"/>
        <v>50.331600000000002</v>
      </c>
      <c r="I63" s="886">
        <f t="shared" si="12"/>
        <v>16.777200000000001</v>
      </c>
      <c r="J63" s="886">
        <f t="shared" si="13"/>
        <v>67.108800000000002</v>
      </c>
      <c r="K63" s="893"/>
    </row>
    <row r="64" spans="1:11" ht="18" customHeight="1" x14ac:dyDescent="0.2">
      <c r="A64" s="936" t="s">
        <v>843</v>
      </c>
      <c r="B64" s="912"/>
      <c r="C64" s="892"/>
      <c r="D64" s="575">
        <v>26.73</v>
      </c>
      <c r="E64" s="909">
        <f t="shared" si="10"/>
        <v>5.8806000000000003</v>
      </c>
      <c r="F64" s="1025">
        <v>3</v>
      </c>
      <c r="G64" s="1025">
        <v>1</v>
      </c>
      <c r="H64" s="886">
        <f t="shared" si="11"/>
        <v>17.6418</v>
      </c>
      <c r="I64" s="886">
        <f t="shared" si="12"/>
        <v>5.8806000000000003</v>
      </c>
      <c r="J64" s="886">
        <f t="shared" si="13"/>
        <v>23.522400000000001</v>
      </c>
      <c r="K64" s="893"/>
    </row>
    <row r="65" spans="1:11" s="19" customFormat="1" ht="15.75" customHeight="1" x14ac:dyDescent="0.2">
      <c r="A65" s="936" t="s">
        <v>844</v>
      </c>
      <c r="B65" s="912"/>
      <c r="C65" s="935"/>
      <c r="D65" s="575">
        <v>28.04</v>
      </c>
      <c r="E65" s="909">
        <f t="shared" si="10"/>
        <v>6.1688000000000001</v>
      </c>
      <c r="F65" s="1025">
        <v>3</v>
      </c>
      <c r="G65" s="1025">
        <v>1</v>
      </c>
      <c r="H65" s="886">
        <f t="shared" si="11"/>
        <v>18.506399999999999</v>
      </c>
      <c r="I65" s="886">
        <f t="shared" si="12"/>
        <v>6.1688000000000001</v>
      </c>
      <c r="J65" s="886">
        <f t="shared" si="13"/>
        <v>24.6752</v>
      </c>
      <c r="K65" s="893"/>
    </row>
    <row r="66" spans="1:11" s="19" customFormat="1" ht="18" customHeight="1" x14ac:dyDescent="0.2">
      <c r="A66" s="936" t="s">
        <v>845</v>
      </c>
      <c r="B66" s="912"/>
      <c r="C66" s="935"/>
      <c r="D66" s="575">
        <v>29.05</v>
      </c>
      <c r="E66" s="909">
        <f t="shared" si="10"/>
        <v>6.391</v>
      </c>
      <c r="F66" s="1025">
        <v>3</v>
      </c>
      <c r="G66" s="1025">
        <v>1</v>
      </c>
      <c r="H66" s="886">
        <f t="shared" si="11"/>
        <v>19.173000000000002</v>
      </c>
      <c r="I66" s="886">
        <f t="shared" si="12"/>
        <v>6.391</v>
      </c>
      <c r="J66" s="886">
        <f t="shared" si="13"/>
        <v>25.564</v>
      </c>
      <c r="K66" s="893"/>
    </row>
    <row r="67" spans="1:11" ht="18" customHeight="1" x14ac:dyDescent="0.2">
      <c r="A67" s="936" t="s">
        <v>846</v>
      </c>
      <c r="B67" s="912"/>
      <c r="C67" s="892"/>
      <c r="D67" s="575">
        <v>29.08</v>
      </c>
      <c r="E67" s="909">
        <f t="shared" si="10"/>
        <v>6.3975999999999997</v>
      </c>
      <c r="F67" s="1025">
        <v>3</v>
      </c>
      <c r="G67" s="1025">
        <v>1</v>
      </c>
      <c r="H67" s="886">
        <f t="shared" si="11"/>
        <v>19.192799999999998</v>
      </c>
      <c r="I67" s="886">
        <f t="shared" si="12"/>
        <v>6.3975999999999997</v>
      </c>
      <c r="J67" s="886">
        <f t="shared" si="13"/>
        <v>25.590399999999999</v>
      </c>
      <c r="K67" s="893"/>
    </row>
    <row r="68" spans="1:11" ht="18" customHeight="1" x14ac:dyDescent="0.2">
      <c r="A68" s="936" t="s">
        <v>847</v>
      </c>
      <c r="B68" s="912"/>
      <c r="C68" s="892"/>
      <c r="D68" s="575">
        <v>60.3</v>
      </c>
      <c r="E68" s="909">
        <f t="shared" si="10"/>
        <v>13.266</v>
      </c>
      <c r="F68" s="1025">
        <v>4</v>
      </c>
      <c r="G68" s="1025">
        <v>1</v>
      </c>
      <c r="H68" s="886">
        <f t="shared" si="11"/>
        <v>53.064</v>
      </c>
      <c r="I68" s="886">
        <f t="shared" si="12"/>
        <v>13.266</v>
      </c>
      <c r="J68" s="886">
        <f t="shared" si="13"/>
        <v>66.33</v>
      </c>
      <c r="K68" s="893"/>
    </row>
    <row r="69" spans="1:11" ht="18" customHeight="1" x14ac:dyDescent="0.2">
      <c r="A69" s="936" t="s">
        <v>848</v>
      </c>
      <c r="B69" s="912"/>
      <c r="C69" s="892"/>
      <c r="D69" s="575">
        <v>60.72</v>
      </c>
      <c r="E69" s="909">
        <f t="shared" si="10"/>
        <v>13.3584</v>
      </c>
      <c r="F69" s="1025">
        <v>3</v>
      </c>
      <c r="G69" s="1025">
        <v>1</v>
      </c>
      <c r="H69" s="886">
        <f t="shared" si="11"/>
        <v>40.075199999999995</v>
      </c>
      <c r="I69" s="886">
        <f t="shared" si="12"/>
        <v>13.3584</v>
      </c>
      <c r="J69" s="886">
        <f t="shared" si="13"/>
        <v>53.433599999999998</v>
      </c>
      <c r="K69" s="893"/>
    </row>
    <row r="70" spans="1:11" ht="18" customHeight="1" x14ac:dyDescent="0.2">
      <c r="A70" s="936" t="s">
        <v>849</v>
      </c>
      <c r="B70" s="912"/>
      <c r="C70" s="892"/>
      <c r="D70" s="575">
        <v>60.7</v>
      </c>
      <c r="E70" s="909">
        <f t="shared" si="10"/>
        <v>13.354000000000001</v>
      </c>
      <c r="F70" s="1025">
        <v>3</v>
      </c>
      <c r="G70" s="1025">
        <v>1</v>
      </c>
      <c r="H70" s="886">
        <f t="shared" si="11"/>
        <v>40.062000000000005</v>
      </c>
      <c r="I70" s="886">
        <f t="shared" si="12"/>
        <v>13.354000000000001</v>
      </c>
      <c r="J70" s="886">
        <f t="shared" si="13"/>
        <v>53.416000000000004</v>
      </c>
      <c r="K70" s="893"/>
    </row>
    <row r="71" spans="1:11" ht="18" customHeight="1" x14ac:dyDescent="0.2">
      <c r="A71" s="936" t="s">
        <v>850</v>
      </c>
      <c r="B71" s="912"/>
      <c r="C71" s="892"/>
      <c r="D71" s="575">
        <v>31.2</v>
      </c>
      <c r="E71" s="909">
        <f t="shared" si="10"/>
        <v>6.8639999999999999</v>
      </c>
      <c r="F71" s="1025">
        <v>4</v>
      </c>
      <c r="G71" s="1025">
        <v>1</v>
      </c>
      <c r="H71" s="886">
        <f t="shared" si="11"/>
        <v>27.456</v>
      </c>
      <c r="I71" s="886">
        <f t="shared" si="12"/>
        <v>6.8639999999999999</v>
      </c>
      <c r="J71" s="886">
        <f t="shared" si="13"/>
        <v>34.32</v>
      </c>
      <c r="K71" s="893"/>
    </row>
    <row r="72" spans="1:11" ht="18" customHeight="1" x14ac:dyDescent="0.2">
      <c r="A72" s="936" t="s">
        <v>851</v>
      </c>
      <c r="B72" s="912"/>
      <c r="C72" s="892"/>
      <c r="D72" s="575">
        <v>57.55</v>
      </c>
      <c r="E72" s="909">
        <f t="shared" si="10"/>
        <v>12.661</v>
      </c>
      <c r="F72" s="1025">
        <v>3</v>
      </c>
      <c r="G72" s="1025">
        <v>1</v>
      </c>
      <c r="H72" s="886">
        <f t="shared" si="11"/>
        <v>37.982999999999997</v>
      </c>
      <c r="I72" s="886">
        <f t="shared" si="12"/>
        <v>12.661</v>
      </c>
      <c r="J72" s="886">
        <f t="shared" si="13"/>
        <v>50.643999999999998</v>
      </c>
      <c r="K72" s="893"/>
    </row>
    <row r="73" spans="1:11" ht="18" customHeight="1" thickBot="1" x14ac:dyDescent="0.25">
      <c r="A73" s="941"/>
      <c r="B73" s="942"/>
      <c r="C73" s="943"/>
      <c r="D73" s="929"/>
      <c r="E73" s="944"/>
      <c r="F73" s="921"/>
      <c r="G73" s="921"/>
      <c r="H73" s="922">
        <f>F73*$E73</f>
        <v>0</v>
      </c>
      <c r="I73" s="922">
        <f>G73*$E73</f>
        <v>0</v>
      </c>
      <c r="J73" s="922">
        <f>H73+I73</f>
        <v>0</v>
      </c>
      <c r="K73" s="923"/>
    </row>
    <row r="74" spans="1:11" ht="18" customHeight="1" thickBot="1" x14ac:dyDescent="0.25">
      <c r="A74" s="255"/>
      <c r="B74" s="255"/>
      <c r="C74" s="255"/>
      <c r="D74" s="559"/>
      <c r="E74" s="255"/>
      <c r="F74" s="255"/>
      <c r="G74" s="255"/>
      <c r="H74" s="255"/>
      <c r="I74" s="122" t="s">
        <v>361</v>
      </c>
      <c r="J74" s="256">
        <f>SUM(J7:J73)</f>
        <v>1556.0578</v>
      </c>
    </row>
    <row r="75" spans="1:11" ht="18" customHeight="1" thickTop="1" x14ac:dyDescent="0.2">
      <c r="A75" s="43"/>
      <c r="B75" s="43"/>
      <c r="C75" s="43"/>
      <c r="D75" s="560"/>
      <c r="E75" s="43"/>
      <c r="F75" s="43"/>
    </row>
    <row r="76" spans="1:11" x14ac:dyDescent="0.2">
      <c r="A76" s="43"/>
      <c r="B76" s="43"/>
      <c r="C76" s="43"/>
      <c r="D76" s="190"/>
      <c r="E76" s="43"/>
      <c r="F76" s="43"/>
    </row>
    <row r="77" spans="1:11" x14ac:dyDescent="0.2">
      <c r="A77" s="43"/>
      <c r="B77" s="43"/>
      <c r="C77" s="43"/>
      <c r="D77" s="190"/>
      <c r="E77" s="43"/>
      <c r="F77" s="43"/>
    </row>
    <row r="78" spans="1:11" x14ac:dyDescent="0.2">
      <c r="A78" s="43"/>
      <c r="B78" s="43"/>
      <c r="C78" s="43"/>
      <c r="D78" s="190"/>
      <c r="E78" s="43"/>
      <c r="F78" s="43"/>
    </row>
    <row r="79" spans="1:11" x14ac:dyDescent="0.2">
      <c r="A79" s="43"/>
      <c r="B79" s="43"/>
      <c r="C79" s="43"/>
      <c r="D79" s="190"/>
      <c r="E79" s="43"/>
      <c r="F79" s="43"/>
    </row>
    <row r="80" spans="1:11" x14ac:dyDescent="0.2">
      <c r="A80" s="43"/>
      <c r="B80" s="43"/>
      <c r="C80" s="43"/>
      <c r="D80" s="190"/>
      <c r="E80" s="43"/>
      <c r="F80" s="43"/>
    </row>
    <row r="81" spans="1:6" x14ac:dyDescent="0.2">
      <c r="A81" s="43"/>
      <c r="B81" s="43"/>
      <c r="C81" s="43"/>
      <c r="D81" s="190"/>
      <c r="E81" s="43"/>
      <c r="F81" s="43"/>
    </row>
    <row r="82" spans="1:6" x14ac:dyDescent="0.2">
      <c r="A82" s="43"/>
      <c r="B82" s="43"/>
      <c r="C82" s="43"/>
      <c r="D82" s="190"/>
      <c r="E82" s="43"/>
      <c r="F82" s="43"/>
    </row>
    <row r="83" spans="1:6" x14ac:dyDescent="0.2">
      <c r="A83" s="43"/>
      <c r="B83" s="43"/>
      <c r="C83" s="43"/>
      <c r="D83" s="190"/>
      <c r="E83" s="43"/>
      <c r="F83" s="43"/>
    </row>
    <row r="84" spans="1:6" x14ac:dyDescent="0.2">
      <c r="A84" s="43"/>
      <c r="B84" s="43"/>
      <c r="C84" s="43"/>
      <c r="D84" s="190"/>
      <c r="E84" s="43"/>
      <c r="F84" s="43"/>
    </row>
    <row r="85" spans="1:6" x14ac:dyDescent="0.2">
      <c r="A85" s="43"/>
      <c r="B85" s="43"/>
      <c r="C85" s="43"/>
      <c r="D85" s="190"/>
      <c r="E85" s="43"/>
      <c r="F85" s="43"/>
    </row>
    <row r="86" spans="1:6" x14ac:dyDescent="0.2">
      <c r="A86" s="43"/>
      <c r="B86" s="43"/>
      <c r="C86" s="43"/>
      <c r="D86" s="190"/>
      <c r="E86" s="43"/>
      <c r="F86" s="43"/>
    </row>
    <row r="87" spans="1:6" x14ac:dyDescent="0.2">
      <c r="A87" s="43"/>
      <c r="B87" s="43"/>
      <c r="C87" s="43"/>
      <c r="D87" s="190"/>
      <c r="E87" s="43"/>
      <c r="F87" s="43"/>
    </row>
    <row r="88" spans="1:6" x14ac:dyDescent="0.2">
      <c r="A88" s="43"/>
      <c r="B88" s="43"/>
      <c r="C88" s="43"/>
      <c r="D88" s="190"/>
      <c r="E88" s="43"/>
      <c r="F88" s="43"/>
    </row>
    <row r="89" spans="1:6" x14ac:dyDescent="0.2">
      <c r="A89" s="43"/>
      <c r="B89" s="43"/>
      <c r="C89" s="43"/>
      <c r="D89" s="190"/>
      <c r="E89" s="43"/>
      <c r="F89" s="43"/>
    </row>
    <row r="90" spans="1:6" x14ac:dyDescent="0.2">
      <c r="A90" s="43"/>
      <c r="B90" s="43"/>
      <c r="C90" s="43"/>
      <c r="D90" s="190"/>
      <c r="E90" s="43"/>
      <c r="F90" s="43"/>
    </row>
    <row r="91" spans="1:6" x14ac:dyDescent="0.2">
      <c r="A91" s="43"/>
      <c r="B91" s="43"/>
      <c r="C91" s="43"/>
      <c r="D91" s="190"/>
      <c r="E91" s="43"/>
      <c r="F91" s="43"/>
    </row>
    <row r="92" spans="1:6" x14ac:dyDescent="0.2">
      <c r="A92" s="43"/>
      <c r="B92" s="43"/>
      <c r="C92" s="43"/>
      <c r="D92" s="190"/>
      <c r="E92" s="43"/>
      <c r="F92" s="43"/>
    </row>
    <row r="93" spans="1:6" x14ac:dyDescent="0.2">
      <c r="A93" s="43"/>
      <c r="B93" s="43"/>
      <c r="C93" s="43"/>
      <c r="D93" s="190"/>
      <c r="E93" s="43"/>
      <c r="F93" s="43"/>
    </row>
    <row r="94" spans="1:6" x14ac:dyDescent="0.2">
      <c r="A94" s="43"/>
      <c r="B94" s="43"/>
      <c r="C94" s="43"/>
      <c r="D94" s="190"/>
      <c r="E94" s="43"/>
      <c r="F94" s="43"/>
    </row>
    <row r="95" spans="1:6" x14ac:dyDescent="0.2">
      <c r="A95" s="43"/>
      <c r="B95" s="43"/>
      <c r="C95" s="43"/>
      <c r="D95" s="190"/>
      <c r="E95" s="43"/>
      <c r="F95" s="43"/>
    </row>
    <row r="96" spans="1:6" x14ac:dyDescent="0.2">
      <c r="A96" s="43"/>
      <c r="B96" s="43"/>
      <c r="C96" s="43"/>
      <c r="D96" s="190"/>
      <c r="E96" s="43"/>
      <c r="F96" s="43"/>
    </row>
    <row r="97" spans="1:6" x14ac:dyDescent="0.2">
      <c r="A97" s="43"/>
      <c r="B97" s="43"/>
      <c r="C97" s="43"/>
      <c r="D97" s="190"/>
      <c r="E97" s="43"/>
      <c r="F97" s="43"/>
    </row>
    <row r="98" spans="1:6" x14ac:dyDescent="0.2">
      <c r="A98" s="43"/>
      <c r="B98" s="43"/>
      <c r="C98" s="43"/>
      <c r="D98" s="190"/>
      <c r="E98" s="43"/>
      <c r="F98" s="43"/>
    </row>
    <row r="99" spans="1:6" x14ac:dyDescent="0.2">
      <c r="A99" s="43"/>
      <c r="B99" s="43"/>
      <c r="C99" s="43"/>
      <c r="D99" s="190"/>
      <c r="E99" s="43"/>
      <c r="F99" s="43"/>
    </row>
    <row r="100" spans="1:6" x14ac:dyDescent="0.2">
      <c r="A100" s="43"/>
      <c r="B100" s="43"/>
      <c r="C100" s="43"/>
      <c r="D100" s="190"/>
      <c r="E100" s="43"/>
      <c r="F100" s="43"/>
    </row>
    <row r="101" spans="1:6" x14ac:dyDescent="0.2">
      <c r="A101" s="43"/>
      <c r="B101" s="43"/>
      <c r="C101" s="43"/>
      <c r="D101" s="190"/>
      <c r="E101" s="43"/>
      <c r="F101" s="43"/>
    </row>
    <row r="102" spans="1:6" x14ac:dyDescent="0.2">
      <c r="A102" s="43"/>
      <c r="B102" s="43"/>
      <c r="C102" s="43"/>
      <c r="D102" s="190"/>
      <c r="E102" s="43"/>
      <c r="F102" s="43"/>
    </row>
    <row r="103" spans="1:6" x14ac:dyDescent="0.2">
      <c r="A103" s="43"/>
      <c r="B103" s="43"/>
      <c r="C103" s="43"/>
      <c r="D103" s="190"/>
      <c r="E103" s="43"/>
      <c r="F103" s="43"/>
    </row>
    <row r="104" spans="1:6" x14ac:dyDescent="0.2">
      <c r="A104" s="43"/>
      <c r="B104" s="43"/>
      <c r="C104" s="43"/>
      <c r="D104" s="190"/>
      <c r="E104" s="43"/>
      <c r="F104" s="43"/>
    </row>
    <row r="105" spans="1:6" x14ac:dyDescent="0.2">
      <c r="A105" s="43"/>
      <c r="B105" s="43"/>
      <c r="C105" s="43"/>
      <c r="D105" s="190"/>
      <c r="E105" s="43"/>
      <c r="F105" s="43"/>
    </row>
    <row r="106" spans="1:6" x14ac:dyDescent="0.2">
      <c r="A106" s="43"/>
      <c r="B106" s="43"/>
      <c r="C106" s="43"/>
      <c r="D106" s="190"/>
      <c r="E106" s="43"/>
      <c r="F106" s="43"/>
    </row>
    <row r="107" spans="1:6" x14ac:dyDescent="0.2">
      <c r="A107" s="43"/>
      <c r="B107" s="43"/>
      <c r="C107" s="43"/>
      <c r="D107" s="190"/>
      <c r="E107" s="43"/>
      <c r="F107" s="43"/>
    </row>
    <row r="108" spans="1:6" x14ac:dyDescent="0.2">
      <c r="A108" s="43"/>
      <c r="B108" s="43"/>
      <c r="C108" s="43"/>
      <c r="D108" s="190"/>
      <c r="E108" s="43"/>
      <c r="F108" s="43"/>
    </row>
    <row r="109" spans="1:6" x14ac:dyDescent="0.2">
      <c r="A109" s="43"/>
      <c r="B109" s="43"/>
      <c r="C109" s="43"/>
      <c r="D109" s="190"/>
      <c r="E109" s="43"/>
      <c r="F109" s="43"/>
    </row>
    <row r="110" spans="1:6" x14ac:dyDescent="0.2">
      <c r="A110" s="43"/>
      <c r="B110" s="43"/>
      <c r="C110" s="43"/>
      <c r="D110" s="190"/>
      <c r="E110" s="43"/>
      <c r="F110" s="43"/>
    </row>
    <row r="111" spans="1:6" x14ac:dyDescent="0.2">
      <c r="A111" s="43"/>
      <c r="B111" s="43"/>
      <c r="C111" s="43"/>
      <c r="D111" s="190"/>
      <c r="E111" s="43"/>
      <c r="F111" s="43"/>
    </row>
    <row r="112" spans="1:6" x14ac:dyDescent="0.2">
      <c r="A112" s="43"/>
      <c r="B112" s="43"/>
      <c r="C112" s="43"/>
      <c r="D112" s="190"/>
      <c r="E112" s="43"/>
      <c r="F112" s="43"/>
    </row>
    <row r="113" spans="1:6" x14ac:dyDescent="0.2">
      <c r="A113" s="43"/>
      <c r="B113" s="43"/>
      <c r="C113" s="43"/>
      <c r="D113" s="190"/>
      <c r="E113" s="43"/>
      <c r="F113" s="43"/>
    </row>
    <row r="114" spans="1:6" x14ac:dyDescent="0.2">
      <c r="A114" s="43"/>
      <c r="B114" s="43"/>
      <c r="C114" s="43"/>
      <c r="D114" s="190"/>
      <c r="E114" s="43"/>
      <c r="F114" s="43"/>
    </row>
    <row r="115" spans="1:6" x14ac:dyDescent="0.2">
      <c r="A115" s="43"/>
      <c r="B115" s="43"/>
      <c r="C115" s="43"/>
      <c r="D115" s="190"/>
      <c r="E115" s="43"/>
      <c r="F115" s="43"/>
    </row>
    <row r="116" spans="1:6" x14ac:dyDescent="0.2">
      <c r="A116" s="43"/>
      <c r="B116" s="43"/>
      <c r="C116" s="43"/>
      <c r="D116" s="190"/>
      <c r="E116" s="43"/>
      <c r="F116" s="43"/>
    </row>
    <row r="117" spans="1:6" x14ac:dyDescent="0.2">
      <c r="A117" s="43"/>
      <c r="B117" s="43"/>
      <c r="C117" s="43"/>
      <c r="D117" s="190"/>
      <c r="E117" s="43"/>
      <c r="F117" s="43"/>
    </row>
    <row r="118" spans="1:6" x14ac:dyDescent="0.2">
      <c r="A118" s="43"/>
      <c r="B118" s="43"/>
      <c r="C118" s="43"/>
      <c r="D118" s="190"/>
      <c r="E118" s="43"/>
      <c r="F118" s="43"/>
    </row>
    <row r="119" spans="1:6" x14ac:dyDescent="0.2">
      <c r="A119" s="43"/>
      <c r="B119" s="43"/>
      <c r="C119" s="43"/>
      <c r="D119" s="190"/>
      <c r="E119" s="43"/>
      <c r="F119" s="43"/>
    </row>
    <row r="120" spans="1:6" x14ac:dyDescent="0.2">
      <c r="A120" s="43"/>
      <c r="B120" s="43"/>
      <c r="C120" s="43"/>
      <c r="D120" s="190"/>
      <c r="E120" s="43"/>
      <c r="F120" s="43"/>
    </row>
    <row r="121" spans="1:6" x14ac:dyDescent="0.2">
      <c r="A121" s="43"/>
      <c r="B121" s="43"/>
      <c r="C121" s="43"/>
      <c r="D121" s="190"/>
      <c r="E121" s="43"/>
      <c r="F121" s="43"/>
    </row>
    <row r="122" spans="1:6" x14ac:dyDescent="0.2">
      <c r="A122" s="43"/>
      <c r="B122" s="43"/>
      <c r="C122" s="43"/>
      <c r="D122" s="190"/>
      <c r="E122" s="43"/>
      <c r="F122" s="43"/>
    </row>
    <row r="123" spans="1:6" x14ac:dyDescent="0.2">
      <c r="A123" s="43"/>
      <c r="B123" s="43"/>
      <c r="C123" s="43"/>
      <c r="D123" s="190"/>
      <c r="E123" s="43"/>
      <c r="F123" s="43"/>
    </row>
    <row r="124" spans="1:6" x14ac:dyDescent="0.2">
      <c r="A124" s="43"/>
      <c r="B124" s="43"/>
      <c r="C124" s="43"/>
      <c r="D124" s="190"/>
      <c r="E124" s="43"/>
      <c r="F124" s="43"/>
    </row>
    <row r="125" spans="1:6" x14ac:dyDescent="0.2">
      <c r="A125" s="43"/>
      <c r="B125" s="43"/>
      <c r="C125" s="43"/>
      <c r="D125" s="190"/>
      <c r="E125" s="43"/>
      <c r="F125" s="43"/>
    </row>
    <row r="126" spans="1:6" x14ac:dyDescent="0.2">
      <c r="A126" s="43"/>
      <c r="B126" s="43"/>
      <c r="C126" s="43"/>
      <c r="D126" s="190"/>
      <c r="E126" s="43"/>
      <c r="F126" s="43"/>
    </row>
    <row r="127" spans="1:6" x14ac:dyDescent="0.2">
      <c r="A127" s="43"/>
      <c r="B127" s="43"/>
      <c r="C127" s="43"/>
      <c r="D127" s="190"/>
      <c r="E127" s="43"/>
      <c r="F127" s="43"/>
    </row>
    <row r="128" spans="1:6" x14ac:dyDescent="0.2">
      <c r="A128" s="43"/>
      <c r="B128" s="43"/>
      <c r="C128" s="43"/>
      <c r="D128" s="190"/>
      <c r="E128" s="43"/>
      <c r="F128" s="43"/>
    </row>
    <row r="129" spans="1:6" x14ac:dyDescent="0.2">
      <c r="A129" s="43"/>
      <c r="B129" s="43"/>
      <c r="C129" s="43"/>
      <c r="D129" s="190"/>
      <c r="E129" s="43"/>
      <c r="F129" s="43"/>
    </row>
    <row r="130" spans="1:6" x14ac:dyDescent="0.2">
      <c r="A130" s="43"/>
      <c r="B130" s="43"/>
      <c r="C130" s="43"/>
      <c r="D130" s="190"/>
      <c r="E130" s="43"/>
      <c r="F130" s="43"/>
    </row>
    <row r="131" spans="1:6" x14ac:dyDescent="0.2">
      <c r="A131" s="43"/>
      <c r="B131" s="43"/>
      <c r="C131" s="43"/>
      <c r="D131" s="190"/>
      <c r="E131" s="43"/>
      <c r="F131" s="43"/>
    </row>
    <row r="132" spans="1:6" x14ac:dyDescent="0.2">
      <c r="A132" s="43"/>
      <c r="B132" s="43"/>
      <c r="C132" s="43"/>
      <c r="D132" s="190"/>
      <c r="E132" s="43"/>
      <c r="F132" s="43"/>
    </row>
    <row r="133" spans="1:6" x14ac:dyDescent="0.2">
      <c r="A133" s="43"/>
      <c r="B133" s="43"/>
      <c r="C133" s="43"/>
      <c r="D133" s="190"/>
      <c r="E133" s="43"/>
      <c r="F133" s="43"/>
    </row>
    <row r="134" spans="1:6" x14ac:dyDescent="0.2">
      <c r="A134" s="43"/>
      <c r="B134" s="43"/>
      <c r="C134" s="43"/>
      <c r="D134" s="190"/>
      <c r="E134" s="43"/>
      <c r="F134" s="43"/>
    </row>
    <row r="135" spans="1:6" x14ac:dyDescent="0.2">
      <c r="A135" s="43"/>
      <c r="B135" s="43"/>
      <c r="C135" s="43"/>
      <c r="D135" s="190"/>
      <c r="E135" s="43"/>
      <c r="F135" s="43"/>
    </row>
    <row r="136" spans="1:6" x14ac:dyDescent="0.2">
      <c r="A136" s="43"/>
      <c r="B136" s="43"/>
      <c r="C136" s="43"/>
      <c r="D136" s="190"/>
      <c r="E136" s="43"/>
      <c r="F136" s="43"/>
    </row>
    <row r="137" spans="1:6" x14ac:dyDescent="0.2">
      <c r="A137" s="43"/>
      <c r="B137" s="43"/>
      <c r="C137" s="43"/>
      <c r="D137" s="190"/>
      <c r="E137" s="43"/>
      <c r="F137" s="43"/>
    </row>
    <row r="138" spans="1:6" x14ac:dyDescent="0.2">
      <c r="A138" s="43"/>
      <c r="B138" s="43"/>
      <c r="C138" s="43"/>
      <c r="D138" s="190"/>
      <c r="E138" s="43"/>
      <c r="F138" s="43"/>
    </row>
    <row r="139" spans="1:6" x14ac:dyDescent="0.2">
      <c r="A139" s="43"/>
      <c r="B139" s="43"/>
      <c r="C139" s="43"/>
      <c r="D139" s="190"/>
      <c r="E139" s="43"/>
      <c r="F139" s="43"/>
    </row>
    <row r="140" spans="1:6" x14ac:dyDescent="0.2">
      <c r="A140" s="43"/>
      <c r="B140" s="43"/>
      <c r="C140" s="43"/>
      <c r="D140" s="190"/>
      <c r="E140" s="43"/>
      <c r="F140" s="43"/>
    </row>
    <row r="141" spans="1:6" x14ac:dyDescent="0.2">
      <c r="A141" s="43"/>
      <c r="B141" s="43"/>
      <c r="C141" s="43"/>
      <c r="D141" s="190"/>
      <c r="E141" s="43"/>
      <c r="F141" s="43"/>
    </row>
    <row r="142" spans="1:6" x14ac:dyDescent="0.2">
      <c r="A142" s="43"/>
      <c r="B142" s="43"/>
      <c r="C142" s="43"/>
      <c r="D142" s="190"/>
      <c r="E142" s="43"/>
      <c r="F142" s="43"/>
    </row>
    <row r="143" spans="1:6" x14ac:dyDescent="0.2">
      <c r="A143" s="43"/>
      <c r="B143" s="43"/>
      <c r="C143" s="43"/>
      <c r="D143" s="190"/>
      <c r="E143" s="43"/>
      <c r="F143" s="43"/>
    </row>
    <row r="144" spans="1:6" x14ac:dyDescent="0.2">
      <c r="A144" s="43"/>
      <c r="B144" s="43"/>
      <c r="C144" s="43"/>
      <c r="D144" s="190"/>
      <c r="E144" s="43"/>
      <c r="F144" s="43"/>
    </row>
    <row r="145" spans="1:6" x14ac:dyDescent="0.2">
      <c r="A145" s="43"/>
      <c r="B145" s="43"/>
      <c r="C145" s="43"/>
      <c r="D145" s="190"/>
      <c r="E145" s="43"/>
      <c r="F145" s="43"/>
    </row>
    <row r="146" spans="1:6" x14ac:dyDescent="0.2">
      <c r="A146" s="43"/>
      <c r="B146" s="43"/>
      <c r="C146" s="43"/>
      <c r="D146" s="190"/>
      <c r="E146" s="43"/>
      <c r="F146" s="43"/>
    </row>
  </sheetData>
  <sheetProtection formatCells="0" formatColumns="0" formatRows="0" insertColumns="0" insertRows="0" deleteColumns="0" deleteRows="0"/>
  <protectedRanges>
    <protectedRange sqref="A1:D5 A76:M76 E5:L5 M1:M5 M74:M75 K1:L4 H1:J1 E1:G4 L6:L73" name="Bereich1"/>
    <protectedRange sqref="I74:J74 A74:H75 L74:L75 I75:K75 A39:K51 A73:K73 B52:C72 E52:K52 A6:K32 E53:E72 H53:K72" name="Bereich1_2"/>
    <protectedRange sqref="F34:J38 K33:K38" name="Bereich1_2_1"/>
    <protectedRange sqref="A33:E38 F33:J33" name="Bereich1_2_4"/>
    <protectedRange sqref="H3:H4 H2:I2" name="Bereich1_1"/>
    <protectedRange sqref="A52:A72" name="Bereich1_3"/>
    <protectedRange sqref="D52:D72" name="Bereich1_4"/>
    <protectedRange sqref="F53:G72" name="Bereich1_2_2"/>
  </protectedRanges>
  <customSheetViews>
    <customSheetView guid="{5C32C84F-22BC-44CA-AD2B-12D34D143DA0}">
      <pane ySplit="6" topLeftCell="A7" activePane="bottomLeft" state="frozenSplit"/>
      <selection pane="bottomLeft" activeCell="G3" sqref="G3:I4"/>
      <pageMargins left="0.39370078740157483" right="0.19" top="0.39370078740157483" bottom="0.39370078740157483" header="0" footer="0"/>
      <pageSetup paperSize="9" scale="80" orientation="landscape" horizont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19" top="0.39370078740157483" bottom="0.39370078740157483" header="0" footer="0"/>
  <pageSetup paperSize="9" scale="80" orientation="landscape" r:id="rId2"/>
  <headerFooter alignWithMargins="0">
    <oddFooter>&amp;C&amp;A &amp;P / &amp;N&amp;R&amp;F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0">
    <tabColor rgb="FFFFFF00"/>
  </sheetPr>
  <dimension ref="A1:O25"/>
  <sheetViews>
    <sheetView tabSelected="1" zoomScaleNormal="100" workbookViewId="0">
      <selection activeCell="B16" sqref="B16"/>
    </sheetView>
  </sheetViews>
  <sheetFormatPr baseColWidth="10" defaultRowHeight="12.75" x14ac:dyDescent="0.2"/>
  <cols>
    <col min="1" max="1" width="12.7109375" customWidth="1"/>
    <col min="2" max="2" width="34.28515625" customWidth="1"/>
    <col min="3" max="3" width="17.42578125" customWidth="1"/>
    <col min="4" max="5" width="11.5703125" style="175" customWidth="1"/>
    <col min="6" max="6" width="9.7109375" customWidth="1"/>
    <col min="7" max="7" width="11.5703125" style="175" customWidth="1"/>
    <col min="8" max="8" width="13.7109375" customWidth="1"/>
    <col min="9" max="9" width="10.85546875" bestFit="1" customWidth="1"/>
    <col min="13" max="13" width="11.42578125" hidden="1" customWidth="1"/>
  </cols>
  <sheetData>
    <row r="1" spans="1:13" ht="16.5" customHeight="1" x14ac:dyDescent="0.25">
      <c r="A1" s="1" t="str">
        <f>'Kostenzusammenstellung '!A1</f>
        <v>BREAST 23 11. - 13.05.2023</v>
      </c>
      <c r="B1" s="53"/>
      <c r="C1" s="57"/>
      <c r="D1" s="168"/>
      <c r="E1" s="168"/>
      <c r="F1" s="57"/>
      <c r="G1" s="168"/>
      <c r="I1" s="60"/>
    </row>
    <row r="2" spans="1:13" ht="16.5" customHeight="1" thickBot="1" x14ac:dyDescent="0.3">
      <c r="A2" s="63"/>
      <c r="B2" s="64"/>
      <c r="C2" s="57"/>
      <c r="D2" s="168"/>
      <c r="E2" s="168"/>
      <c r="F2" s="57"/>
      <c r="G2" s="168"/>
      <c r="H2" s="58"/>
      <c r="I2" s="67"/>
    </row>
    <row r="3" spans="1:13" ht="27" customHeight="1" thickBot="1" x14ac:dyDescent="0.3">
      <c r="A3" s="128" t="s">
        <v>533</v>
      </c>
      <c r="B3" s="64"/>
      <c r="C3" s="55"/>
      <c r="D3" s="169"/>
      <c r="E3" s="169"/>
      <c r="F3" s="55"/>
      <c r="G3" s="502"/>
      <c r="H3" s="58"/>
      <c r="I3" s="742" t="s">
        <v>519</v>
      </c>
    </row>
    <row r="4" spans="1:13" ht="18" x14ac:dyDescent="0.25">
      <c r="A4" s="128"/>
      <c r="B4" s="64"/>
      <c r="C4" s="55"/>
      <c r="D4" s="169"/>
      <c r="E4" s="503"/>
      <c r="G4" s="385"/>
      <c r="H4" s="743" t="s">
        <v>43</v>
      </c>
      <c r="I4" s="838">
        <v>0.34</v>
      </c>
    </row>
    <row r="5" spans="1:13" ht="18" x14ac:dyDescent="0.25">
      <c r="C5" s="55"/>
      <c r="D5" s="169"/>
      <c r="E5" s="503"/>
      <c r="G5" s="385"/>
      <c r="H5" s="744" t="s">
        <v>588</v>
      </c>
      <c r="I5" s="839">
        <v>0.22</v>
      </c>
      <c r="L5" s="315"/>
      <c r="M5">
        <v>0.74850000000000005</v>
      </c>
    </row>
    <row r="6" spans="1:13" ht="18" x14ac:dyDescent="0.25">
      <c r="C6" s="55"/>
      <c r="D6" s="169"/>
      <c r="E6" s="503"/>
      <c r="G6" s="385"/>
      <c r="H6" s="744" t="s">
        <v>589</v>
      </c>
      <c r="I6" s="839">
        <v>0.22</v>
      </c>
      <c r="L6" s="315"/>
    </row>
    <row r="7" spans="1:13" ht="18" x14ac:dyDescent="0.25">
      <c r="C7" s="55"/>
      <c r="D7" s="169"/>
      <c r="E7" s="503"/>
      <c r="G7" s="385"/>
      <c r="H7" s="745" t="s">
        <v>582</v>
      </c>
      <c r="I7" s="839">
        <v>0.19</v>
      </c>
      <c r="L7" s="315"/>
      <c r="M7">
        <v>0.2702</v>
      </c>
    </row>
    <row r="8" spans="1:13" ht="18" x14ac:dyDescent="0.25">
      <c r="C8" s="55"/>
      <c r="D8" s="169"/>
      <c r="E8" s="503"/>
      <c r="G8" s="385"/>
      <c r="H8" s="844" t="s">
        <v>792</v>
      </c>
      <c r="I8" s="839">
        <v>0.16</v>
      </c>
      <c r="L8" s="315"/>
      <c r="M8">
        <v>0.18720000000000001</v>
      </c>
    </row>
    <row r="9" spans="1:13" ht="18.75" thickBot="1" x14ac:dyDescent="0.3">
      <c r="C9" s="55"/>
      <c r="D9" s="169"/>
      <c r="E9" s="503"/>
      <c r="G9" s="385"/>
      <c r="H9" s="845" t="s">
        <v>817</v>
      </c>
      <c r="I9" s="840">
        <v>0.27</v>
      </c>
      <c r="L9" s="315"/>
    </row>
    <row r="10" spans="1:13" ht="13.5" customHeight="1" thickBot="1" x14ac:dyDescent="0.3">
      <c r="C10" s="55"/>
      <c r="D10" s="169"/>
      <c r="E10" s="169"/>
      <c r="L10" s="315"/>
      <c r="M10">
        <v>0.15590000000000001</v>
      </c>
    </row>
    <row r="11" spans="1:13" ht="25.5" customHeight="1" x14ac:dyDescent="0.2">
      <c r="A11" s="667" t="s">
        <v>151</v>
      </c>
      <c r="B11" s="666" t="s">
        <v>152</v>
      </c>
      <c r="C11" s="340" t="s">
        <v>153</v>
      </c>
      <c r="D11" s="343" t="s">
        <v>155</v>
      </c>
      <c r="E11" s="342" t="s">
        <v>534</v>
      </c>
      <c r="F11" s="555" t="s">
        <v>549</v>
      </c>
      <c r="G11" s="342" t="s">
        <v>550</v>
      </c>
      <c r="H11" s="354" t="s">
        <v>291</v>
      </c>
      <c r="I11" s="341" t="s">
        <v>12</v>
      </c>
    </row>
    <row r="12" spans="1:13" ht="25.5" x14ac:dyDescent="0.2">
      <c r="A12" s="668" t="s">
        <v>951</v>
      </c>
      <c r="B12" s="1026" t="s">
        <v>952</v>
      </c>
      <c r="C12" s="846" t="s">
        <v>818</v>
      </c>
      <c r="D12" s="1047">
        <f>130+195+65+18+18</f>
        <v>426</v>
      </c>
      <c r="E12" s="311">
        <f t="shared" ref="E12:E18" si="0">D12*$I$4</f>
        <v>144.84</v>
      </c>
      <c r="F12" s="162">
        <v>3</v>
      </c>
      <c r="G12" s="842">
        <f t="shared" ref="G12:G18" si="1">IF(D12&lt;=50,$I$5,IF(D12&lt;=100,$I$6,IF(D12&lt;=500,$I$7,IF(D12&lt;=1000,$I$8,$I$9))))</f>
        <v>0.19</v>
      </c>
      <c r="H12" s="311">
        <f t="shared" ref="H12:H18" si="2">D12*F12*G12</f>
        <v>242.82</v>
      </c>
      <c r="I12" s="170">
        <f t="shared" ref="I12:I18" si="3">H12+E12</f>
        <v>387.65999999999997</v>
      </c>
    </row>
    <row r="13" spans="1:13" ht="18" customHeight="1" x14ac:dyDescent="0.2">
      <c r="A13" s="1027" t="s">
        <v>951</v>
      </c>
      <c r="B13" s="1009" t="s">
        <v>953</v>
      </c>
      <c r="C13" s="846" t="s">
        <v>818</v>
      </c>
      <c r="D13" s="841">
        <v>36</v>
      </c>
      <c r="E13" s="179">
        <f t="shared" si="0"/>
        <v>12.24</v>
      </c>
      <c r="F13" s="162">
        <v>3</v>
      </c>
      <c r="G13" s="842">
        <f t="shared" si="1"/>
        <v>0.22</v>
      </c>
      <c r="H13" s="311">
        <f t="shared" si="2"/>
        <v>23.76</v>
      </c>
      <c r="I13" s="170">
        <f t="shared" si="3"/>
        <v>36</v>
      </c>
    </row>
    <row r="14" spans="1:13" ht="18" customHeight="1" x14ac:dyDescent="0.2">
      <c r="A14" s="1044" t="s">
        <v>971</v>
      </c>
      <c r="B14" s="1045" t="s">
        <v>972</v>
      </c>
      <c r="C14" s="1046" t="s">
        <v>818</v>
      </c>
      <c r="D14" s="1047">
        <v>36</v>
      </c>
      <c r="E14" s="1048">
        <f t="shared" si="0"/>
        <v>12.24</v>
      </c>
      <c r="F14" s="1049">
        <v>3</v>
      </c>
      <c r="G14" s="1050">
        <f t="shared" si="1"/>
        <v>0.22</v>
      </c>
      <c r="H14" s="1051">
        <f t="shared" si="2"/>
        <v>23.76</v>
      </c>
      <c r="I14" s="1052">
        <f t="shared" si="3"/>
        <v>36</v>
      </c>
    </row>
    <row r="15" spans="1:13" ht="18" customHeight="1" x14ac:dyDescent="0.2">
      <c r="A15" s="1044" t="s">
        <v>951</v>
      </c>
      <c r="B15" s="1045" t="s">
        <v>974</v>
      </c>
      <c r="C15" s="1046" t="s">
        <v>818</v>
      </c>
      <c r="D15" s="1047">
        <v>54</v>
      </c>
      <c r="E15" s="1048">
        <f t="shared" si="0"/>
        <v>18.360000000000003</v>
      </c>
      <c r="F15" s="1049">
        <v>3</v>
      </c>
      <c r="G15" s="1050">
        <f t="shared" si="1"/>
        <v>0.22</v>
      </c>
      <c r="H15" s="1051">
        <f t="shared" si="2"/>
        <v>35.64</v>
      </c>
      <c r="I15" s="1052">
        <f t="shared" si="3"/>
        <v>54</v>
      </c>
    </row>
    <row r="16" spans="1:13" ht="18" customHeight="1" x14ac:dyDescent="0.2">
      <c r="A16" s="1044" t="s">
        <v>951</v>
      </c>
      <c r="B16" s="1045" t="s">
        <v>975</v>
      </c>
      <c r="C16" s="1046" t="s">
        <v>818</v>
      </c>
      <c r="D16" s="1047">
        <f>72+136</f>
        <v>208</v>
      </c>
      <c r="E16" s="1048">
        <f t="shared" si="0"/>
        <v>70.72</v>
      </c>
      <c r="F16" s="1049">
        <v>3</v>
      </c>
      <c r="G16" s="1050">
        <f t="shared" si="1"/>
        <v>0.19</v>
      </c>
      <c r="H16" s="1051">
        <f t="shared" si="2"/>
        <v>118.56</v>
      </c>
      <c r="I16" s="1052">
        <f t="shared" si="3"/>
        <v>189.28</v>
      </c>
    </row>
    <row r="17" spans="1:15" ht="18" customHeight="1" x14ac:dyDescent="0.2">
      <c r="A17" s="1044" t="s">
        <v>951</v>
      </c>
      <c r="B17" s="1045" t="s">
        <v>976</v>
      </c>
      <c r="C17" s="1046" t="s">
        <v>818</v>
      </c>
      <c r="D17" s="1047">
        <v>12</v>
      </c>
      <c r="E17" s="1048">
        <f t="shared" si="0"/>
        <v>4.08</v>
      </c>
      <c r="F17" s="1049">
        <v>3</v>
      </c>
      <c r="G17" s="1050">
        <f t="shared" si="1"/>
        <v>0.22</v>
      </c>
      <c r="H17" s="1051">
        <f t="shared" si="2"/>
        <v>7.92</v>
      </c>
      <c r="I17" s="1052">
        <f t="shared" si="3"/>
        <v>12</v>
      </c>
    </row>
    <row r="18" spans="1:15" ht="18" customHeight="1" x14ac:dyDescent="0.2">
      <c r="A18" s="1044" t="s">
        <v>951</v>
      </c>
      <c r="B18" s="1045" t="s">
        <v>977</v>
      </c>
      <c r="C18" s="1046" t="s">
        <v>818</v>
      </c>
      <c r="D18" s="1047">
        <f>18+18</f>
        <v>36</v>
      </c>
      <c r="E18" s="1048">
        <f t="shared" si="0"/>
        <v>12.24</v>
      </c>
      <c r="F18" s="1049">
        <v>3</v>
      </c>
      <c r="G18" s="1050">
        <f t="shared" si="1"/>
        <v>0.22</v>
      </c>
      <c r="H18" s="1051">
        <f t="shared" si="2"/>
        <v>23.76</v>
      </c>
      <c r="I18" s="1052">
        <f t="shared" si="3"/>
        <v>36</v>
      </c>
    </row>
    <row r="19" spans="1:15" ht="18" customHeight="1" x14ac:dyDescent="0.2">
      <c r="A19" s="1044" t="s">
        <v>951</v>
      </c>
      <c r="B19" s="1045" t="s">
        <v>978</v>
      </c>
      <c r="C19" s="1046" t="s">
        <v>818</v>
      </c>
      <c r="D19" s="1047"/>
      <c r="E19" s="1048"/>
      <c r="F19" s="1049"/>
      <c r="G19" s="1050"/>
      <c r="H19" s="1051"/>
      <c r="I19" s="1052"/>
    </row>
    <row r="20" spans="1:15" ht="18" customHeight="1" x14ac:dyDescent="0.2">
      <c r="A20" s="669" t="s">
        <v>954</v>
      </c>
      <c r="B20" s="648" t="s">
        <v>955</v>
      </c>
      <c r="C20" s="846" t="s">
        <v>818</v>
      </c>
      <c r="D20" s="843">
        <v>122.5</v>
      </c>
      <c r="E20" s="179">
        <f>D20*$I$4</f>
        <v>41.650000000000006</v>
      </c>
      <c r="F20" s="162">
        <v>3</v>
      </c>
      <c r="G20" s="842">
        <f>IF(D20&lt;=50,$I$5,IF(D20&lt;=100,$I$6,IF(D20&lt;=500,$I$7,IF(D20&lt;=1000,$I$8,$I$9))))</f>
        <v>0.19</v>
      </c>
      <c r="H20" s="311">
        <f>D20*F20*G20</f>
        <v>69.825000000000003</v>
      </c>
      <c r="I20" s="170">
        <f>H20+E20</f>
        <v>111.47500000000001</v>
      </c>
    </row>
    <row r="21" spans="1:15" ht="18" customHeight="1" x14ac:dyDescent="0.2">
      <c r="A21" s="669" t="s">
        <v>954</v>
      </c>
      <c r="B21" s="648" t="s">
        <v>956</v>
      </c>
      <c r="C21" s="846" t="s">
        <v>818</v>
      </c>
      <c r="D21" s="843">
        <f>84+37</f>
        <v>121</v>
      </c>
      <c r="E21" s="179">
        <f>D21*$I$4</f>
        <v>41.14</v>
      </c>
      <c r="F21" s="162">
        <v>3</v>
      </c>
      <c r="G21" s="842">
        <f>IF(D21&lt;=50,$I$5,IF(D21&lt;=100,$I$6,IF(D21&lt;=500,$I$7,IF(D21&lt;=1000,$I$8,$I$9))))</f>
        <v>0.19</v>
      </c>
      <c r="H21" s="311">
        <f>D21*F21*G21</f>
        <v>68.97</v>
      </c>
      <c r="I21" s="170">
        <f>H21+E21</f>
        <v>110.11</v>
      </c>
    </row>
    <row r="22" spans="1:15" ht="18" customHeight="1" x14ac:dyDescent="0.2">
      <c r="A22" s="669" t="s">
        <v>954</v>
      </c>
      <c r="B22" s="648" t="s">
        <v>957</v>
      </c>
      <c r="C22" s="846" t="s">
        <v>818</v>
      </c>
      <c r="D22" s="843">
        <v>24</v>
      </c>
      <c r="E22" s="179">
        <f>D22*$I$4</f>
        <v>8.16</v>
      </c>
      <c r="F22" s="162">
        <v>3</v>
      </c>
      <c r="G22" s="842">
        <f>IF(D22&lt;=50,$I$5,IF(D22&lt;=100,$I$6,IF(D22&lt;=500,$I$7,IF(D22&lt;=1000,$I$8,$I$9))))</f>
        <v>0.22</v>
      </c>
      <c r="H22" s="311">
        <f>D22*F22*G22</f>
        <v>15.84</v>
      </c>
      <c r="I22" s="170">
        <f>H22+E22</f>
        <v>24</v>
      </c>
    </row>
    <row r="23" spans="1:15" ht="18" customHeight="1" thickBot="1" x14ac:dyDescent="0.25">
      <c r="A23" s="670"/>
      <c r="B23" s="649"/>
      <c r="C23" s="171"/>
      <c r="D23" s="172"/>
      <c r="E23" s="180"/>
      <c r="F23" s="171"/>
      <c r="G23" s="223"/>
      <c r="H23" s="173"/>
      <c r="I23" s="184"/>
    </row>
    <row r="24" spans="1:15" ht="18" customHeight="1" thickBot="1" x14ac:dyDescent="0.25">
      <c r="A24" s="40"/>
      <c r="B24" s="40"/>
      <c r="C24" s="40"/>
      <c r="D24" s="174"/>
      <c r="E24" s="174"/>
      <c r="F24" s="40"/>
      <c r="G24" s="174"/>
      <c r="H24" s="233" t="s">
        <v>361</v>
      </c>
      <c r="I24" s="235">
        <f>SUM(I12:I23)</f>
        <v>996.52499999999998</v>
      </c>
      <c r="O24" s="43"/>
    </row>
    <row r="25" spans="1:15" ht="13.5" thickTop="1" x14ac:dyDescent="0.2"/>
  </sheetData>
  <sheetProtection formatCells="0" formatColumns="0" formatRows="0" insertColumns="0" insertRows="0" deleteColumns="0" deleteRows="0"/>
  <protectedRanges>
    <protectedRange sqref="I24 A4:G10 D23:D26 A23:B26 J11:J26 F12:F26" name="Bereich1_2"/>
    <protectedRange sqref="A12:B22" name="Bereich1_2_1"/>
    <protectedRange sqref="D12:D22" name="Bereich1_2_2"/>
  </protectedRanges>
  <customSheetViews>
    <customSheetView guid="{5C32C84F-22BC-44CA-AD2B-12D34D143DA0}" hiddenColumns="1">
      <selection activeCell="C30" sqref="C30"/>
      <pageMargins left="0.39370078740157483" right="0.39370078740157483" top="0.39370078740157483" bottom="0.39370078740157483" header="0" footer="0"/>
      <pageSetup paperSize="9" orientation="landscape" horizontalDpi="300" vertic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39370078740157483" top="0.39370078740157483" bottom="0.39370078740157483" header="0" footer="0"/>
  <pageSetup paperSize="9" orientation="landscape" r:id="rId2"/>
  <headerFooter alignWithMargins="0">
    <oddFooter>&amp;C&amp;A &amp;P / &amp;N&amp;R&amp;F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1"/>
  <dimension ref="A1:N25"/>
  <sheetViews>
    <sheetView zoomScaleNormal="100" workbookViewId="0">
      <selection activeCell="H41" sqref="H41"/>
    </sheetView>
  </sheetViews>
  <sheetFormatPr baseColWidth="10" defaultRowHeight="12.75" x14ac:dyDescent="0.2"/>
  <cols>
    <col min="2" max="2" width="12.7109375" customWidth="1"/>
    <col min="3" max="3" width="27.85546875" customWidth="1"/>
    <col min="4" max="9" width="11.5703125" customWidth="1"/>
  </cols>
  <sheetData>
    <row r="1" spans="1:12" ht="16.5" customHeight="1" thickBot="1" x14ac:dyDescent="0.3">
      <c r="A1" s="1" t="str">
        <f>'Kostenzusammenstellung '!A1</f>
        <v>BREAST 23 11. - 13.05.2023</v>
      </c>
      <c r="C1" s="128"/>
      <c r="I1" s="125"/>
    </row>
    <row r="2" spans="1:12" ht="16.5" customHeight="1" x14ac:dyDescent="0.25">
      <c r="A2" s="128"/>
      <c r="C2" s="128"/>
      <c r="F2" s="634"/>
      <c r="G2" s="635" t="s">
        <v>519</v>
      </c>
    </row>
    <row r="3" spans="1:12" ht="19.5" customHeight="1" x14ac:dyDescent="0.25">
      <c r="A3" s="128" t="s">
        <v>280</v>
      </c>
      <c r="C3" s="128"/>
      <c r="E3" s="2"/>
      <c r="F3" s="636" t="s">
        <v>578</v>
      </c>
      <c r="G3" s="847">
        <v>0.27</v>
      </c>
    </row>
    <row r="4" spans="1:12" ht="18.75" customHeight="1" thickBot="1" x14ac:dyDescent="0.3">
      <c r="B4" s="128"/>
      <c r="C4" s="128"/>
      <c r="E4" s="50"/>
      <c r="F4" s="637" t="s">
        <v>157</v>
      </c>
      <c r="G4" s="848">
        <v>0.27</v>
      </c>
    </row>
    <row r="5" spans="1:12" ht="13.5" customHeight="1" thickBot="1" x14ac:dyDescent="0.3">
      <c r="B5" s="128"/>
      <c r="C5" s="128"/>
      <c r="E5" s="50"/>
    </row>
    <row r="6" spans="1:12" ht="31.5" customHeight="1" x14ac:dyDescent="0.2">
      <c r="A6" s="257" t="s">
        <v>294</v>
      </c>
      <c r="B6" s="258" t="s">
        <v>136</v>
      </c>
      <c r="C6" s="259"/>
      <c r="D6" s="260" t="s">
        <v>137</v>
      </c>
      <c r="E6" s="260" t="s">
        <v>800</v>
      </c>
      <c r="F6" s="260" t="s">
        <v>142</v>
      </c>
      <c r="G6" s="260" t="s">
        <v>143</v>
      </c>
      <c r="H6" s="262" t="s">
        <v>139</v>
      </c>
      <c r="I6" s="263" t="s">
        <v>140</v>
      </c>
    </row>
    <row r="7" spans="1:12" ht="18" hidden="1" customHeight="1" x14ac:dyDescent="0.2">
      <c r="A7" s="230"/>
      <c r="B7" s="504" t="s">
        <v>384</v>
      </c>
      <c r="C7" s="505"/>
      <c r="D7" s="16">
        <v>21.11</v>
      </c>
      <c r="E7" s="198"/>
      <c r="F7" s="165"/>
      <c r="G7" s="163">
        <f t="shared" ref="G7:G19" si="0">D7*E7*$G$3</f>
        <v>0</v>
      </c>
      <c r="H7" s="163">
        <f t="shared" ref="H7:H19" si="1">D7*F7*$G$4</f>
        <v>0</v>
      </c>
      <c r="I7" s="264">
        <f t="shared" ref="I7:I19" si="2">G7+H7</f>
        <v>0</v>
      </c>
      <c r="K7" s="312"/>
      <c r="L7" s="312"/>
    </row>
    <row r="8" spans="1:12" ht="18" hidden="1" customHeight="1" x14ac:dyDescent="0.2">
      <c r="A8" s="362"/>
      <c r="B8" s="506" t="s">
        <v>385</v>
      </c>
      <c r="C8" s="507" t="s">
        <v>144</v>
      </c>
      <c r="D8" s="508">
        <v>10.84</v>
      </c>
      <c r="E8" s="363"/>
      <c r="F8" s="364"/>
      <c r="G8" s="365">
        <f t="shared" si="0"/>
        <v>0</v>
      </c>
      <c r="H8" s="365">
        <f t="shared" si="1"/>
        <v>0</v>
      </c>
      <c r="I8" s="366">
        <f t="shared" si="2"/>
        <v>0</v>
      </c>
      <c r="K8" s="312"/>
      <c r="L8" s="312"/>
    </row>
    <row r="9" spans="1:12" ht="18" hidden="1" customHeight="1" x14ac:dyDescent="0.2">
      <c r="A9" s="367"/>
      <c r="B9" s="509" t="s">
        <v>145</v>
      </c>
      <c r="C9" s="510" t="s">
        <v>148</v>
      </c>
      <c r="D9" s="511">
        <v>10.96</v>
      </c>
      <c r="E9" s="368"/>
      <c r="F9" s="369"/>
      <c r="G9" s="370"/>
      <c r="H9" s="638"/>
      <c r="I9" s="371"/>
      <c r="K9" s="312"/>
      <c r="L9" s="312"/>
    </row>
    <row r="10" spans="1:12" ht="18" hidden="1" customHeight="1" x14ac:dyDescent="0.2">
      <c r="A10" s="448"/>
      <c r="B10" s="512" t="s">
        <v>145</v>
      </c>
      <c r="C10" s="513" t="s">
        <v>386</v>
      </c>
      <c r="D10" s="514">
        <v>5.83</v>
      </c>
      <c r="E10" s="451"/>
      <c r="F10" s="452"/>
      <c r="G10" s="639"/>
      <c r="H10" s="640"/>
      <c r="I10" s="453"/>
      <c r="K10" s="312"/>
      <c r="L10" s="312"/>
    </row>
    <row r="11" spans="1:12" ht="18" hidden="1" customHeight="1" x14ac:dyDescent="0.2">
      <c r="A11" s="449"/>
      <c r="B11" s="515" t="s">
        <v>146</v>
      </c>
      <c r="C11" s="516" t="s">
        <v>387</v>
      </c>
      <c r="D11" s="511">
        <v>38.64</v>
      </c>
      <c r="E11" s="454"/>
      <c r="F11" s="455"/>
      <c r="G11" s="370">
        <f t="shared" si="0"/>
        <v>0</v>
      </c>
      <c r="H11" s="638">
        <f t="shared" si="1"/>
        <v>0</v>
      </c>
      <c r="I11" s="456">
        <f t="shared" si="2"/>
        <v>0</v>
      </c>
      <c r="K11" s="312"/>
      <c r="L11" s="312"/>
    </row>
    <row r="12" spans="1:12" ht="18" hidden="1" customHeight="1" x14ac:dyDescent="0.2">
      <c r="A12" s="450"/>
      <c r="B12" s="517" t="s">
        <v>146</v>
      </c>
      <c r="C12" s="518" t="s">
        <v>388</v>
      </c>
      <c r="D12" s="16">
        <v>13.08</v>
      </c>
      <c r="E12" s="457"/>
      <c r="F12" s="23"/>
      <c r="G12" s="163">
        <f t="shared" si="0"/>
        <v>0</v>
      </c>
      <c r="H12" s="641">
        <f t="shared" si="1"/>
        <v>0</v>
      </c>
      <c r="I12" s="458">
        <f t="shared" si="2"/>
        <v>0</v>
      </c>
      <c r="K12" s="312"/>
      <c r="L12" s="312"/>
    </row>
    <row r="13" spans="1:12" ht="25.5" hidden="1" x14ac:dyDescent="0.2">
      <c r="A13" s="450"/>
      <c r="B13" s="517" t="s">
        <v>146</v>
      </c>
      <c r="C13" s="518" t="s">
        <v>389</v>
      </c>
      <c r="D13" s="16">
        <v>22.83</v>
      </c>
      <c r="E13" s="457"/>
      <c r="F13" s="23"/>
      <c r="G13" s="163">
        <f t="shared" si="0"/>
        <v>0</v>
      </c>
      <c r="H13" s="641">
        <f t="shared" si="1"/>
        <v>0</v>
      </c>
      <c r="I13" s="458">
        <f t="shared" si="2"/>
        <v>0</v>
      </c>
      <c r="K13" s="312"/>
      <c r="L13" s="312"/>
    </row>
    <row r="14" spans="1:12" ht="18" hidden="1" customHeight="1" x14ac:dyDescent="0.2">
      <c r="A14" s="448"/>
      <c r="B14" s="512" t="s">
        <v>146</v>
      </c>
      <c r="C14" s="519" t="s">
        <v>390</v>
      </c>
      <c r="D14" s="514">
        <v>24.25</v>
      </c>
      <c r="E14" s="451"/>
      <c r="F14" s="452"/>
      <c r="G14" s="639">
        <f t="shared" si="0"/>
        <v>0</v>
      </c>
      <c r="H14" s="640">
        <f t="shared" si="1"/>
        <v>0</v>
      </c>
      <c r="I14" s="453">
        <f t="shared" si="2"/>
        <v>0</v>
      </c>
      <c r="K14" s="312"/>
      <c r="L14" s="312"/>
    </row>
    <row r="15" spans="1:12" ht="25.5" hidden="1" x14ac:dyDescent="0.2">
      <c r="A15" s="449"/>
      <c r="B15" s="515" t="s">
        <v>147</v>
      </c>
      <c r="C15" s="516" t="s">
        <v>391</v>
      </c>
      <c r="D15" s="511">
        <v>18.899999999999999</v>
      </c>
      <c r="E15" s="454"/>
      <c r="F15" s="455"/>
      <c r="G15" s="370">
        <f t="shared" si="0"/>
        <v>0</v>
      </c>
      <c r="H15" s="638">
        <f t="shared" si="1"/>
        <v>0</v>
      </c>
      <c r="I15" s="456">
        <f t="shared" si="2"/>
        <v>0</v>
      </c>
      <c r="K15" s="312"/>
      <c r="L15" s="312"/>
    </row>
    <row r="16" spans="1:12" ht="18" hidden="1" customHeight="1" x14ac:dyDescent="0.2">
      <c r="A16" s="450"/>
      <c r="B16" s="517" t="s">
        <v>147</v>
      </c>
      <c r="C16" s="518" t="s">
        <v>392</v>
      </c>
      <c r="D16" s="16">
        <v>18.64</v>
      </c>
      <c r="E16" s="457"/>
      <c r="F16" s="23"/>
      <c r="G16" s="163">
        <f t="shared" si="0"/>
        <v>0</v>
      </c>
      <c r="H16" s="641">
        <f t="shared" si="1"/>
        <v>0</v>
      </c>
      <c r="I16" s="458">
        <f t="shared" si="2"/>
        <v>0</v>
      </c>
      <c r="K16" s="312"/>
      <c r="L16" s="312"/>
    </row>
    <row r="17" spans="1:14" ht="18" hidden="1" customHeight="1" x14ac:dyDescent="0.2">
      <c r="A17" s="450"/>
      <c r="B17" s="517" t="s">
        <v>147</v>
      </c>
      <c r="C17" s="518" t="s">
        <v>393</v>
      </c>
      <c r="D17" s="16">
        <v>12.63</v>
      </c>
      <c r="E17" s="457"/>
      <c r="F17" s="23"/>
      <c r="G17" s="163">
        <f t="shared" si="0"/>
        <v>0</v>
      </c>
      <c r="H17" s="641">
        <f t="shared" si="1"/>
        <v>0</v>
      </c>
      <c r="I17" s="458">
        <f t="shared" si="2"/>
        <v>0</v>
      </c>
      <c r="K17" s="312"/>
      <c r="L17" s="312"/>
    </row>
    <row r="18" spans="1:14" ht="25.5" hidden="1" x14ac:dyDescent="0.2">
      <c r="A18" s="450"/>
      <c r="B18" s="517" t="s">
        <v>147</v>
      </c>
      <c r="C18" s="518" t="s">
        <v>394</v>
      </c>
      <c r="D18" s="16">
        <v>20.62</v>
      </c>
      <c r="E18" s="457"/>
      <c r="F18" s="23"/>
      <c r="G18" s="163">
        <f t="shared" si="0"/>
        <v>0</v>
      </c>
      <c r="H18" s="641">
        <f t="shared" si="1"/>
        <v>0</v>
      </c>
      <c r="I18" s="458">
        <f t="shared" si="2"/>
        <v>0</v>
      </c>
      <c r="N18" s="43"/>
    </row>
    <row r="19" spans="1:14" ht="18" hidden="1" customHeight="1" x14ac:dyDescent="0.2">
      <c r="A19" s="875"/>
      <c r="B19" s="517" t="s">
        <v>147</v>
      </c>
      <c r="C19" s="518" t="s">
        <v>395</v>
      </c>
      <c r="D19" s="16">
        <v>26.02</v>
      </c>
      <c r="E19" s="459"/>
      <c r="F19" s="23"/>
      <c r="G19" s="567">
        <f t="shared" si="0"/>
        <v>0</v>
      </c>
      <c r="H19" s="876">
        <f t="shared" si="1"/>
        <v>0</v>
      </c>
      <c r="I19" s="458">
        <f t="shared" si="2"/>
        <v>0</v>
      </c>
    </row>
    <row r="20" spans="1:14" ht="18" customHeight="1" x14ac:dyDescent="0.2">
      <c r="A20" s="875"/>
      <c r="B20" s="517" t="s">
        <v>829</v>
      </c>
      <c r="C20" s="518" t="s">
        <v>830</v>
      </c>
      <c r="D20" s="16">
        <v>19.87</v>
      </c>
      <c r="E20" s="459">
        <v>3</v>
      </c>
      <c r="F20" s="23">
        <v>1</v>
      </c>
      <c r="G20" s="886">
        <f>D20*E20*$G$3</f>
        <v>16.0947</v>
      </c>
      <c r="H20" s="876">
        <f>D20*F20*$G$4</f>
        <v>5.3649000000000004</v>
      </c>
      <c r="I20" s="458">
        <f>G20+H20</f>
        <v>21.459600000000002</v>
      </c>
    </row>
    <row r="21" spans="1:14" ht="18" customHeight="1" x14ac:dyDescent="0.2">
      <c r="A21" s="875"/>
      <c r="B21" s="517" t="s">
        <v>829</v>
      </c>
      <c r="C21" s="518" t="s">
        <v>831</v>
      </c>
      <c r="D21" s="16">
        <v>19.87</v>
      </c>
      <c r="E21" s="459">
        <v>3</v>
      </c>
      <c r="F21" s="23">
        <v>1</v>
      </c>
      <c r="G21" s="886">
        <f>D21*E21*$G$3</f>
        <v>16.0947</v>
      </c>
      <c r="H21" s="876">
        <f>D21*F21*$G$4</f>
        <v>5.3649000000000004</v>
      </c>
      <c r="I21" s="458">
        <f>G21+H21</f>
        <v>21.459600000000002</v>
      </c>
    </row>
    <row r="22" spans="1:14" ht="18" customHeight="1" thickBot="1" x14ac:dyDescent="0.25">
      <c r="A22" s="578"/>
      <c r="B22" s="579"/>
      <c r="C22" s="580"/>
      <c r="D22" s="581"/>
      <c r="E22" s="198"/>
      <c r="F22" s="162"/>
      <c r="G22" s="163"/>
      <c r="H22" s="163"/>
      <c r="I22" s="229"/>
    </row>
    <row r="23" spans="1:14" ht="18" customHeight="1" thickBot="1" x14ac:dyDescent="0.25">
      <c r="A23" s="234"/>
      <c r="B23" s="231"/>
      <c r="C23" s="231"/>
      <c r="D23" s="231"/>
      <c r="E23" s="231"/>
      <c r="F23" s="231"/>
      <c r="G23" s="232"/>
      <c r="H23" s="233" t="s">
        <v>361</v>
      </c>
      <c r="I23" s="235">
        <f>SUM(I19:I21)</f>
        <v>42.919200000000004</v>
      </c>
    </row>
    <row r="24" spans="1:14" ht="13.5" thickTop="1" x14ac:dyDescent="0.2"/>
    <row r="25" spans="1:14" x14ac:dyDescent="0.2">
      <c r="B25" s="372"/>
    </row>
  </sheetData>
  <sheetProtection formatCells="0" formatColumns="0" formatRows="0" insertColumns="0" insertRows="0" deleteColumns="0" deleteRows="0"/>
  <protectedRanges>
    <protectedRange sqref="E7:F23" name="Bereich1"/>
  </protectedRanges>
  <customSheetViews>
    <customSheetView guid="{5C32C84F-22BC-44CA-AD2B-12D34D143DA0}">
      <selection activeCell="D26" sqref="D26"/>
      <pageMargins left="0.39370078740157483" right="0.39370078740157483" top="0.39370078740157483" bottom="0.39370078740157483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39370078740157483" top="0.39370078740157483" bottom="0.39370078740157483" header="0" footer="0"/>
  <pageSetup paperSize="9" orientation="landscape" r:id="rId2"/>
  <headerFooter alignWithMargins="0">
    <oddFooter>&amp;C&amp;A &amp;P / &amp;N&amp;R&amp;F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2"/>
  <dimension ref="A1:M21"/>
  <sheetViews>
    <sheetView zoomScaleNormal="100" workbookViewId="0">
      <selection activeCell="F27" sqref="F27"/>
    </sheetView>
  </sheetViews>
  <sheetFormatPr baseColWidth="10" defaultRowHeight="12.75" x14ac:dyDescent="0.2"/>
  <cols>
    <col min="1" max="1" width="14.7109375" style="5" customWidth="1"/>
    <col min="2" max="2" width="45" customWidth="1"/>
    <col min="3" max="3" width="11.140625" customWidth="1"/>
    <col min="4" max="8" width="11.5703125" customWidth="1"/>
    <col min="9" max="9" width="12.140625" customWidth="1"/>
    <col min="10" max="13" width="11.42578125" hidden="1" customWidth="1"/>
  </cols>
  <sheetData>
    <row r="1" spans="1:13" ht="16.5" customHeight="1" thickBot="1" x14ac:dyDescent="0.3">
      <c r="A1" s="1" t="str">
        <f>'Kostenzusammenstellung '!A1</f>
        <v>BREAST 23 11. - 13.05.2023</v>
      </c>
      <c r="G1" s="50"/>
    </row>
    <row r="2" spans="1:13" ht="16.5" customHeight="1" thickBot="1" x14ac:dyDescent="0.25">
      <c r="D2" s="552"/>
      <c r="E2" s="1074" t="s">
        <v>810</v>
      </c>
      <c r="F2" s="1075"/>
      <c r="G2" s="1075"/>
      <c r="H2" s="1076"/>
    </row>
    <row r="3" spans="1:13" ht="27" customHeight="1" thickBot="1" x14ac:dyDescent="0.3">
      <c r="A3" s="3" t="s">
        <v>150</v>
      </c>
      <c r="D3" s="827" t="s">
        <v>811</v>
      </c>
      <c r="E3" s="828" t="s">
        <v>812</v>
      </c>
      <c r="F3" s="829" t="s">
        <v>594</v>
      </c>
      <c r="G3" s="830" t="s">
        <v>381</v>
      </c>
      <c r="H3" s="831" t="s">
        <v>813</v>
      </c>
    </row>
    <row r="4" spans="1:13" ht="15" customHeight="1" thickBot="1" x14ac:dyDescent="0.25">
      <c r="A4" s="47"/>
      <c r="B4" s="47"/>
      <c r="C4" s="856" t="s">
        <v>814</v>
      </c>
      <c r="D4" s="678">
        <v>30.57</v>
      </c>
      <c r="E4" s="678">
        <v>33.69</v>
      </c>
      <c r="F4" s="678">
        <v>40.56</v>
      </c>
      <c r="G4" s="835">
        <v>49.93</v>
      </c>
      <c r="H4" s="679">
        <v>67.41</v>
      </c>
      <c r="J4" s="193">
        <v>16.59</v>
      </c>
      <c r="K4" s="193">
        <v>20.73</v>
      </c>
      <c r="L4" s="193">
        <v>29.03</v>
      </c>
      <c r="M4" s="193">
        <v>33.17</v>
      </c>
    </row>
    <row r="5" spans="1:13" ht="15" customHeight="1" thickBot="1" x14ac:dyDescent="0.25">
      <c r="A5" s="47"/>
      <c r="B5" s="47"/>
      <c r="D5" s="552"/>
      <c r="E5" s="680"/>
      <c r="F5" s="680"/>
      <c r="G5" s="680"/>
      <c r="H5" s="680"/>
      <c r="J5" s="193"/>
      <c r="K5" s="193"/>
      <c r="L5" s="193"/>
      <c r="M5" s="193"/>
    </row>
    <row r="6" spans="1:13" ht="15" customHeight="1" x14ac:dyDescent="0.2">
      <c r="A6" s="166"/>
      <c r="B6" s="47"/>
      <c r="D6" s="378"/>
      <c r="E6" s="681" t="s">
        <v>437</v>
      </c>
      <c r="F6" s="682" t="s">
        <v>438</v>
      </c>
      <c r="G6" s="683"/>
      <c r="H6" s="683"/>
      <c r="J6" s="192">
        <v>25.76</v>
      </c>
      <c r="K6" s="192">
        <v>32.19</v>
      </c>
      <c r="L6" s="192">
        <v>45.07</v>
      </c>
      <c r="M6" s="192">
        <v>51.5</v>
      </c>
    </row>
    <row r="7" spans="1:13" ht="22.5" customHeight="1" thickBot="1" x14ac:dyDescent="0.25">
      <c r="A7" s="166"/>
      <c r="B7" s="47"/>
      <c r="D7" s="378"/>
      <c r="E7" s="865">
        <v>0.2</v>
      </c>
      <c r="F7" s="866">
        <v>0.31</v>
      </c>
      <c r="G7" s="683"/>
      <c r="H7" s="683"/>
      <c r="J7" s="192"/>
      <c r="K7" s="192"/>
      <c r="L7" s="192"/>
      <c r="M7" s="192"/>
    </row>
    <row r="8" spans="1:13" ht="22.5" customHeight="1" thickBot="1" x14ac:dyDescent="0.25">
      <c r="A8" s="166"/>
      <c r="B8" s="47"/>
      <c r="C8" s="49"/>
      <c r="D8" s="167"/>
      <c r="E8" s="8"/>
      <c r="F8" s="8"/>
      <c r="G8" s="8"/>
      <c r="H8" s="8"/>
      <c r="J8" s="192"/>
      <c r="K8" s="192"/>
      <c r="L8" s="192"/>
      <c r="M8" s="192"/>
    </row>
    <row r="9" spans="1:13" ht="20.25" customHeight="1" x14ac:dyDescent="0.2">
      <c r="A9" s="265" t="s">
        <v>6</v>
      </c>
      <c r="B9" s="259" t="s">
        <v>7</v>
      </c>
      <c r="C9" s="260" t="s">
        <v>137</v>
      </c>
      <c r="D9" s="260" t="s">
        <v>800</v>
      </c>
      <c r="E9" s="260" t="s">
        <v>157</v>
      </c>
      <c r="F9" s="262" t="s">
        <v>439</v>
      </c>
      <c r="G9" s="262" t="s">
        <v>440</v>
      </c>
      <c r="H9" s="263" t="s">
        <v>140</v>
      </c>
    </row>
    <row r="10" spans="1:13" ht="18" customHeight="1" x14ac:dyDescent="0.2">
      <c r="A10" s="220"/>
      <c r="B10" s="211" t="s">
        <v>487</v>
      </c>
      <c r="C10" s="431">
        <v>17.8</v>
      </c>
      <c r="D10" s="1003"/>
      <c r="E10" s="1003"/>
      <c r="F10" s="380">
        <f>C10*$E$7*D10</f>
        <v>0</v>
      </c>
      <c r="G10" s="380">
        <f>C10*$F$7*E10</f>
        <v>0</v>
      </c>
      <c r="H10" s="267">
        <f>F10+G10</f>
        <v>0</v>
      </c>
      <c r="I10" s="8"/>
      <c r="J10" s="8"/>
    </row>
    <row r="11" spans="1:13" ht="18" customHeight="1" x14ac:dyDescent="0.2">
      <c r="A11" s="220"/>
      <c r="B11" s="211" t="s">
        <v>488</v>
      </c>
      <c r="C11" s="431">
        <v>12.77</v>
      </c>
      <c r="D11" s="1003"/>
      <c r="E11" s="1003"/>
      <c r="F11" s="380">
        <f>C11*$E$7*D11</f>
        <v>0</v>
      </c>
      <c r="G11" s="380">
        <f>C11*$F$7*E11</f>
        <v>0</v>
      </c>
      <c r="H11" s="267">
        <f>F11+G11</f>
        <v>0</v>
      </c>
      <c r="I11" s="8"/>
      <c r="J11" s="8"/>
    </row>
    <row r="12" spans="1:13" ht="18" customHeight="1" x14ac:dyDescent="0.2">
      <c r="A12" s="29"/>
      <c r="B12" s="211" t="s">
        <v>485</v>
      </c>
      <c r="C12" s="431">
        <v>19</v>
      </c>
      <c r="D12" s="1003"/>
      <c r="E12" s="1003"/>
      <c r="F12" s="380">
        <f>C12*$E$7*D12</f>
        <v>0</v>
      </c>
      <c r="G12" s="380">
        <f>C12*$F$7*E12</f>
        <v>0</v>
      </c>
      <c r="H12" s="267">
        <f>F12+G12</f>
        <v>0</v>
      </c>
      <c r="I12" s="8"/>
      <c r="J12" s="8"/>
    </row>
    <row r="13" spans="1:13" ht="18" customHeight="1" x14ac:dyDescent="0.2">
      <c r="A13" s="29"/>
      <c r="B13" s="211" t="s">
        <v>486</v>
      </c>
      <c r="C13" s="431">
        <v>16.38</v>
      </c>
      <c r="D13" s="1003"/>
      <c r="E13" s="1003"/>
      <c r="F13" s="380">
        <f>C13*$E$7*D13</f>
        <v>0</v>
      </c>
      <c r="G13" s="380">
        <f>C13*$F$7*E13</f>
        <v>0</v>
      </c>
      <c r="H13" s="267">
        <f>F13+G13</f>
        <v>0</v>
      </c>
      <c r="I13" s="8"/>
      <c r="J13" s="8"/>
    </row>
    <row r="14" spans="1:13" ht="18" customHeight="1" x14ac:dyDescent="0.2">
      <c r="A14" s="220"/>
      <c r="B14" s="211" t="s">
        <v>915</v>
      </c>
      <c r="C14" s="429">
        <v>50</v>
      </c>
      <c r="D14" s="1003"/>
      <c r="E14" s="1003"/>
      <c r="F14" s="380">
        <f>C14*$E$7*D14</f>
        <v>0</v>
      </c>
      <c r="G14" s="380">
        <f>C14*$F$7*E14</f>
        <v>0</v>
      </c>
      <c r="H14" s="267">
        <f>F14+G14</f>
        <v>0</v>
      </c>
      <c r="I14" s="8"/>
      <c r="J14" s="8"/>
    </row>
    <row r="15" spans="1:13" ht="18" customHeight="1" thickBot="1" x14ac:dyDescent="0.25">
      <c r="A15" s="221"/>
      <c r="B15" s="171"/>
      <c r="C15" s="430"/>
      <c r="D15" s="222"/>
      <c r="E15" s="171"/>
      <c r="F15" s="379"/>
      <c r="G15" s="266"/>
      <c r="H15" s="268"/>
      <c r="I15" s="8"/>
      <c r="J15" s="8"/>
    </row>
    <row r="16" spans="1:13" ht="18" customHeight="1" thickBot="1" x14ac:dyDescent="0.25">
      <c r="G16" s="2" t="s">
        <v>361</v>
      </c>
      <c r="H16" s="727">
        <f>SUM(H10:H15)</f>
        <v>0</v>
      </c>
      <c r="I16" s="8"/>
      <c r="J16" s="8"/>
    </row>
    <row r="17" spans="2:9" ht="18" customHeight="1" thickTop="1" x14ac:dyDescent="0.2">
      <c r="I17" s="8"/>
    </row>
    <row r="19" spans="2:9" x14ac:dyDescent="0.2">
      <c r="B19" s="543"/>
      <c r="C19" s="543"/>
    </row>
    <row r="20" spans="2:9" x14ac:dyDescent="0.2">
      <c r="B20" s="543"/>
      <c r="C20" s="543"/>
    </row>
    <row r="21" spans="2:9" x14ac:dyDescent="0.2">
      <c r="B21" s="543"/>
      <c r="C21" s="543"/>
    </row>
  </sheetData>
  <sheetProtection formatCells="0" formatColumns="0" formatRows="0" insertColumns="0" insertRows="0" deleteColumns="0" deleteRows="0"/>
  <protectedRanges>
    <protectedRange sqref="B3 E8:H8 C14 D10:E17 A10:A17 I8:I18 D6:D8 A4:B8 C5:C8" name="Bereich1"/>
    <protectedRange sqref="D5" name="Bereich1_1_2_1"/>
    <protectedRange sqref="C2:C3" name="Bereich1_2"/>
    <protectedRange sqref="D3:H3 E2:H2" name="Bereich1_1_1_1_1_1"/>
  </protectedRanges>
  <customSheetViews>
    <customSheetView guid="{5C32C84F-22BC-44CA-AD2B-12D34D143DA0}" hiddenColumns="1">
      <selection activeCell="D27" sqref="D27"/>
      <pageMargins left="0.39370078740157483" right="0.39370078740157483" top="0.39370078740157483" bottom="0.39370078740157483" header="0" footer="0"/>
      <pageSetup paperSize="9" orientation="landscape" r:id="rId1"/>
      <headerFooter alignWithMargins="0">
        <oddFooter>&amp;C&amp;A &amp;P / &amp;N&amp;R&amp;F</oddFooter>
      </headerFooter>
    </customSheetView>
  </customSheetViews>
  <mergeCells count="1">
    <mergeCell ref="E2:H2"/>
  </mergeCells>
  <phoneticPr fontId="0" type="noConversion"/>
  <pageMargins left="0.39370078740157483" right="0.39370078740157483" top="0.39370078740157483" bottom="0.39370078740157483" header="0" footer="0"/>
  <pageSetup paperSize="9" orientation="landscape" r:id="rId2"/>
  <headerFooter alignWithMargins="0">
    <oddFooter>&amp;C&amp;A &amp;P / &amp;N&amp;R&amp;F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/>
  <dimension ref="A1:L75"/>
  <sheetViews>
    <sheetView zoomScaleNormal="100" workbookViewId="0">
      <selection activeCell="D35" sqref="D35"/>
    </sheetView>
  </sheetViews>
  <sheetFormatPr baseColWidth="10" defaultRowHeight="12.75" x14ac:dyDescent="0.2"/>
  <cols>
    <col min="1" max="1" width="14.7109375" style="5" customWidth="1"/>
    <col min="2" max="2" width="51.140625" customWidth="1"/>
    <col min="3" max="3" width="12" customWidth="1"/>
    <col min="4" max="7" width="11.5703125" customWidth="1"/>
  </cols>
  <sheetData>
    <row r="1" spans="1:12" ht="16.5" thickBot="1" x14ac:dyDescent="0.3">
      <c r="A1" s="1" t="str">
        <f>'Kostenzusammenstellung '!A1</f>
        <v>BREAST 23 11. - 13.05.2023</v>
      </c>
      <c r="G1" s="2"/>
    </row>
    <row r="2" spans="1:12" ht="16.5" thickBot="1" x14ac:dyDescent="0.3">
      <c r="A2" s="1"/>
      <c r="D2" s="552"/>
      <c r="E2" s="1074" t="s">
        <v>810</v>
      </c>
      <c r="F2" s="1075"/>
      <c r="G2" s="1075"/>
      <c r="H2" s="1076"/>
    </row>
    <row r="3" spans="1:12" ht="27" thickBot="1" x14ac:dyDescent="0.3">
      <c r="A3" s="3" t="s">
        <v>337</v>
      </c>
      <c r="B3" s="4"/>
      <c r="D3" s="827" t="s">
        <v>811</v>
      </c>
      <c r="E3" s="828" t="s">
        <v>812</v>
      </c>
      <c r="F3" s="829" t="s">
        <v>594</v>
      </c>
      <c r="G3" s="830" t="s">
        <v>381</v>
      </c>
      <c r="H3" s="831" t="s">
        <v>813</v>
      </c>
    </row>
    <row r="4" spans="1:12" ht="15" customHeight="1" thickBot="1" x14ac:dyDescent="0.25">
      <c r="A4" s="6"/>
      <c r="C4" s="857" t="s">
        <v>814</v>
      </c>
      <c r="D4" s="678">
        <v>30.57</v>
      </c>
      <c r="E4" s="678">
        <v>33.69</v>
      </c>
      <c r="F4" s="678">
        <v>40.56</v>
      </c>
      <c r="G4" s="835">
        <v>49.93</v>
      </c>
      <c r="H4" s="679">
        <v>67.41</v>
      </c>
    </row>
    <row r="5" spans="1:12" ht="13.5" thickBot="1" x14ac:dyDescent="0.25">
      <c r="C5" s="7"/>
      <c r="D5" s="8"/>
      <c r="E5" s="8"/>
      <c r="F5" s="9"/>
      <c r="I5" s="192"/>
      <c r="J5" s="192"/>
      <c r="K5" s="192"/>
      <c r="L5" s="192"/>
    </row>
    <row r="6" spans="1:12" ht="18" customHeight="1" x14ac:dyDescent="0.2">
      <c r="A6" s="261" t="s">
        <v>6</v>
      </c>
      <c r="B6" s="260" t="s">
        <v>7</v>
      </c>
      <c r="C6" s="260" t="s">
        <v>8</v>
      </c>
      <c r="D6" s="260" t="s">
        <v>9</v>
      </c>
      <c r="E6" s="260" t="s">
        <v>10</v>
      </c>
      <c r="F6" s="11" t="s">
        <v>11</v>
      </c>
      <c r="G6" s="263" t="s">
        <v>12</v>
      </c>
      <c r="I6" s="183"/>
    </row>
    <row r="7" spans="1:12" ht="18" customHeight="1" x14ac:dyDescent="0.2">
      <c r="A7" s="13"/>
      <c r="B7" s="14"/>
      <c r="C7" s="15"/>
      <c r="D7" s="15"/>
      <c r="E7" s="16"/>
      <c r="F7" s="17"/>
      <c r="G7" s="18"/>
      <c r="I7" s="183"/>
    </row>
    <row r="8" spans="1:12" ht="18" customHeight="1" x14ac:dyDescent="0.2">
      <c r="A8" s="13"/>
      <c r="B8" s="14"/>
      <c r="C8" s="15"/>
      <c r="D8" s="15"/>
      <c r="E8" s="16"/>
      <c r="F8" s="17"/>
      <c r="G8" s="18"/>
      <c r="H8" s="19"/>
    </row>
    <row r="9" spans="1:12" ht="18" customHeight="1" x14ac:dyDescent="0.2">
      <c r="A9" s="13"/>
      <c r="B9" s="14"/>
      <c r="C9" s="15"/>
      <c r="D9" s="15"/>
      <c r="E9" s="16"/>
      <c r="F9" s="17"/>
      <c r="G9" s="18"/>
      <c r="H9" s="19"/>
    </row>
    <row r="10" spans="1:12" ht="18" customHeight="1" x14ac:dyDescent="0.2">
      <c r="A10" s="13"/>
      <c r="B10" s="14"/>
      <c r="C10" s="15"/>
      <c r="D10" s="15"/>
      <c r="E10" s="16"/>
      <c r="F10" s="17"/>
      <c r="G10" s="18"/>
      <c r="H10" s="19"/>
    </row>
    <row r="11" spans="1:12" ht="18" customHeight="1" x14ac:dyDescent="0.2">
      <c r="A11" s="13"/>
      <c r="B11" s="14"/>
      <c r="C11" s="15"/>
      <c r="D11" s="15"/>
      <c r="E11" s="16"/>
      <c r="F11" s="17"/>
      <c r="G11" s="178"/>
      <c r="H11" s="19"/>
    </row>
    <row r="12" spans="1:12" ht="18" customHeight="1" thickBot="1" x14ac:dyDescent="0.25">
      <c r="A12" s="32"/>
      <c r="B12" s="33"/>
      <c r="C12" s="33"/>
      <c r="D12" s="34"/>
      <c r="E12" s="35"/>
      <c r="F12" s="36"/>
      <c r="G12" s="37"/>
      <c r="H12" s="19"/>
    </row>
    <row r="13" spans="1:12" ht="18" customHeight="1" thickBot="1" x14ac:dyDescent="0.25">
      <c r="A13" s="38"/>
      <c r="B13" s="39"/>
      <c r="C13" s="40"/>
      <c r="D13" s="40"/>
      <c r="F13" s="251" t="s">
        <v>361</v>
      </c>
      <c r="G13" s="254">
        <f>SUM(G8:G12)</f>
        <v>0</v>
      </c>
      <c r="H13" s="19"/>
    </row>
    <row r="14" spans="1:12" ht="18" customHeight="1" thickTop="1" x14ac:dyDescent="0.2">
      <c r="A14" s="42"/>
      <c r="B14" s="43"/>
      <c r="C14" s="43"/>
      <c r="D14" s="43"/>
      <c r="E14" s="44"/>
      <c r="F14" s="45"/>
      <c r="G14" s="46"/>
    </row>
    <row r="15" spans="1:12" x14ac:dyDescent="0.2">
      <c r="A15" s="47"/>
      <c r="B15" s="48"/>
      <c r="E15" s="49"/>
      <c r="F15" s="8"/>
      <c r="G15" s="46"/>
    </row>
    <row r="16" spans="1:12" x14ac:dyDescent="0.2">
      <c r="A16" s="47"/>
      <c r="E16" s="49"/>
      <c r="F16" s="8"/>
      <c r="G16" s="46"/>
    </row>
    <row r="17" spans="1:7" x14ac:dyDescent="0.2">
      <c r="A17" s="47"/>
      <c r="E17" s="49"/>
      <c r="F17" s="8"/>
      <c r="G17" s="46"/>
    </row>
    <row r="18" spans="1:7" x14ac:dyDescent="0.2">
      <c r="A18" s="47"/>
      <c r="B18" s="48"/>
      <c r="E18" s="49"/>
      <c r="F18" s="8"/>
      <c r="G18" s="46"/>
    </row>
    <row r="19" spans="1:7" x14ac:dyDescent="0.2">
      <c r="A19" s="47"/>
      <c r="E19" s="49"/>
      <c r="F19" s="8"/>
      <c r="G19" s="46"/>
    </row>
    <row r="20" spans="1:7" x14ac:dyDescent="0.2">
      <c r="A20" s="47"/>
      <c r="E20" s="49"/>
      <c r="F20" s="8"/>
      <c r="G20" s="46"/>
    </row>
    <row r="21" spans="1:7" x14ac:dyDescent="0.2">
      <c r="A21" s="47"/>
      <c r="E21" s="49"/>
      <c r="F21" s="8"/>
      <c r="G21" s="46"/>
    </row>
    <row r="22" spans="1:7" x14ac:dyDescent="0.2">
      <c r="A22" s="47"/>
      <c r="E22" s="49"/>
      <c r="F22" s="8"/>
      <c r="G22" s="46"/>
    </row>
    <row r="23" spans="1:7" x14ac:dyDescent="0.2">
      <c r="A23" s="47"/>
      <c r="E23" s="49"/>
      <c r="F23" s="8"/>
      <c r="G23" s="46"/>
    </row>
    <row r="24" spans="1:7" x14ac:dyDescent="0.2">
      <c r="A24" s="47"/>
      <c r="E24" s="49"/>
      <c r="F24" s="8"/>
      <c r="G24" s="46"/>
    </row>
    <row r="25" spans="1:7" x14ac:dyDescent="0.2">
      <c r="A25" s="47"/>
      <c r="E25" s="49"/>
      <c r="F25" s="8"/>
      <c r="G25" s="46"/>
    </row>
    <row r="26" spans="1:7" x14ac:dyDescent="0.2">
      <c r="G26" s="46"/>
    </row>
    <row r="27" spans="1:7" x14ac:dyDescent="0.2">
      <c r="G27" s="46"/>
    </row>
    <row r="28" spans="1:7" x14ac:dyDescent="0.2">
      <c r="B28" s="50"/>
      <c r="G28" s="46"/>
    </row>
    <row r="29" spans="1:7" x14ac:dyDescent="0.2">
      <c r="B29" s="47"/>
      <c r="G29" s="46"/>
    </row>
    <row r="30" spans="1:7" x14ac:dyDescent="0.2">
      <c r="G30" s="46"/>
    </row>
    <row r="31" spans="1:7" x14ac:dyDescent="0.2">
      <c r="B31" s="50"/>
      <c r="G31" s="46"/>
    </row>
    <row r="32" spans="1:7" x14ac:dyDescent="0.2">
      <c r="B32" s="47"/>
      <c r="G32" s="46"/>
    </row>
    <row r="33" spans="2:7" x14ac:dyDescent="0.2">
      <c r="G33" s="46"/>
    </row>
    <row r="34" spans="2:7" x14ac:dyDescent="0.2">
      <c r="B34" s="50"/>
      <c r="G34" s="46"/>
    </row>
    <row r="35" spans="2:7" x14ac:dyDescent="0.2">
      <c r="G35" s="46"/>
    </row>
    <row r="36" spans="2:7" x14ac:dyDescent="0.2">
      <c r="G36" s="46"/>
    </row>
    <row r="37" spans="2:7" x14ac:dyDescent="0.2">
      <c r="G37" s="46"/>
    </row>
    <row r="38" spans="2:7" x14ac:dyDescent="0.2">
      <c r="G38" s="46"/>
    </row>
    <row r="39" spans="2:7" x14ac:dyDescent="0.2">
      <c r="G39" s="46"/>
    </row>
    <row r="40" spans="2:7" x14ac:dyDescent="0.2">
      <c r="G40" s="46"/>
    </row>
    <row r="41" spans="2:7" x14ac:dyDescent="0.2">
      <c r="G41" s="46"/>
    </row>
    <row r="42" spans="2:7" x14ac:dyDescent="0.2">
      <c r="G42" s="46"/>
    </row>
    <row r="43" spans="2:7" x14ac:dyDescent="0.2">
      <c r="G43" s="46"/>
    </row>
    <row r="44" spans="2:7" x14ac:dyDescent="0.2">
      <c r="G44" s="46"/>
    </row>
    <row r="45" spans="2:7" x14ac:dyDescent="0.2">
      <c r="G45" s="46"/>
    </row>
    <row r="46" spans="2:7" x14ac:dyDescent="0.2">
      <c r="B46" s="50"/>
      <c r="G46" s="46"/>
    </row>
    <row r="47" spans="2:7" x14ac:dyDescent="0.2">
      <c r="G47" s="46"/>
    </row>
    <row r="48" spans="2:7" x14ac:dyDescent="0.2">
      <c r="G48" s="46"/>
    </row>
    <row r="49" spans="2:7" x14ac:dyDescent="0.2">
      <c r="G49" s="46"/>
    </row>
    <row r="50" spans="2:7" x14ac:dyDescent="0.2">
      <c r="G50" s="46"/>
    </row>
    <row r="51" spans="2:7" x14ac:dyDescent="0.2">
      <c r="B51" s="50"/>
      <c r="G51" s="46"/>
    </row>
    <row r="52" spans="2:7" x14ac:dyDescent="0.2">
      <c r="G52" s="46"/>
    </row>
    <row r="53" spans="2:7" x14ac:dyDescent="0.2">
      <c r="G53" s="46"/>
    </row>
    <row r="54" spans="2:7" x14ac:dyDescent="0.2">
      <c r="B54" s="51"/>
      <c r="G54" s="46"/>
    </row>
    <row r="55" spans="2:7" x14ac:dyDescent="0.2">
      <c r="G55" s="46"/>
    </row>
    <row r="56" spans="2:7" x14ac:dyDescent="0.2">
      <c r="G56" s="46"/>
    </row>
    <row r="57" spans="2:7" x14ac:dyDescent="0.2">
      <c r="B57" s="50"/>
      <c r="G57" s="46"/>
    </row>
    <row r="58" spans="2:7" x14ac:dyDescent="0.2">
      <c r="G58" s="46"/>
    </row>
    <row r="59" spans="2:7" x14ac:dyDescent="0.2">
      <c r="B59" s="50"/>
      <c r="G59" s="46"/>
    </row>
    <row r="60" spans="2:7" x14ac:dyDescent="0.2">
      <c r="G60" s="46"/>
    </row>
    <row r="61" spans="2:7" x14ac:dyDescent="0.2">
      <c r="B61" s="50"/>
      <c r="G61" s="46"/>
    </row>
    <row r="62" spans="2:7" x14ac:dyDescent="0.2">
      <c r="G62" s="46"/>
    </row>
    <row r="63" spans="2:7" x14ac:dyDescent="0.2">
      <c r="B63" s="50"/>
      <c r="G63" s="46"/>
    </row>
    <row r="64" spans="2:7" x14ac:dyDescent="0.2">
      <c r="G64" s="46"/>
    </row>
    <row r="65" spans="2:7" x14ac:dyDescent="0.2">
      <c r="G65" s="46"/>
    </row>
    <row r="66" spans="2:7" x14ac:dyDescent="0.2">
      <c r="B66" s="50"/>
    </row>
    <row r="67" spans="2:7" x14ac:dyDescent="0.2">
      <c r="G67" s="46"/>
    </row>
    <row r="68" spans="2:7" x14ac:dyDescent="0.2">
      <c r="B68" s="50"/>
      <c r="G68" s="46"/>
    </row>
    <row r="69" spans="2:7" x14ac:dyDescent="0.2">
      <c r="G69" s="46"/>
    </row>
    <row r="70" spans="2:7" x14ac:dyDescent="0.2">
      <c r="G70" s="46"/>
    </row>
    <row r="71" spans="2:7" x14ac:dyDescent="0.2">
      <c r="G71" s="46"/>
    </row>
    <row r="72" spans="2:7" x14ac:dyDescent="0.2">
      <c r="B72" s="48"/>
      <c r="G72" s="46"/>
    </row>
    <row r="73" spans="2:7" x14ac:dyDescent="0.2">
      <c r="B73" s="48"/>
      <c r="G73" s="46"/>
    </row>
    <row r="74" spans="2:7" x14ac:dyDescent="0.2">
      <c r="B74" s="48"/>
      <c r="G74" s="8"/>
    </row>
    <row r="75" spans="2:7" x14ac:dyDescent="0.2">
      <c r="G75" s="52"/>
    </row>
  </sheetData>
  <sheetProtection formatCells="0" formatColumns="0" formatRows="0" insertColumns="0" insertRows="0" deleteColumns="0" deleteRows="0"/>
  <protectedRanges>
    <protectedRange sqref="C5:G5 A13:D14 E14:G14 A7:G12 A2:B2 H5:H14 A4:B5" name="Bereich1"/>
    <protectedRange sqref="D3:H3 E2:H2" name="Bereich1_1_1_1_2"/>
  </protectedRanges>
  <customSheetViews>
    <customSheetView guid="{5C32C84F-22BC-44CA-AD2B-12D34D143DA0}">
      <selection activeCell="D25" sqref="D25"/>
      <pageMargins left="0.39370078740157483" right="0.39370078740157483" top="0.39370078740157483" bottom="0.39370078740157483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1">
    <mergeCell ref="E2:H2"/>
  </mergeCells>
  <phoneticPr fontId="0" type="noConversion"/>
  <pageMargins left="0.39370078740157483" right="0.39370078740157483" top="0.39370078740157483" bottom="0.39370078740157483" header="0" footer="0"/>
  <pageSetup paperSize="9" orientation="landscape" horizontalDpi="300" r:id="rId2"/>
  <headerFooter alignWithMargins="0">
    <oddFooter>&amp;C&amp;A &amp;P / &amp;N&amp;R&amp;F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6">
    <tabColor theme="5" tint="0.79998168889431442"/>
  </sheetPr>
  <dimension ref="A1:D40"/>
  <sheetViews>
    <sheetView zoomScaleNormal="100" workbookViewId="0">
      <selection activeCell="I34" sqref="I34"/>
    </sheetView>
  </sheetViews>
  <sheetFormatPr baseColWidth="10" defaultRowHeight="12.75" x14ac:dyDescent="0.2"/>
  <cols>
    <col min="1" max="1" width="92.5703125" customWidth="1"/>
    <col min="2" max="2" width="18.28515625" customWidth="1"/>
    <col min="3" max="3" width="15.7109375" bestFit="1" customWidth="1"/>
    <col min="4" max="4" width="14.7109375" bestFit="1" customWidth="1"/>
    <col min="7" max="7" width="12.42578125" bestFit="1" customWidth="1"/>
  </cols>
  <sheetData>
    <row r="1" spans="1:3" ht="16.5" customHeight="1" x14ac:dyDescent="0.25">
      <c r="A1" s="1" t="str">
        <f>'Bankett ICC'!A1</f>
        <v>BREAST 23 11. - 13.05.2023</v>
      </c>
      <c r="B1" s="125"/>
    </row>
    <row r="2" spans="1:3" ht="16.5" customHeight="1" x14ac:dyDescent="0.25">
      <c r="A2" s="1"/>
      <c r="B2" s="125"/>
    </row>
    <row r="3" spans="1:3" ht="22.5" customHeight="1" x14ac:dyDescent="0.25">
      <c r="A3" s="153" t="s">
        <v>341</v>
      </c>
    </row>
    <row r="4" spans="1:3" ht="18" x14ac:dyDescent="0.25">
      <c r="A4" s="128"/>
      <c r="B4" s="182">
        <f ca="1">TODAY()</f>
        <v>45058</v>
      </c>
    </row>
    <row r="5" spans="1:3" ht="18" x14ac:dyDescent="0.25">
      <c r="A5" s="128"/>
    </row>
    <row r="6" spans="1:3" ht="20.25" customHeight="1" x14ac:dyDescent="0.25">
      <c r="A6" s="154" t="s">
        <v>126</v>
      </c>
      <c r="B6" s="155" t="s">
        <v>127</v>
      </c>
    </row>
    <row r="7" spans="1:3" ht="20.25" customHeight="1" x14ac:dyDescent="0.2">
      <c r="A7" s="156"/>
      <c r="B7" s="155"/>
    </row>
    <row r="8" spans="1:3" ht="20.25" customHeight="1" x14ac:dyDescent="0.2">
      <c r="A8" s="50" t="s">
        <v>340</v>
      </c>
      <c r="B8" s="157">
        <f>'Hallen ICC'!P69</f>
        <v>0</v>
      </c>
    </row>
    <row r="9" spans="1:3" ht="20.25" customHeight="1" x14ac:dyDescent="0.2">
      <c r="A9" s="50" t="s">
        <v>490</v>
      </c>
      <c r="B9" s="157">
        <f>'Verkehr ICC'!P188</f>
        <v>0</v>
      </c>
    </row>
    <row r="10" spans="1:3" ht="20.25" customHeight="1" x14ac:dyDescent="0.2">
      <c r="A10" s="50" t="s">
        <v>129</v>
      </c>
      <c r="B10" s="157">
        <f>'Sanitär ICC'!P87</f>
        <v>0</v>
      </c>
    </row>
    <row r="11" spans="1:3" ht="20.25" customHeight="1" x14ac:dyDescent="0.2">
      <c r="A11" s="50" t="s">
        <v>531</v>
      </c>
      <c r="B11" s="157">
        <f>'diverse Zusatzarbeiten ICC'!G12</f>
        <v>0</v>
      </c>
    </row>
    <row r="12" spans="1:3" ht="20.25" customHeight="1" x14ac:dyDescent="0.2">
      <c r="A12" s="50" t="s">
        <v>532</v>
      </c>
      <c r="B12" s="157">
        <f>'diverse Zusatzarbeiten ICC'!G16</f>
        <v>0</v>
      </c>
    </row>
    <row r="13" spans="1:3" ht="20.25" customHeight="1" x14ac:dyDescent="0.2">
      <c r="A13" s="50" t="s">
        <v>132</v>
      </c>
      <c r="B13" s="157">
        <f>'diverse Zusatzarbeiten ICC'!G24</f>
        <v>0</v>
      </c>
      <c r="C13" s="46"/>
    </row>
    <row r="14" spans="1:3" ht="20.25" customHeight="1" x14ac:dyDescent="0.2">
      <c r="A14" s="50" t="s">
        <v>128</v>
      </c>
      <c r="B14" s="157">
        <f>'Bankett ICC'!G30</f>
        <v>0</v>
      </c>
    </row>
    <row r="15" spans="1:3" ht="20.25" customHeight="1" x14ac:dyDescent="0.2">
      <c r="A15" s="50" t="s">
        <v>298</v>
      </c>
      <c r="B15" s="157" t="e">
        <f>#REF!</f>
        <v>#REF!</v>
      </c>
    </row>
    <row r="16" spans="1:3" ht="20.25" customHeight="1" x14ac:dyDescent="0.2">
      <c r="A16" s="51" t="s">
        <v>362</v>
      </c>
      <c r="B16" s="157">
        <f>'Sanitär ICC'!E87*3.45</f>
        <v>0</v>
      </c>
    </row>
    <row r="17" spans="1:2" ht="20.25" customHeight="1" thickBot="1" x14ac:dyDescent="0.25">
      <c r="A17" s="160" t="s">
        <v>134</v>
      </c>
      <c r="B17" s="161" t="e">
        <f>SUM(B8:B16)</f>
        <v>#REF!</v>
      </c>
    </row>
    <row r="18" spans="1:2" ht="13.5" thickTop="1" x14ac:dyDescent="0.2"/>
    <row r="19" spans="1:2" x14ac:dyDescent="0.2">
      <c r="A19" s="51" t="s">
        <v>339</v>
      </c>
    </row>
    <row r="22" spans="1:2" x14ac:dyDescent="0.2">
      <c r="A22" s="51"/>
    </row>
    <row r="23" spans="1:2" x14ac:dyDescent="0.2">
      <c r="A23" s="50"/>
    </row>
    <row r="26" spans="1:2" ht="14.25" customHeight="1" x14ac:dyDescent="0.2"/>
    <row r="40" spans="4:4" x14ac:dyDescent="0.2">
      <c r="D40" s="43"/>
    </row>
  </sheetData>
  <customSheetViews>
    <customSheetView guid="{5C32C84F-22BC-44CA-AD2B-12D34D143DA0}">
      <selection activeCell="F26" sqref="F26"/>
      <pageMargins left="0.39370078740157483" right="0.39370078740157483" top="0.39370078740157483" bottom="0.39370078740157483" header="0.39370078740157483" footer="0.39370078740157483"/>
      <pageSetup paperSize="9" orientation="landscape" horizont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39370078740157483" top="0.39370078740157483" bottom="0.39370078740157483" header="0.39370078740157483" footer="0.39370078740157483"/>
  <pageSetup paperSize="9" orientation="landscape" horizontalDpi="300" r:id="rId2"/>
  <headerFooter alignWithMargins="0">
    <oddFooter>&amp;C&amp;A &amp;P / &amp;N&amp;R&amp;F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7">
    <tabColor indexed="47"/>
  </sheetPr>
  <dimension ref="A1:U90"/>
  <sheetViews>
    <sheetView zoomScaleNormal="100" workbookViewId="0">
      <selection activeCell="I34" sqref="I34"/>
    </sheetView>
  </sheetViews>
  <sheetFormatPr baseColWidth="10" defaultColWidth="11.42578125" defaultRowHeight="12.75" x14ac:dyDescent="0.2"/>
  <cols>
    <col min="1" max="1" width="20" style="74" customWidth="1"/>
    <col min="2" max="2" width="11.140625" style="75" customWidth="1"/>
    <col min="3" max="3" width="10.140625" style="57" customWidth="1"/>
    <col min="4" max="9" width="7.140625" style="57" customWidth="1"/>
    <col min="10" max="10" width="7.140625" style="59" customWidth="1"/>
    <col min="11" max="11" width="9.7109375" style="59" customWidth="1"/>
    <col min="12" max="12" width="9.7109375" style="68" customWidth="1"/>
    <col min="13" max="13" width="9.7109375" style="61" customWidth="1"/>
    <col min="14" max="16" width="9.7109375" style="62" customWidth="1"/>
    <col min="17" max="16384" width="11.42578125" style="62"/>
  </cols>
  <sheetData>
    <row r="1" spans="1:21" ht="16.5" customHeight="1" x14ac:dyDescent="0.3">
      <c r="A1" s="1" t="str">
        <f>'Kostenzusammenstellung '!A1</f>
        <v>BREAST 23 11. - 13.05.2023</v>
      </c>
      <c r="B1" s="53"/>
      <c r="C1" s="54"/>
      <c r="D1" s="55"/>
      <c r="E1" s="56"/>
      <c r="J1" s="58"/>
      <c r="L1" s="60"/>
    </row>
    <row r="2" spans="1:21" ht="16.5" customHeight="1" x14ac:dyDescent="0.25">
      <c r="A2" s="63"/>
      <c r="B2" s="64"/>
      <c r="C2" s="65"/>
      <c r="J2" s="58"/>
      <c r="K2" s="58"/>
      <c r="L2" s="66"/>
    </row>
    <row r="3" spans="1:21" ht="27" customHeight="1" thickBot="1" x14ac:dyDescent="0.3">
      <c r="A3" s="1083" t="s">
        <v>14</v>
      </c>
      <c r="B3" s="1084"/>
      <c r="C3" s="65"/>
      <c r="D3" s="373"/>
      <c r="J3" s="58"/>
      <c r="K3" s="58"/>
      <c r="L3" s="67"/>
    </row>
    <row r="4" spans="1:21" s="68" customFormat="1" ht="23.25" customHeight="1" thickBot="1" x14ac:dyDescent="0.25">
      <c r="C4" s="484" t="s">
        <v>519</v>
      </c>
      <c r="D4" s="378"/>
      <c r="E4" s="69"/>
      <c r="H4" s="70"/>
      <c r="I4" s="70"/>
      <c r="M4" s="61"/>
      <c r="T4" s="241"/>
      <c r="U4" s="241"/>
    </row>
    <row r="5" spans="1:21" s="68" customFormat="1" ht="20.25" customHeight="1" thickBot="1" x14ac:dyDescent="0.25">
      <c r="A5" s="349" t="s">
        <v>514</v>
      </c>
      <c r="B5" s="351"/>
      <c r="C5" s="485">
        <v>0.15970000000000001</v>
      </c>
      <c r="D5" s="385"/>
      <c r="E5" s="69"/>
      <c r="H5" s="70"/>
      <c r="I5" s="70"/>
      <c r="M5" s="61"/>
      <c r="T5" s="241"/>
      <c r="U5" s="241"/>
    </row>
    <row r="6" spans="1:21" ht="20.25" customHeight="1" x14ac:dyDescent="0.2">
      <c r="A6" s="383" t="s">
        <v>509</v>
      </c>
      <c r="B6" s="384"/>
      <c r="C6" s="485">
        <v>0.12280000000000001</v>
      </c>
      <c r="D6" s="385"/>
      <c r="E6" s="53"/>
      <c r="H6" s="72"/>
      <c r="I6" s="72"/>
      <c r="J6" s="58"/>
      <c r="L6" s="463" t="s">
        <v>512</v>
      </c>
      <c r="M6" s="353"/>
      <c r="N6" s="378"/>
      <c r="T6" s="316"/>
      <c r="U6" s="316"/>
    </row>
    <row r="7" spans="1:21" ht="20.25" customHeight="1" x14ac:dyDescent="0.2">
      <c r="A7" s="350" t="s">
        <v>510</v>
      </c>
      <c r="B7" s="352"/>
      <c r="C7" s="486">
        <v>4.0899999999999999E-2</v>
      </c>
      <c r="D7" s="385"/>
      <c r="E7" s="53"/>
      <c r="H7" s="72"/>
      <c r="I7" s="72"/>
      <c r="J7" s="58"/>
      <c r="L7" s="478" t="s">
        <v>15</v>
      </c>
      <c r="M7" s="479">
        <v>0.1774</v>
      </c>
      <c r="N7" s="385"/>
      <c r="T7" s="316"/>
      <c r="U7" s="316"/>
    </row>
    <row r="8" spans="1:21" ht="20.25" customHeight="1" x14ac:dyDescent="0.2">
      <c r="A8" s="350" t="s">
        <v>511</v>
      </c>
      <c r="B8" s="352"/>
      <c r="C8" s="487">
        <v>3.2800000000000003E-2</v>
      </c>
      <c r="D8" s="385"/>
      <c r="E8" s="53"/>
      <c r="H8" s="72"/>
      <c r="I8" s="72"/>
      <c r="J8" s="58"/>
      <c r="L8" s="462" t="s">
        <v>490</v>
      </c>
      <c r="M8" s="461"/>
      <c r="N8" s="495"/>
      <c r="T8" s="316"/>
      <c r="U8" s="316"/>
    </row>
    <row r="9" spans="1:21" ht="20.25" customHeight="1" thickBot="1" x14ac:dyDescent="0.25">
      <c r="A9" s="350" t="s">
        <v>16</v>
      </c>
      <c r="B9" s="352"/>
      <c r="C9" s="486">
        <v>0.20380000000000001</v>
      </c>
      <c r="D9" s="385"/>
      <c r="E9" s="53"/>
      <c r="H9" s="72"/>
      <c r="I9" s="72"/>
      <c r="J9" s="58"/>
      <c r="L9" s="480" t="s">
        <v>15</v>
      </c>
      <c r="M9" s="481">
        <v>1.38E-2</v>
      </c>
      <c r="N9" s="385"/>
      <c r="T9" s="316"/>
      <c r="U9" s="316"/>
    </row>
    <row r="10" spans="1:21" ht="20.25" customHeight="1" thickBot="1" x14ac:dyDescent="0.25">
      <c r="A10" s="496" t="s">
        <v>18</v>
      </c>
      <c r="B10" s="497" t="s">
        <v>19</v>
      </c>
      <c r="C10" s="498">
        <v>0.16200000000000001</v>
      </c>
      <c r="D10" s="385"/>
      <c r="E10" s="385"/>
      <c r="J10" s="58"/>
      <c r="K10" s="121"/>
      <c r="L10" s="385"/>
      <c r="T10" s="316"/>
      <c r="U10" s="316"/>
    </row>
    <row r="11" spans="1:21" ht="13.5" thickBot="1" x14ac:dyDescent="0.25">
      <c r="A11" s="76"/>
      <c r="B11" s="73"/>
      <c r="C11" s="73"/>
      <c r="D11" s="77"/>
      <c r="E11" s="77"/>
      <c r="F11" s="77"/>
      <c r="G11" s="77"/>
      <c r="H11" s="77"/>
      <c r="I11" s="77"/>
      <c r="J11" s="78"/>
      <c r="K11" s="78"/>
      <c r="L11" s="79"/>
      <c r="T11" s="316"/>
      <c r="U11" s="316"/>
    </row>
    <row r="12" spans="1:21" ht="21.75" customHeight="1" x14ac:dyDescent="0.2">
      <c r="A12" s="271"/>
      <c r="B12" s="275"/>
      <c r="C12" s="276"/>
      <c r="D12" s="276"/>
      <c r="E12" s="276" t="s">
        <v>456</v>
      </c>
      <c r="F12" s="277">
        <v>0.4</v>
      </c>
      <c r="G12" s="277">
        <v>1</v>
      </c>
      <c r="H12" s="277">
        <v>0.4</v>
      </c>
      <c r="I12" s="277">
        <v>1</v>
      </c>
      <c r="J12" s="276"/>
      <c r="K12" s="276" t="s">
        <v>446</v>
      </c>
      <c r="L12" s="278" t="s">
        <v>21</v>
      </c>
      <c r="M12" s="278" t="s">
        <v>21</v>
      </c>
      <c r="N12" s="278" t="s">
        <v>21</v>
      </c>
      <c r="O12" s="135" t="s">
        <v>21</v>
      </c>
      <c r="P12" s="269"/>
      <c r="Q12" s="61"/>
    </row>
    <row r="13" spans="1:21" s="68" customFormat="1" ht="24.75" customHeight="1" x14ac:dyDescent="0.2">
      <c r="A13" s="272" t="s">
        <v>22</v>
      </c>
      <c r="B13" s="273" t="s">
        <v>23</v>
      </c>
      <c r="C13" s="381" t="s">
        <v>447</v>
      </c>
      <c r="D13" s="381" t="s">
        <v>445</v>
      </c>
      <c r="E13" s="382" t="s">
        <v>443</v>
      </c>
      <c r="F13" s="381" t="s">
        <v>455</v>
      </c>
      <c r="G13" s="381" t="s">
        <v>455</v>
      </c>
      <c r="H13" s="381" t="s">
        <v>442</v>
      </c>
      <c r="I13" s="381" t="s">
        <v>442</v>
      </c>
      <c r="J13" s="382" t="s">
        <v>444</v>
      </c>
      <c r="K13" s="381" t="s">
        <v>445</v>
      </c>
      <c r="L13" s="279" t="s">
        <v>24</v>
      </c>
      <c r="M13" s="279" t="s">
        <v>441</v>
      </c>
      <c r="N13" s="279" t="s">
        <v>442</v>
      </c>
      <c r="O13" s="80" t="s">
        <v>25</v>
      </c>
      <c r="P13" s="270" t="s">
        <v>12</v>
      </c>
      <c r="Q13" s="71"/>
    </row>
    <row r="14" spans="1:21" s="88" customFormat="1" ht="18" customHeight="1" x14ac:dyDescent="0.2">
      <c r="A14" s="442" t="s">
        <v>492</v>
      </c>
      <c r="B14" s="82">
        <v>6058.84</v>
      </c>
      <c r="C14" s="83"/>
      <c r="D14" s="386"/>
      <c r="E14" s="84"/>
      <c r="F14" s="84"/>
      <c r="G14" s="84"/>
      <c r="H14" s="84"/>
      <c r="I14" s="84"/>
      <c r="J14" s="84"/>
      <c r="K14" s="387">
        <f>ROUND(D14*$C$5*B14,2)</f>
        <v>0</v>
      </c>
      <c r="L14" s="85">
        <f t="shared" ref="L14:L63" si="0">E14*$C$6*B14</f>
        <v>0</v>
      </c>
      <c r="M14" s="85">
        <f t="shared" ref="M14:M63" si="1">IF(F14,ROUND(B14*F14*0.4*$C$7,2),IF(G14,ROUND(B14*G14*$C$7,2),0))</f>
        <v>0</v>
      </c>
      <c r="N14" s="85">
        <f t="shared" ref="N14:N63" si="2">IF(H14,ROUND(B14*H14*0.4*$C$8,2),IF(I14,ROUND(B14*I14*$C$8,2),0))</f>
        <v>0</v>
      </c>
      <c r="O14" s="280">
        <f>J14*B14*$C$9</f>
        <v>0</v>
      </c>
      <c r="P14" s="138">
        <f>SUM(K14:O14)</f>
        <v>0</v>
      </c>
      <c r="Q14" s="87"/>
    </row>
    <row r="15" spans="1:21" s="88" customFormat="1" ht="18" customHeight="1" x14ac:dyDescent="0.2">
      <c r="A15" s="443" t="s">
        <v>493</v>
      </c>
      <c r="B15" s="90">
        <v>6057.72</v>
      </c>
      <c r="C15" s="91"/>
      <c r="D15" s="91"/>
      <c r="E15" s="92"/>
      <c r="F15" s="92"/>
      <c r="G15" s="92"/>
      <c r="H15" s="92"/>
      <c r="I15" s="92"/>
      <c r="J15" s="92"/>
      <c r="K15" s="387">
        <f t="shared" ref="K15:K63" si="3">D15*$C$5*B15</f>
        <v>0</v>
      </c>
      <c r="L15" s="85">
        <f t="shared" si="0"/>
        <v>0</v>
      </c>
      <c r="M15" s="85">
        <f t="shared" si="1"/>
        <v>0</v>
      </c>
      <c r="N15" s="85">
        <f t="shared" si="2"/>
        <v>0</v>
      </c>
      <c r="O15" s="280">
        <f t="shared" ref="O15:O35" si="4">J15*B15*$C$9</f>
        <v>0</v>
      </c>
      <c r="P15" s="138">
        <f t="shared" ref="P15:P67" si="5">SUM(K15:O15)</f>
        <v>0</v>
      </c>
      <c r="Q15" s="87"/>
    </row>
    <row r="16" spans="1:21" s="88" customFormat="1" ht="18" customHeight="1" x14ac:dyDescent="0.2">
      <c r="A16" s="443" t="s">
        <v>494</v>
      </c>
      <c r="B16" s="90">
        <v>6054.72</v>
      </c>
      <c r="C16" s="91"/>
      <c r="D16" s="91"/>
      <c r="E16" s="92"/>
      <c r="F16" s="92"/>
      <c r="G16" s="92"/>
      <c r="H16" s="92"/>
      <c r="I16" s="92"/>
      <c r="J16" s="92"/>
      <c r="K16" s="387">
        <f t="shared" si="3"/>
        <v>0</v>
      </c>
      <c r="L16" s="85">
        <f t="shared" si="0"/>
        <v>0</v>
      </c>
      <c r="M16" s="85">
        <f t="shared" si="1"/>
        <v>0</v>
      </c>
      <c r="N16" s="85">
        <f t="shared" si="2"/>
        <v>0</v>
      </c>
      <c r="O16" s="280">
        <f t="shared" si="4"/>
        <v>0</v>
      </c>
      <c r="P16" s="138">
        <f t="shared" si="5"/>
        <v>0</v>
      </c>
      <c r="Q16" s="87"/>
    </row>
    <row r="17" spans="1:18" s="88" customFormat="1" ht="18" customHeight="1" x14ac:dyDescent="0.2">
      <c r="A17" s="443" t="s">
        <v>495</v>
      </c>
      <c r="B17" s="90">
        <v>6057.96</v>
      </c>
      <c r="C17" s="91"/>
      <c r="D17" s="91"/>
      <c r="E17" s="92"/>
      <c r="F17" s="92"/>
      <c r="G17" s="92"/>
      <c r="H17" s="92"/>
      <c r="I17" s="92"/>
      <c r="J17" s="92"/>
      <c r="K17" s="387">
        <f t="shared" si="3"/>
        <v>0</v>
      </c>
      <c r="L17" s="85">
        <f t="shared" si="0"/>
        <v>0</v>
      </c>
      <c r="M17" s="85">
        <f t="shared" si="1"/>
        <v>0</v>
      </c>
      <c r="N17" s="85">
        <f t="shared" si="2"/>
        <v>0</v>
      </c>
      <c r="O17" s="280">
        <f t="shared" si="4"/>
        <v>0</v>
      </c>
      <c r="P17" s="138">
        <f t="shared" si="5"/>
        <v>0</v>
      </c>
      <c r="Q17" s="87"/>
    </row>
    <row r="18" spans="1:18" s="88" customFormat="1" ht="18" customHeight="1" x14ac:dyDescent="0.2">
      <c r="A18" s="96" t="s">
        <v>29</v>
      </c>
      <c r="B18" s="90">
        <v>2606.37</v>
      </c>
      <c r="C18" s="91"/>
      <c r="D18" s="91"/>
      <c r="E18" s="92"/>
      <c r="F18" s="92"/>
      <c r="G18" s="92"/>
      <c r="H18" s="92"/>
      <c r="I18" s="92"/>
      <c r="J18" s="92"/>
      <c r="K18" s="387">
        <f t="shared" si="3"/>
        <v>0</v>
      </c>
      <c r="L18" s="85">
        <f t="shared" si="0"/>
        <v>0</v>
      </c>
      <c r="M18" s="85">
        <f t="shared" si="1"/>
        <v>0</v>
      </c>
      <c r="N18" s="85">
        <f t="shared" si="2"/>
        <v>0</v>
      </c>
      <c r="O18" s="280">
        <f t="shared" si="4"/>
        <v>0</v>
      </c>
      <c r="P18" s="138">
        <f t="shared" si="5"/>
        <v>0</v>
      </c>
      <c r="Q18" s="87"/>
    </row>
    <row r="19" spans="1:18" s="88" customFormat="1" ht="18" customHeight="1" x14ac:dyDescent="0.2">
      <c r="A19" s="89" t="s">
        <v>30</v>
      </c>
      <c r="B19" s="90">
        <v>2605.38</v>
      </c>
      <c r="C19" s="97"/>
      <c r="D19" s="97"/>
      <c r="E19" s="92"/>
      <c r="F19" s="92"/>
      <c r="G19" s="92"/>
      <c r="H19" s="92"/>
      <c r="I19" s="92"/>
      <c r="J19" s="92"/>
      <c r="K19" s="387">
        <f t="shared" si="3"/>
        <v>0</v>
      </c>
      <c r="L19" s="85">
        <f t="shared" si="0"/>
        <v>0</v>
      </c>
      <c r="M19" s="85">
        <f t="shared" si="1"/>
        <v>0</v>
      </c>
      <c r="N19" s="85">
        <f t="shared" si="2"/>
        <v>0</v>
      </c>
      <c r="O19" s="280">
        <f t="shared" si="4"/>
        <v>0</v>
      </c>
      <c r="P19" s="138">
        <f t="shared" si="5"/>
        <v>0</v>
      </c>
      <c r="Q19" s="87"/>
    </row>
    <row r="20" spans="1:18" s="88" customFormat="1" ht="18" customHeight="1" x14ac:dyDescent="0.2">
      <c r="A20" s="443" t="s">
        <v>496</v>
      </c>
      <c r="B20" s="90">
        <v>6061.24</v>
      </c>
      <c r="C20" s="91"/>
      <c r="D20" s="91"/>
      <c r="E20" s="92"/>
      <c r="F20" s="92"/>
      <c r="G20" s="92"/>
      <c r="H20" s="92"/>
      <c r="I20" s="92"/>
      <c r="J20" s="92"/>
      <c r="K20" s="387">
        <f t="shared" si="3"/>
        <v>0</v>
      </c>
      <c r="L20" s="85">
        <f t="shared" si="0"/>
        <v>0</v>
      </c>
      <c r="M20" s="85">
        <f t="shared" si="1"/>
        <v>0</v>
      </c>
      <c r="N20" s="85">
        <f t="shared" si="2"/>
        <v>0</v>
      </c>
      <c r="O20" s="280">
        <f t="shared" si="4"/>
        <v>0</v>
      </c>
      <c r="P20" s="138">
        <f t="shared" si="5"/>
        <v>0</v>
      </c>
      <c r="Q20" s="87"/>
    </row>
    <row r="21" spans="1:18" s="88" customFormat="1" ht="18" customHeight="1" x14ac:dyDescent="0.2">
      <c r="A21" s="443" t="s">
        <v>497</v>
      </c>
      <c r="B21" s="90">
        <v>6057.75</v>
      </c>
      <c r="C21" s="91"/>
      <c r="D21" s="91"/>
      <c r="E21" s="92"/>
      <c r="F21" s="92"/>
      <c r="G21" s="92"/>
      <c r="H21" s="92"/>
      <c r="I21" s="92"/>
      <c r="J21" s="92"/>
      <c r="K21" s="387">
        <f t="shared" si="3"/>
        <v>0</v>
      </c>
      <c r="L21" s="85">
        <f t="shared" si="0"/>
        <v>0</v>
      </c>
      <c r="M21" s="85">
        <f t="shared" si="1"/>
        <v>0</v>
      </c>
      <c r="N21" s="85">
        <f t="shared" si="2"/>
        <v>0</v>
      </c>
      <c r="O21" s="280">
        <f t="shared" si="4"/>
        <v>0</v>
      </c>
      <c r="P21" s="138">
        <f t="shared" si="5"/>
        <v>0</v>
      </c>
      <c r="Q21" s="87"/>
    </row>
    <row r="22" spans="1:18" s="88" customFormat="1" ht="18" customHeight="1" x14ac:dyDescent="0.2">
      <c r="A22" s="443" t="s">
        <v>498</v>
      </c>
      <c r="B22" s="90">
        <v>6057.79</v>
      </c>
      <c r="C22" s="91"/>
      <c r="D22" s="91"/>
      <c r="E22" s="92"/>
      <c r="F22" s="92"/>
      <c r="G22" s="92"/>
      <c r="H22" s="92"/>
      <c r="I22" s="92"/>
      <c r="J22" s="92"/>
      <c r="K22" s="387">
        <f t="shared" si="3"/>
        <v>0</v>
      </c>
      <c r="L22" s="85">
        <f t="shared" si="0"/>
        <v>0</v>
      </c>
      <c r="M22" s="85">
        <f t="shared" si="1"/>
        <v>0</v>
      </c>
      <c r="N22" s="85">
        <f t="shared" si="2"/>
        <v>0</v>
      </c>
      <c r="O22" s="280">
        <f t="shared" si="4"/>
        <v>0</v>
      </c>
      <c r="P22" s="138">
        <f t="shared" si="5"/>
        <v>0</v>
      </c>
      <c r="Q22" s="87"/>
    </row>
    <row r="23" spans="1:18" s="88" customFormat="1" ht="18" customHeight="1" x14ac:dyDescent="0.2">
      <c r="A23" s="443" t="s">
        <v>499</v>
      </c>
      <c r="B23" s="90">
        <v>6057.58</v>
      </c>
      <c r="C23" s="91"/>
      <c r="D23" s="91"/>
      <c r="E23" s="92"/>
      <c r="F23" s="92"/>
      <c r="G23" s="92"/>
      <c r="H23" s="92"/>
      <c r="I23" s="92"/>
      <c r="J23" s="92"/>
      <c r="K23" s="387">
        <f t="shared" si="3"/>
        <v>0</v>
      </c>
      <c r="L23" s="85">
        <f t="shared" si="0"/>
        <v>0</v>
      </c>
      <c r="M23" s="85">
        <f t="shared" si="1"/>
        <v>0</v>
      </c>
      <c r="N23" s="85">
        <f t="shared" si="2"/>
        <v>0</v>
      </c>
      <c r="O23" s="280">
        <f t="shared" si="4"/>
        <v>0</v>
      </c>
      <c r="P23" s="138">
        <f t="shared" si="5"/>
        <v>0</v>
      </c>
      <c r="Q23" s="87"/>
    </row>
    <row r="24" spans="1:18" s="88" customFormat="1" ht="18" customHeight="1" x14ac:dyDescent="0.2">
      <c r="A24" s="89" t="s">
        <v>31</v>
      </c>
      <c r="B24" s="90">
        <v>2909.55</v>
      </c>
      <c r="C24" s="91"/>
      <c r="D24" s="91"/>
      <c r="E24" s="92"/>
      <c r="F24" s="92"/>
      <c r="G24" s="92"/>
      <c r="H24" s="92"/>
      <c r="I24" s="92"/>
      <c r="J24" s="92"/>
      <c r="K24" s="387">
        <f t="shared" si="3"/>
        <v>0</v>
      </c>
      <c r="L24" s="85">
        <f t="shared" si="0"/>
        <v>0</v>
      </c>
      <c r="M24" s="85">
        <f t="shared" si="1"/>
        <v>0</v>
      </c>
      <c r="N24" s="85">
        <f t="shared" si="2"/>
        <v>0</v>
      </c>
      <c r="O24" s="280">
        <f t="shared" si="4"/>
        <v>0</v>
      </c>
      <c r="P24" s="138">
        <f t="shared" si="5"/>
        <v>0</v>
      </c>
      <c r="Q24" s="87"/>
    </row>
    <row r="25" spans="1:18" s="88" customFormat="1" ht="18" customHeight="1" x14ac:dyDescent="0.2">
      <c r="A25" s="89" t="s">
        <v>32</v>
      </c>
      <c r="B25" s="90">
        <v>3522.99</v>
      </c>
      <c r="C25" s="91"/>
      <c r="D25" s="91"/>
      <c r="E25" s="92"/>
      <c r="F25" s="92"/>
      <c r="G25" s="92"/>
      <c r="H25" s="92"/>
      <c r="I25" s="92"/>
      <c r="J25" s="92"/>
      <c r="K25" s="387">
        <f t="shared" si="3"/>
        <v>0</v>
      </c>
      <c r="L25" s="85">
        <f t="shared" si="0"/>
        <v>0</v>
      </c>
      <c r="M25" s="85">
        <f t="shared" si="1"/>
        <v>0</v>
      </c>
      <c r="N25" s="85">
        <f t="shared" si="2"/>
        <v>0</v>
      </c>
      <c r="O25" s="280">
        <f t="shared" si="4"/>
        <v>0</v>
      </c>
      <c r="P25" s="138">
        <f t="shared" si="5"/>
        <v>0</v>
      </c>
      <c r="Q25" s="87"/>
    </row>
    <row r="26" spans="1:18" s="88" customFormat="1" ht="18" customHeight="1" x14ac:dyDescent="0.2">
      <c r="A26" s="96" t="s">
        <v>33</v>
      </c>
      <c r="B26" s="90">
        <v>3209.3</v>
      </c>
      <c r="C26" s="91"/>
      <c r="D26" s="91"/>
      <c r="E26" s="92"/>
      <c r="F26" s="92"/>
      <c r="G26" s="92"/>
      <c r="H26" s="92"/>
      <c r="I26" s="92"/>
      <c r="J26" s="92"/>
      <c r="K26" s="387">
        <f t="shared" si="3"/>
        <v>0</v>
      </c>
      <c r="L26" s="85">
        <f t="shared" si="0"/>
        <v>0</v>
      </c>
      <c r="M26" s="85">
        <f t="shared" si="1"/>
        <v>0</v>
      </c>
      <c r="N26" s="85">
        <f t="shared" si="2"/>
        <v>0</v>
      </c>
      <c r="O26" s="280">
        <f t="shared" si="4"/>
        <v>0</v>
      </c>
      <c r="P26" s="138">
        <f t="shared" si="5"/>
        <v>0</v>
      </c>
      <c r="Q26" s="87"/>
      <c r="R26" s="433"/>
    </row>
    <row r="27" spans="1:18" s="88" customFormat="1" ht="18" customHeight="1" x14ac:dyDescent="0.2">
      <c r="A27" s="89" t="s">
        <v>34</v>
      </c>
      <c r="B27" s="90">
        <v>2904.2</v>
      </c>
      <c r="C27" s="91"/>
      <c r="D27" s="91"/>
      <c r="E27" s="92"/>
      <c r="F27" s="92"/>
      <c r="G27" s="92"/>
      <c r="H27" s="92"/>
      <c r="I27" s="92"/>
      <c r="J27" s="92"/>
      <c r="K27" s="387">
        <f t="shared" si="3"/>
        <v>0</v>
      </c>
      <c r="L27" s="85">
        <f t="shared" si="0"/>
        <v>0</v>
      </c>
      <c r="M27" s="85">
        <f t="shared" si="1"/>
        <v>0</v>
      </c>
      <c r="N27" s="85">
        <f t="shared" si="2"/>
        <v>0</v>
      </c>
      <c r="O27" s="280">
        <f t="shared" si="4"/>
        <v>0</v>
      </c>
      <c r="P27" s="138">
        <f t="shared" si="5"/>
        <v>0</v>
      </c>
      <c r="Q27" s="87"/>
      <c r="R27" s="433"/>
    </row>
    <row r="28" spans="1:18" s="88" customFormat="1" ht="18" customHeight="1" x14ac:dyDescent="0.2">
      <c r="A28" s="89" t="s">
        <v>35</v>
      </c>
      <c r="B28" s="90">
        <v>3370.05</v>
      </c>
      <c r="C28" s="91"/>
      <c r="D28" s="91"/>
      <c r="E28" s="92"/>
      <c r="F28" s="92"/>
      <c r="G28" s="92"/>
      <c r="H28" s="92"/>
      <c r="I28" s="92"/>
      <c r="J28" s="92"/>
      <c r="K28" s="387">
        <f t="shared" si="3"/>
        <v>0</v>
      </c>
      <c r="L28" s="85">
        <f t="shared" si="0"/>
        <v>0</v>
      </c>
      <c r="M28" s="85">
        <f t="shared" si="1"/>
        <v>0</v>
      </c>
      <c r="N28" s="85">
        <f t="shared" si="2"/>
        <v>0</v>
      </c>
      <c r="O28" s="280">
        <f t="shared" si="4"/>
        <v>0</v>
      </c>
      <c r="P28" s="138">
        <f t="shared" si="5"/>
        <v>0</v>
      </c>
      <c r="Q28" s="87"/>
    </row>
    <row r="29" spans="1:18" s="88" customFormat="1" ht="18" customHeight="1" x14ac:dyDescent="0.2">
      <c r="A29" s="89" t="s">
        <v>36</v>
      </c>
      <c r="B29" s="90">
        <v>3257.28</v>
      </c>
      <c r="C29" s="91"/>
      <c r="D29" s="91"/>
      <c r="E29" s="92"/>
      <c r="F29" s="92"/>
      <c r="G29" s="92"/>
      <c r="H29" s="92"/>
      <c r="I29" s="92"/>
      <c r="J29" s="92"/>
      <c r="K29" s="387">
        <f t="shared" si="3"/>
        <v>0</v>
      </c>
      <c r="L29" s="85">
        <f t="shared" si="0"/>
        <v>0</v>
      </c>
      <c r="M29" s="85">
        <f t="shared" si="1"/>
        <v>0</v>
      </c>
      <c r="N29" s="85">
        <f t="shared" si="2"/>
        <v>0</v>
      </c>
      <c r="O29" s="280">
        <f t="shared" si="4"/>
        <v>0</v>
      </c>
      <c r="P29" s="138">
        <f t="shared" si="5"/>
        <v>0</v>
      </c>
      <c r="Q29" s="87"/>
    </row>
    <row r="30" spans="1:18" s="88" customFormat="1" ht="18" customHeight="1" x14ac:dyDescent="0.2">
      <c r="A30" s="89" t="s">
        <v>37</v>
      </c>
      <c r="B30" s="90">
        <v>1218.01</v>
      </c>
      <c r="C30" s="91"/>
      <c r="D30" s="91"/>
      <c r="E30" s="92"/>
      <c r="F30" s="92"/>
      <c r="G30" s="92"/>
      <c r="H30" s="92"/>
      <c r="I30" s="92"/>
      <c r="J30" s="92"/>
      <c r="K30" s="387">
        <f t="shared" si="3"/>
        <v>0</v>
      </c>
      <c r="L30" s="85">
        <f t="shared" si="0"/>
        <v>0</v>
      </c>
      <c r="M30" s="85">
        <f t="shared" si="1"/>
        <v>0</v>
      </c>
      <c r="N30" s="85">
        <f t="shared" si="2"/>
        <v>0</v>
      </c>
      <c r="O30" s="280">
        <f t="shared" si="4"/>
        <v>0</v>
      </c>
      <c r="P30" s="138">
        <f t="shared" si="5"/>
        <v>0</v>
      </c>
      <c r="Q30" s="87"/>
    </row>
    <row r="31" spans="1:18" s="88" customFormat="1" ht="18" customHeight="1" x14ac:dyDescent="0.2">
      <c r="A31" s="89" t="s">
        <v>38</v>
      </c>
      <c r="B31" s="90">
        <v>1218</v>
      </c>
      <c r="C31" s="91"/>
      <c r="D31" s="91"/>
      <c r="E31" s="92"/>
      <c r="F31" s="92"/>
      <c r="G31" s="92"/>
      <c r="H31" s="92"/>
      <c r="I31" s="92"/>
      <c r="J31" s="92"/>
      <c r="K31" s="387">
        <f t="shared" si="3"/>
        <v>0</v>
      </c>
      <c r="L31" s="85">
        <f t="shared" si="0"/>
        <v>0</v>
      </c>
      <c r="M31" s="85">
        <f t="shared" si="1"/>
        <v>0</v>
      </c>
      <c r="N31" s="85">
        <f t="shared" si="2"/>
        <v>0</v>
      </c>
      <c r="O31" s="280">
        <f t="shared" si="4"/>
        <v>0</v>
      </c>
      <c r="P31" s="138">
        <f t="shared" si="5"/>
        <v>0</v>
      </c>
      <c r="Q31" s="87"/>
      <c r="R31" s="433"/>
    </row>
    <row r="32" spans="1:18" s="88" customFormat="1" ht="18" customHeight="1" x14ac:dyDescent="0.2">
      <c r="A32" s="89" t="s">
        <v>39</v>
      </c>
      <c r="B32" s="90">
        <v>1130.02</v>
      </c>
      <c r="C32" s="91"/>
      <c r="D32" s="91"/>
      <c r="E32" s="92"/>
      <c r="F32" s="92"/>
      <c r="G32" s="92"/>
      <c r="H32" s="92"/>
      <c r="I32" s="92"/>
      <c r="J32" s="92"/>
      <c r="K32" s="387">
        <f t="shared" si="3"/>
        <v>0</v>
      </c>
      <c r="L32" s="85">
        <f t="shared" si="0"/>
        <v>0</v>
      </c>
      <c r="M32" s="85">
        <f t="shared" si="1"/>
        <v>0</v>
      </c>
      <c r="N32" s="85">
        <f t="shared" si="2"/>
        <v>0</v>
      </c>
      <c r="O32" s="280">
        <f t="shared" si="4"/>
        <v>0</v>
      </c>
      <c r="P32" s="138">
        <f t="shared" si="5"/>
        <v>0</v>
      </c>
      <c r="Q32" s="87"/>
    </row>
    <row r="33" spans="1:18" s="88" customFormat="1" ht="18" customHeight="1" x14ac:dyDescent="0.2">
      <c r="A33" s="89" t="s">
        <v>40</v>
      </c>
      <c r="B33" s="90">
        <v>1217.01</v>
      </c>
      <c r="C33" s="91"/>
      <c r="D33" s="91"/>
      <c r="E33" s="92"/>
      <c r="F33" s="92"/>
      <c r="G33" s="92"/>
      <c r="H33" s="92"/>
      <c r="I33" s="92"/>
      <c r="J33" s="92"/>
      <c r="K33" s="387">
        <f t="shared" si="3"/>
        <v>0</v>
      </c>
      <c r="L33" s="85">
        <f t="shared" si="0"/>
        <v>0</v>
      </c>
      <c r="M33" s="85">
        <f t="shared" si="1"/>
        <v>0</v>
      </c>
      <c r="N33" s="85">
        <f t="shared" si="2"/>
        <v>0</v>
      </c>
      <c r="O33" s="280">
        <f t="shared" si="4"/>
        <v>0</v>
      </c>
      <c r="P33" s="138">
        <f t="shared" si="5"/>
        <v>0</v>
      </c>
      <c r="Q33" s="87"/>
    </row>
    <row r="34" spans="1:18" s="88" customFormat="1" ht="18" customHeight="1" x14ac:dyDescent="0.2">
      <c r="A34" s="89" t="s">
        <v>41</v>
      </c>
      <c r="B34" s="90">
        <v>1218.01</v>
      </c>
      <c r="C34" s="91"/>
      <c r="D34" s="91"/>
      <c r="E34" s="92"/>
      <c r="F34" s="92"/>
      <c r="G34" s="92"/>
      <c r="H34" s="92"/>
      <c r="I34" s="92"/>
      <c r="J34" s="92"/>
      <c r="K34" s="387">
        <f t="shared" si="3"/>
        <v>0</v>
      </c>
      <c r="L34" s="85">
        <f t="shared" si="0"/>
        <v>0</v>
      </c>
      <c r="M34" s="85">
        <f t="shared" si="1"/>
        <v>0</v>
      </c>
      <c r="N34" s="85">
        <f t="shared" si="2"/>
        <v>0</v>
      </c>
      <c r="O34" s="280">
        <f t="shared" si="4"/>
        <v>0</v>
      </c>
      <c r="P34" s="138">
        <f t="shared" si="5"/>
        <v>0</v>
      </c>
      <c r="Q34" s="87"/>
    </row>
    <row r="35" spans="1:18" s="88" customFormat="1" ht="18" customHeight="1" x14ac:dyDescent="0.2">
      <c r="A35" s="98" t="s">
        <v>42</v>
      </c>
      <c r="B35" s="99">
        <v>1130</v>
      </c>
      <c r="C35" s="91"/>
      <c r="D35" s="91"/>
      <c r="E35" s="92"/>
      <c r="F35" s="92"/>
      <c r="G35" s="92"/>
      <c r="H35" s="92"/>
      <c r="I35" s="92"/>
      <c r="J35" s="92"/>
      <c r="K35" s="387">
        <f t="shared" si="3"/>
        <v>0</v>
      </c>
      <c r="L35" s="85">
        <f t="shared" si="0"/>
        <v>0</v>
      </c>
      <c r="M35" s="85">
        <f t="shared" si="1"/>
        <v>0</v>
      </c>
      <c r="N35" s="85">
        <f t="shared" si="2"/>
        <v>0</v>
      </c>
      <c r="O35" s="280">
        <f t="shared" si="4"/>
        <v>0</v>
      </c>
      <c r="P35" s="138">
        <f t="shared" si="5"/>
        <v>0</v>
      </c>
      <c r="Q35" s="87"/>
      <c r="R35" s="433"/>
    </row>
    <row r="36" spans="1:18" s="88" customFormat="1" ht="18" customHeight="1" x14ac:dyDescent="0.2">
      <c r="A36" s="103" t="s">
        <v>45</v>
      </c>
      <c r="B36" s="82">
        <v>2959.08</v>
      </c>
      <c r="C36" s="104"/>
      <c r="D36" s="104"/>
      <c r="E36" s="92"/>
      <c r="F36" s="92"/>
      <c r="G36" s="92"/>
      <c r="H36" s="92"/>
      <c r="I36" s="92"/>
      <c r="J36" s="92"/>
      <c r="K36" s="387">
        <f t="shared" si="3"/>
        <v>0</v>
      </c>
      <c r="L36" s="85">
        <f t="shared" si="0"/>
        <v>0</v>
      </c>
      <c r="M36" s="85">
        <f t="shared" si="1"/>
        <v>0</v>
      </c>
      <c r="N36" s="85">
        <f t="shared" si="2"/>
        <v>0</v>
      </c>
      <c r="O36" s="280">
        <f>J36*B36*$C$9</f>
        <v>0</v>
      </c>
      <c r="P36" s="138">
        <f t="shared" si="5"/>
        <v>0</v>
      </c>
      <c r="Q36" s="87"/>
    </row>
    <row r="37" spans="1:18" s="88" customFormat="1" ht="18" customHeight="1" x14ac:dyDescent="0.2">
      <c r="A37" s="96" t="s">
        <v>46</v>
      </c>
      <c r="B37" s="90">
        <v>2960.24</v>
      </c>
      <c r="C37" s="91"/>
      <c r="D37" s="91"/>
      <c r="E37" s="92"/>
      <c r="F37" s="92"/>
      <c r="G37" s="92"/>
      <c r="H37" s="92"/>
      <c r="I37" s="92"/>
      <c r="J37" s="92"/>
      <c r="K37" s="387">
        <f t="shared" si="3"/>
        <v>0</v>
      </c>
      <c r="L37" s="85">
        <f t="shared" si="0"/>
        <v>0</v>
      </c>
      <c r="M37" s="85">
        <f t="shared" si="1"/>
        <v>0</v>
      </c>
      <c r="N37" s="85">
        <f t="shared" si="2"/>
        <v>0</v>
      </c>
      <c r="O37" s="280">
        <f t="shared" ref="O37:O63" si="6">J37*B37*$C$9</f>
        <v>0</v>
      </c>
      <c r="P37" s="138">
        <f t="shared" si="5"/>
        <v>0</v>
      </c>
      <c r="Q37" s="87"/>
    </row>
    <row r="38" spans="1:18" s="88" customFormat="1" ht="18" customHeight="1" x14ac:dyDescent="0.2">
      <c r="A38" s="444" t="s">
        <v>500</v>
      </c>
      <c r="B38" s="90">
        <v>7672.58</v>
      </c>
      <c r="C38" s="91"/>
      <c r="D38" s="91"/>
      <c r="E38" s="92"/>
      <c r="F38" s="92"/>
      <c r="G38" s="92"/>
      <c r="H38" s="92"/>
      <c r="I38" s="92"/>
      <c r="J38" s="92"/>
      <c r="K38" s="387">
        <f t="shared" si="3"/>
        <v>0</v>
      </c>
      <c r="L38" s="85">
        <f t="shared" si="0"/>
        <v>0</v>
      </c>
      <c r="M38" s="85">
        <f t="shared" si="1"/>
        <v>0</v>
      </c>
      <c r="N38" s="85">
        <f t="shared" si="2"/>
        <v>0</v>
      </c>
      <c r="O38" s="280">
        <f t="shared" si="6"/>
        <v>0</v>
      </c>
      <c r="P38" s="138">
        <f t="shared" si="5"/>
        <v>0</v>
      </c>
      <c r="Q38" s="434"/>
    </row>
    <row r="39" spans="1:18" s="88" customFormat="1" ht="18" customHeight="1" x14ac:dyDescent="0.2">
      <c r="A39" s="96" t="s">
        <v>47</v>
      </c>
      <c r="B39" s="90">
        <v>1677.39</v>
      </c>
      <c r="C39" s="91"/>
      <c r="D39" s="91"/>
      <c r="E39" s="92"/>
      <c r="F39" s="92"/>
      <c r="G39" s="92"/>
      <c r="H39" s="92"/>
      <c r="I39" s="92"/>
      <c r="J39" s="92"/>
      <c r="K39" s="387">
        <f t="shared" si="3"/>
        <v>0</v>
      </c>
      <c r="L39" s="85">
        <f t="shared" si="0"/>
        <v>0</v>
      </c>
      <c r="M39" s="85">
        <f t="shared" si="1"/>
        <v>0</v>
      </c>
      <c r="N39" s="85">
        <f t="shared" si="2"/>
        <v>0</v>
      </c>
      <c r="O39" s="280">
        <f t="shared" si="6"/>
        <v>0</v>
      </c>
      <c r="P39" s="138">
        <f t="shared" si="5"/>
        <v>0</v>
      </c>
      <c r="Q39" s="87"/>
    </row>
    <row r="40" spans="1:18" s="88" customFormat="1" ht="18" customHeight="1" x14ac:dyDescent="0.2">
      <c r="A40" s="96" t="s">
        <v>48</v>
      </c>
      <c r="B40" s="90">
        <v>1688.24</v>
      </c>
      <c r="C40" s="91"/>
      <c r="D40" s="91"/>
      <c r="E40" s="92"/>
      <c r="F40" s="92"/>
      <c r="G40" s="92"/>
      <c r="H40" s="92"/>
      <c r="I40" s="92"/>
      <c r="J40" s="92"/>
      <c r="K40" s="387">
        <f t="shared" si="3"/>
        <v>0</v>
      </c>
      <c r="L40" s="85">
        <f t="shared" si="0"/>
        <v>0</v>
      </c>
      <c r="M40" s="85">
        <f t="shared" si="1"/>
        <v>0</v>
      </c>
      <c r="N40" s="85">
        <f t="shared" si="2"/>
        <v>0</v>
      </c>
      <c r="O40" s="280">
        <f t="shared" si="6"/>
        <v>0</v>
      </c>
      <c r="P40" s="138">
        <f t="shared" si="5"/>
        <v>0</v>
      </c>
      <c r="Q40" s="87"/>
    </row>
    <row r="41" spans="1:18" s="88" customFormat="1" ht="18" customHeight="1" x14ac:dyDescent="0.2">
      <c r="A41" s="96" t="s">
        <v>49</v>
      </c>
      <c r="B41" s="90">
        <v>2709.93</v>
      </c>
      <c r="C41" s="91"/>
      <c r="D41" s="91"/>
      <c r="E41" s="92"/>
      <c r="F41" s="92"/>
      <c r="G41" s="92"/>
      <c r="H41" s="92"/>
      <c r="I41" s="92"/>
      <c r="J41" s="92"/>
      <c r="K41" s="387">
        <f t="shared" si="3"/>
        <v>0</v>
      </c>
      <c r="L41" s="85">
        <f t="shared" si="0"/>
        <v>0</v>
      </c>
      <c r="M41" s="85">
        <f t="shared" si="1"/>
        <v>0</v>
      </c>
      <c r="N41" s="85">
        <f t="shared" si="2"/>
        <v>0</v>
      </c>
      <c r="O41" s="280">
        <f t="shared" si="6"/>
        <v>0</v>
      </c>
      <c r="P41" s="138">
        <f t="shared" si="5"/>
        <v>0</v>
      </c>
      <c r="Q41" s="87"/>
    </row>
    <row r="42" spans="1:18" s="88" customFormat="1" ht="18" customHeight="1" x14ac:dyDescent="0.2">
      <c r="A42" s="96" t="s">
        <v>50</v>
      </c>
      <c r="B42" s="90">
        <v>2706.19</v>
      </c>
      <c r="C42" s="91"/>
      <c r="D42" s="91"/>
      <c r="E42" s="92"/>
      <c r="F42" s="92"/>
      <c r="G42" s="92"/>
      <c r="H42" s="92"/>
      <c r="I42" s="92"/>
      <c r="J42" s="92"/>
      <c r="K42" s="387">
        <f t="shared" si="3"/>
        <v>0</v>
      </c>
      <c r="L42" s="85">
        <f t="shared" si="0"/>
        <v>0</v>
      </c>
      <c r="M42" s="85">
        <f t="shared" si="1"/>
        <v>0</v>
      </c>
      <c r="N42" s="85">
        <f t="shared" si="2"/>
        <v>0</v>
      </c>
      <c r="O42" s="280">
        <f t="shared" si="6"/>
        <v>0</v>
      </c>
      <c r="P42" s="138">
        <f t="shared" si="5"/>
        <v>0</v>
      </c>
      <c r="Q42" s="87"/>
    </row>
    <row r="43" spans="1:18" s="88" customFormat="1" ht="18" customHeight="1" x14ac:dyDescent="0.2">
      <c r="A43" s="96" t="s">
        <v>51</v>
      </c>
      <c r="B43" s="90">
        <v>2711.55</v>
      </c>
      <c r="C43" s="91"/>
      <c r="D43" s="91"/>
      <c r="E43" s="92"/>
      <c r="F43" s="92"/>
      <c r="G43" s="92"/>
      <c r="H43" s="92"/>
      <c r="I43" s="92"/>
      <c r="J43" s="92"/>
      <c r="K43" s="387">
        <f t="shared" si="3"/>
        <v>0</v>
      </c>
      <c r="L43" s="85">
        <f t="shared" si="0"/>
        <v>0</v>
      </c>
      <c r="M43" s="85">
        <f t="shared" si="1"/>
        <v>0</v>
      </c>
      <c r="N43" s="85">
        <f t="shared" si="2"/>
        <v>0</v>
      </c>
      <c r="O43" s="280">
        <f t="shared" si="6"/>
        <v>0</v>
      </c>
      <c r="P43" s="138">
        <f t="shared" si="5"/>
        <v>0</v>
      </c>
      <c r="Q43" s="87"/>
    </row>
    <row r="44" spans="1:18" s="88" customFormat="1" ht="18" customHeight="1" x14ac:dyDescent="0.2">
      <c r="A44" s="96" t="s">
        <v>52</v>
      </c>
      <c r="B44" s="90">
        <v>582.71</v>
      </c>
      <c r="C44" s="91"/>
      <c r="D44" s="91"/>
      <c r="E44" s="92"/>
      <c r="F44" s="92"/>
      <c r="G44" s="92"/>
      <c r="H44" s="92"/>
      <c r="I44" s="92"/>
      <c r="J44" s="92"/>
      <c r="K44" s="387">
        <f t="shared" si="3"/>
        <v>0</v>
      </c>
      <c r="L44" s="85">
        <f t="shared" si="0"/>
        <v>0</v>
      </c>
      <c r="M44" s="85">
        <f t="shared" si="1"/>
        <v>0</v>
      </c>
      <c r="N44" s="85">
        <f t="shared" si="2"/>
        <v>0</v>
      </c>
      <c r="O44" s="280">
        <f t="shared" si="6"/>
        <v>0</v>
      </c>
      <c r="P44" s="138">
        <f t="shared" si="5"/>
        <v>0</v>
      </c>
      <c r="Q44" s="87"/>
    </row>
    <row r="45" spans="1:18" s="88" customFormat="1" ht="18" customHeight="1" x14ac:dyDescent="0.2">
      <c r="A45" s="96" t="s">
        <v>53</v>
      </c>
      <c r="B45" s="90">
        <v>766.96</v>
      </c>
      <c r="C45" s="91"/>
      <c r="D45" s="91"/>
      <c r="E45" s="92"/>
      <c r="F45" s="92"/>
      <c r="G45" s="92"/>
      <c r="H45" s="92"/>
      <c r="I45" s="92"/>
      <c r="J45" s="92"/>
      <c r="K45" s="387">
        <f t="shared" si="3"/>
        <v>0</v>
      </c>
      <c r="L45" s="85">
        <f t="shared" si="0"/>
        <v>0</v>
      </c>
      <c r="M45" s="85">
        <f t="shared" si="1"/>
        <v>0</v>
      </c>
      <c r="N45" s="85">
        <f t="shared" si="2"/>
        <v>0</v>
      </c>
      <c r="O45" s="280">
        <f t="shared" si="6"/>
        <v>0</v>
      </c>
      <c r="P45" s="138">
        <f t="shared" si="5"/>
        <v>0</v>
      </c>
      <c r="Q45" s="87"/>
    </row>
    <row r="46" spans="1:18" s="88" customFormat="1" ht="18" customHeight="1" x14ac:dyDescent="0.2">
      <c r="A46" s="96" t="s">
        <v>54</v>
      </c>
      <c r="B46" s="90">
        <v>365.51</v>
      </c>
      <c r="C46" s="91"/>
      <c r="D46" s="91"/>
      <c r="E46" s="92"/>
      <c r="F46" s="92"/>
      <c r="G46" s="92"/>
      <c r="H46" s="92"/>
      <c r="I46" s="92"/>
      <c r="J46" s="92"/>
      <c r="K46" s="387">
        <f t="shared" si="3"/>
        <v>0</v>
      </c>
      <c r="L46" s="85">
        <f t="shared" si="0"/>
        <v>0</v>
      </c>
      <c r="M46" s="85">
        <f t="shared" si="1"/>
        <v>0</v>
      </c>
      <c r="N46" s="85">
        <f t="shared" si="2"/>
        <v>0</v>
      </c>
      <c r="O46" s="280">
        <f t="shared" si="6"/>
        <v>0</v>
      </c>
      <c r="P46" s="138">
        <f t="shared" si="5"/>
        <v>0</v>
      </c>
      <c r="Q46" s="87"/>
    </row>
    <row r="47" spans="1:18" s="88" customFormat="1" ht="18" customHeight="1" x14ac:dyDescent="0.2">
      <c r="A47" s="105" t="s">
        <v>55</v>
      </c>
      <c r="B47" s="90">
        <v>2309.92</v>
      </c>
      <c r="C47" s="91"/>
      <c r="D47" s="91"/>
      <c r="E47" s="92"/>
      <c r="F47" s="92"/>
      <c r="G47" s="92"/>
      <c r="H47" s="92"/>
      <c r="I47" s="92"/>
      <c r="J47" s="92"/>
      <c r="K47" s="387">
        <f t="shared" si="3"/>
        <v>0</v>
      </c>
      <c r="L47" s="85">
        <f t="shared" si="0"/>
        <v>0</v>
      </c>
      <c r="M47" s="85">
        <f t="shared" si="1"/>
        <v>0</v>
      </c>
      <c r="N47" s="85">
        <f t="shared" si="2"/>
        <v>0</v>
      </c>
      <c r="O47" s="280">
        <f t="shared" si="6"/>
        <v>0</v>
      </c>
      <c r="P47" s="138">
        <f t="shared" si="5"/>
        <v>0</v>
      </c>
      <c r="Q47" s="87"/>
    </row>
    <row r="48" spans="1:18" s="88" customFormat="1" ht="18" customHeight="1" x14ac:dyDescent="0.2">
      <c r="A48" s="89" t="s">
        <v>56</v>
      </c>
      <c r="B48" s="90">
        <v>1228.3800000000001</v>
      </c>
      <c r="C48" s="91"/>
      <c r="D48" s="91"/>
      <c r="E48" s="92"/>
      <c r="F48" s="92"/>
      <c r="G48" s="92"/>
      <c r="H48" s="92"/>
      <c r="I48" s="92"/>
      <c r="J48" s="92"/>
      <c r="K48" s="387">
        <f t="shared" si="3"/>
        <v>0</v>
      </c>
      <c r="L48" s="85">
        <f t="shared" si="0"/>
        <v>0</v>
      </c>
      <c r="M48" s="85">
        <f t="shared" si="1"/>
        <v>0</v>
      </c>
      <c r="N48" s="85">
        <f t="shared" si="2"/>
        <v>0</v>
      </c>
      <c r="O48" s="280">
        <f t="shared" si="6"/>
        <v>0</v>
      </c>
      <c r="P48" s="138">
        <f t="shared" si="5"/>
        <v>0</v>
      </c>
      <c r="Q48" s="87"/>
    </row>
    <row r="49" spans="1:18" s="88" customFormat="1" ht="18" customHeight="1" x14ac:dyDescent="0.2">
      <c r="A49" s="89" t="s">
        <v>57</v>
      </c>
      <c r="B49" s="90">
        <v>578.14</v>
      </c>
      <c r="C49" s="91"/>
      <c r="D49" s="91"/>
      <c r="E49" s="92"/>
      <c r="F49" s="92"/>
      <c r="G49" s="92"/>
      <c r="H49" s="92"/>
      <c r="I49" s="92"/>
      <c r="J49" s="92"/>
      <c r="K49" s="387">
        <f t="shared" si="3"/>
        <v>0</v>
      </c>
      <c r="L49" s="85">
        <f t="shared" si="0"/>
        <v>0</v>
      </c>
      <c r="M49" s="85">
        <f t="shared" si="1"/>
        <v>0</v>
      </c>
      <c r="N49" s="85">
        <f t="shared" si="2"/>
        <v>0</v>
      </c>
      <c r="O49" s="280">
        <f t="shared" si="6"/>
        <v>0</v>
      </c>
      <c r="P49" s="138">
        <f t="shared" si="5"/>
        <v>0</v>
      </c>
      <c r="Q49" s="87"/>
    </row>
    <row r="50" spans="1:18" s="88" customFormat="1" ht="18" customHeight="1" x14ac:dyDescent="0.2">
      <c r="A50" s="89" t="s">
        <v>58</v>
      </c>
      <c r="B50" s="90">
        <v>2958.97</v>
      </c>
      <c r="C50" s="91"/>
      <c r="D50" s="91"/>
      <c r="E50" s="92"/>
      <c r="F50" s="92"/>
      <c r="G50" s="92"/>
      <c r="H50" s="92"/>
      <c r="I50" s="92"/>
      <c r="J50" s="92"/>
      <c r="K50" s="387">
        <f t="shared" si="3"/>
        <v>0</v>
      </c>
      <c r="L50" s="85">
        <f t="shared" si="0"/>
        <v>0</v>
      </c>
      <c r="M50" s="85">
        <f t="shared" si="1"/>
        <v>0</v>
      </c>
      <c r="N50" s="85">
        <f t="shared" si="2"/>
        <v>0</v>
      </c>
      <c r="O50" s="280">
        <f t="shared" si="6"/>
        <v>0</v>
      </c>
      <c r="P50" s="138">
        <f t="shared" si="5"/>
        <v>0</v>
      </c>
      <c r="Q50" s="87"/>
    </row>
    <row r="51" spans="1:18" s="88" customFormat="1" ht="18" customHeight="1" x14ac:dyDescent="0.2">
      <c r="A51" s="89" t="s">
        <v>59</v>
      </c>
      <c r="B51" s="90">
        <v>3821.23</v>
      </c>
      <c r="C51" s="91"/>
      <c r="D51" s="91"/>
      <c r="E51" s="92"/>
      <c r="F51" s="92"/>
      <c r="G51" s="92"/>
      <c r="H51" s="92"/>
      <c r="I51" s="92"/>
      <c r="J51" s="92"/>
      <c r="K51" s="387">
        <f t="shared" si="3"/>
        <v>0</v>
      </c>
      <c r="L51" s="85">
        <f t="shared" si="0"/>
        <v>0</v>
      </c>
      <c r="M51" s="85">
        <f t="shared" si="1"/>
        <v>0</v>
      </c>
      <c r="N51" s="85">
        <f t="shared" si="2"/>
        <v>0</v>
      </c>
      <c r="O51" s="280">
        <f t="shared" si="6"/>
        <v>0</v>
      </c>
      <c r="P51" s="138">
        <f t="shared" si="5"/>
        <v>0</v>
      </c>
      <c r="Q51" s="87"/>
    </row>
    <row r="52" spans="1:18" s="88" customFormat="1" ht="18" customHeight="1" x14ac:dyDescent="0.2">
      <c r="A52" s="96" t="s">
        <v>396</v>
      </c>
      <c r="B52" s="197">
        <v>172.05</v>
      </c>
      <c r="C52" s="106"/>
      <c r="D52" s="106"/>
      <c r="E52" s="97"/>
      <c r="F52" s="97"/>
      <c r="G52" s="97"/>
      <c r="H52" s="97"/>
      <c r="I52" s="97"/>
      <c r="J52" s="97"/>
      <c r="K52" s="387">
        <f t="shared" si="3"/>
        <v>0</v>
      </c>
      <c r="L52" s="85">
        <f t="shared" si="0"/>
        <v>0</v>
      </c>
      <c r="M52" s="85">
        <f t="shared" si="1"/>
        <v>0</v>
      </c>
      <c r="N52" s="85">
        <f t="shared" si="2"/>
        <v>0</v>
      </c>
      <c r="O52" s="280">
        <f t="shared" si="6"/>
        <v>0</v>
      </c>
      <c r="P52" s="138">
        <f t="shared" si="5"/>
        <v>0</v>
      </c>
      <c r="Q52" s="87"/>
    </row>
    <row r="53" spans="1:18" s="88" customFormat="1" ht="18" customHeight="1" x14ac:dyDescent="0.2">
      <c r="A53" s="89" t="s">
        <v>60</v>
      </c>
      <c r="B53" s="90">
        <v>3945.47</v>
      </c>
      <c r="C53" s="91"/>
      <c r="D53" s="91"/>
      <c r="E53" s="92"/>
      <c r="F53" s="92"/>
      <c r="G53" s="92"/>
      <c r="H53" s="92"/>
      <c r="I53" s="92"/>
      <c r="J53" s="92"/>
      <c r="K53" s="387">
        <f t="shared" si="3"/>
        <v>0</v>
      </c>
      <c r="L53" s="85">
        <f t="shared" si="0"/>
        <v>0</v>
      </c>
      <c r="M53" s="85">
        <f t="shared" si="1"/>
        <v>0</v>
      </c>
      <c r="N53" s="85">
        <f t="shared" si="2"/>
        <v>0</v>
      </c>
      <c r="O53" s="280">
        <f t="shared" si="6"/>
        <v>0</v>
      </c>
      <c r="P53" s="138">
        <f t="shared" si="5"/>
        <v>0</v>
      </c>
      <c r="Q53" s="87"/>
    </row>
    <row r="54" spans="1:18" s="88" customFormat="1" ht="18" customHeight="1" x14ac:dyDescent="0.2">
      <c r="A54" s="89" t="s">
        <v>61</v>
      </c>
      <c r="B54" s="90">
        <v>2937.86</v>
      </c>
      <c r="C54" s="91"/>
      <c r="D54" s="91"/>
      <c r="E54" s="92"/>
      <c r="F54" s="92"/>
      <c r="G54" s="92"/>
      <c r="H54" s="92"/>
      <c r="I54" s="92"/>
      <c r="J54" s="92"/>
      <c r="K54" s="387">
        <f t="shared" si="3"/>
        <v>0</v>
      </c>
      <c r="L54" s="85">
        <f t="shared" si="0"/>
        <v>0</v>
      </c>
      <c r="M54" s="85">
        <f t="shared" si="1"/>
        <v>0</v>
      </c>
      <c r="N54" s="85">
        <f t="shared" si="2"/>
        <v>0</v>
      </c>
      <c r="O54" s="280">
        <f t="shared" si="6"/>
        <v>0</v>
      </c>
      <c r="P54" s="138">
        <f t="shared" si="5"/>
        <v>0</v>
      </c>
      <c r="Q54" s="87"/>
    </row>
    <row r="55" spans="1:18" s="88" customFormat="1" ht="18" customHeight="1" x14ac:dyDescent="0.2">
      <c r="A55" s="89" t="s">
        <v>62</v>
      </c>
      <c r="B55" s="90">
        <v>2466.83</v>
      </c>
      <c r="C55" s="91"/>
      <c r="D55" s="91"/>
      <c r="E55" s="92"/>
      <c r="F55" s="92"/>
      <c r="G55" s="92"/>
      <c r="H55" s="92"/>
      <c r="I55" s="92"/>
      <c r="J55" s="92"/>
      <c r="K55" s="387">
        <f t="shared" si="3"/>
        <v>0</v>
      </c>
      <c r="L55" s="85">
        <f t="shared" si="0"/>
        <v>0</v>
      </c>
      <c r="M55" s="85">
        <f t="shared" si="1"/>
        <v>0</v>
      </c>
      <c r="N55" s="85">
        <f t="shared" si="2"/>
        <v>0</v>
      </c>
      <c r="O55" s="280">
        <f t="shared" si="6"/>
        <v>0</v>
      </c>
      <c r="P55" s="138">
        <f t="shared" si="5"/>
        <v>0</v>
      </c>
      <c r="Q55" s="87"/>
    </row>
    <row r="56" spans="1:18" s="88" customFormat="1" ht="18" customHeight="1" x14ac:dyDescent="0.2">
      <c r="A56" s="89" t="s">
        <v>63</v>
      </c>
      <c r="B56" s="90">
        <v>2790.72</v>
      </c>
      <c r="C56" s="106"/>
      <c r="D56" s="106"/>
      <c r="E56" s="92"/>
      <c r="F56" s="92"/>
      <c r="G56" s="92"/>
      <c r="H56" s="92"/>
      <c r="I56" s="92"/>
      <c r="J56" s="92"/>
      <c r="K56" s="387">
        <f t="shared" si="3"/>
        <v>0</v>
      </c>
      <c r="L56" s="85">
        <f t="shared" si="0"/>
        <v>0</v>
      </c>
      <c r="M56" s="85">
        <f t="shared" si="1"/>
        <v>0</v>
      </c>
      <c r="N56" s="85">
        <f t="shared" si="2"/>
        <v>0</v>
      </c>
      <c r="O56" s="280">
        <f t="shared" si="6"/>
        <v>0</v>
      </c>
      <c r="P56" s="138">
        <f t="shared" si="5"/>
        <v>0</v>
      </c>
      <c r="Q56" s="87"/>
    </row>
    <row r="57" spans="1:18" s="88" customFormat="1" ht="18" customHeight="1" x14ac:dyDescent="0.2">
      <c r="A57" s="89" t="s">
        <v>64</v>
      </c>
      <c r="B57" s="90">
        <v>2367.0300000000002</v>
      </c>
      <c r="C57" s="97"/>
      <c r="D57" s="97"/>
      <c r="E57" s="92"/>
      <c r="F57" s="92"/>
      <c r="G57" s="92"/>
      <c r="H57" s="92"/>
      <c r="I57" s="92"/>
      <c r="J57" s="92"/>
      <c r="K57" s="387">
        <f t="shared" si="3"/>
        <v>0</v>
      </c>
      <c r="L57" s="85">
        <f t="shared" si="0"/>
        <v>0</v>
      </c>
      <c r="M57" s="85">
        <f t="shared" si="1"/>
        <v>0</v>
      </c>
      <c r="N57" s="85">
        <f t="shared" si="2"/>
        <v>0</v>
      </c>
      <c r="O57" s="280">
        <f t="shared" si="6"/>
        <v>0</v>
      </c>
      <c r="P57" s="138">
        <f t="shared" si="5"/>
        <v>0</v>
      </c>
      <c r="Q57" s="87"/>
    </row>
    <row r="58" spans="1:18" s="88" customFormat="1" ht="18" customHeight="1" x14ac:dyDescent="0.2">
      <c r="A58" s="89" t="s">
        <v>65</v>
      </c>
      <c r="B58" s="90">
        <v>2661.16</v>
      </c>
      <c r="C58" s="91"/>
      <c r="D58" s="91"/>
      <c r="E58" s="92"/>
      <c r="F58" s="92"/>
      <c r="G58" s="92"/>
      <c r="H58" s="92"/>
      <c r="I58" s="92"/>
      <c r="J58" s="92"/>
      <c r="K58" s="387">
        <f t="shared" si="3"/>
        <v>0</v>
      </c>
      <c r="L58" s="85">
        <f t="shared" si="0"/>
        <v>0</v>
      </c>
      <c r="M58" s="85">
        <f t="shared" si="1"/>
        <v>0</v>
      </c>
      <c r="N58" s="85">
        <f t="shared" si="2"/>
        <v>0</v>
      </c>
      <c r="O58" s="280">
        <f t="shared" si="6"/>
        <v>0</v>
      </c>
      <c r="P58" s="138">
        <f t="shared" si="5"/>
        <v>0</v>
      </c>
      <c r="Q58" s="87"/>
    </row>
    <row r="59" spans="1:18" s="88" customFormat="1" ht="18" customHeight="1" x14ac:dyDescent="0.2">
      <c r="A59" s="89" t="s">
        <v>66</v>
      </c>
      <c r="B59" s="90">
        <v>2001.2</v>
      </c>
      <c r="C59" s="91"/>
      <c r="D59" s="91"/>
      <c r="E59" s="92"/>
      <c r="F59" s="92"/>
      <c r="G59" s="92"/>
      <c r="H59" s="92"/>
      <c r="I59" s="92"/>
      <c r="J59" s="92"/>
      <c r="K59" s="387">
        <f t="shared" si="3"/>
        <v>0</v>
      </c>
      <c r="L59" s="85">
        <f t="shared" si="0"/>
        <v>0</v>
      </c>
      <c r="M59" s="85">
        <f t="shared" si="1"/>
        <v>0</v>
      </c>
      <c r="N59" s="85">
        <f t="shared" si="2"/>
        <v>0</v>
      </c>
      <c r="O59" s="280">
        <f t="shared" si="6"/>
        <v>0</v>
      </c>
      <c r="P59" s="138">
        <f t="shared" si="5"/>
        <v>0</v>
      </c>
      <c r="Q59" s="87"/>
      <c r="R59" s="433"/>
    </row>
    <row r="60" spans="1:18" s="88" customFormat="1" ht="18" customHeight="1" x14ac:dyDescent="0.2">
      <c r="A60" s="89" t="s">
        <v>67</v>
      </c>
      <c r="B60" s="90">
        <v>7457.69</v>
      </c>
      <c r="C60" s="91"/>
      <c r="D60" s="91"/>
      <c r="E60" s="92"/>
      <c r="F60" s="92"/>
      <c r="G60" s="92"/>
      <c r="H60" s="92"/>
      <c r="I60" s="92"/>
      <c r="J60" s="92"/>
      <c r="K60" s="387">
        <f t="shared" si="3"/>
        <v>0</v>
      </c>
      <c r="L60" s="85">
        <f t="shared" si="0"/>
        <v>0</v>
      </c>
      <c r="M60" s="85">
        <f t="shared" si="1"/>
        <v>0</v>
      </c>
      <c r="N60" s="85">
        <f t="shared" si="2"/>
        <v>0</v>
      </c>
      <c r="O60" s="280">
        <f t="shared" si="6"/>
        <v>0</v>
      </c>
      <c r="P60" s="138">
        <f t="shared" si="5"/>
        <v>0</v>
      </c>
      <c r="Q60" s="87"/>
    </row>
    <row r="61" spans="1:18" s="88" customFormat="1" ht="18" customHeight="1" x14ac:dyDescent="0.2">
      <c r="A61" s="89" t="s">
        <v>68</v>
      </c>
      <c r="B61" s="90">
        <v>4272.9799999999996</v>
      </c>
      <c r="C61" s="91"/>
      <c r="D61" s="91"/>
      <c r="E61" s="92"/>
      <c r="F61" s="92"/>
      <c r="G61" s="92"/>
      <c r="H61" s="92"/>
      <c r="I61" s="92"/>
      <c r="J61" s="92"/>
      <c r="K61" s="387">
        <f t="shared" si="3"/>
        <v>0</v>
      </c>
      <c r="L61" s="85">
        <f t="shared" si="0"/>
        <v>0</v>
      </c>
      <c r="M61" s="85">
        <f t="shared" si="1"/>
        <v>0</v>
      </c>
      <c r="N61" s="85">
        <f t="shared" si="2"/>
        <v>0</v>
      </c>
      <c r="O61" s="280">
        <f t="shared" si="6"/>
        <v>0</v>
      </c>
      <c r="P61" s="138">
        <f t="shared" si="5"/>
        <v>0</v>
      </c>
      <c r="Q61" s="87"/>
    </row>
    <row r="62" spans="1:18" s="88" customFormat="1" ht="18" customHeight="1" x14ac:dyDescent="0.2">
      <c r="A62" s="96" t="s">
        <v>69</v>
      </c>
      <c r="B62" s="90">
        <v>3474.96</v>
      </c>
      <c r="C62" s="97"/>
      <c r="D62" s="97"/>
      <c r="E62" s="92"/>
      <c r="F62" s="92"/>
      <c r="G62" s="92"/>
      <c r="H62" s="92"/>
      <c r="I62" s="92"/>
      <c r="J62" s="92"/>
      <c r="K62" s="387">
        <f t="shared" si="3"/>
        <v>0</v>
      </c>
      <c r="L62" s="85">
        <f t="shared" si="0"/>
        <v>0</v>
      </c>
      <c r="M62" s="85">
        <f t="shared" si="1"/>
        <v>0</v>
      </c>
      <c r="N62" s="85">
        <f t="shared" si="2"/>
        <v>0</v>
      </c>
      <c r="O62" s="280">
        <f t="shared" si="6"/>
        <v>0</v>
      </c>
      <c r="P62" s="138">
        <f t="shared" si="5"/>
        <v>0</v>
      </c>
      <c r="Q62" s="87"/>
    </row>
    <row r="63" spans="1:18" s="88" customFormat="1" ht="18" customHeight="1" thickBot="1" x14ac:dyDescent="0.25">
      <c r="A63" s="98" t="s">
        <v>70</v>
      </c>
      <c r="B63" s="99">
        <v>3203.63</v>
      </c>
      <c r="C63" s="97"/>
      <c r="D63" s="219"/>
      <c r="E63" s="92"/>
      <c r="F63" s="92"/>
      <c r="G63" s="92"/>
      <c r="H63" s="92"/>
      <c r="I63" s="92"/>
      <c r="J63" s="92"/>
      <c r="K63" s="387">
        <f t="shared" si="3"/>
        <v>0</v>
      </c>
      <c r="L63" s="85">
        <f t="shared" si="0"/>
        <v>0</v>
      </c>
      <c r="M63" s="85">
        <f t="shared" si="1"/>
        <v>0</v>
      </c>
      <c r="N63" s="85">
        <f t="shared" si="2"/>
        <v>0</v>
      </c>
      <c r="O63" s="280">
        <f t="shared" si="6"/>
        <v>0</v>
      </c>
      <c r="P63" s="138">
        <f t="shared" si="5"/>
        <v>0</v>
      </c>
      <c r="Q63" s="87"/>
    </row>
    <row r="64" spans="1:18" s="88" customFormat="1" ht="18" customHeight="1" x14ac:dyDescent="0.2">
      <c r="A64" s="355" t="s">
        <v>71</v>
      </c>
      <c r="B64" s="447"/>
      <c r="C64" s="97"/>
      <c r="D64" s="97"/>
      <c r="E64" s="92"/>
      <c r="F64" s="92"/>
      <c r="G64" s="92"/>
      <c r="H64" s="92"/>
      <c r="I64" s="92"/>
      <c r="J64" s="92"/>
      <c r="K64" s="387"/>
      <c r="L64" s="85"/>
      <c r="M64" s="85"/>
      <c r="N64" s="85"/>
      <c r="O64" s="280"/>
      <c r="P64" s="138"/>
      <c r="Q64" s="87"/>
    </row>
    <row r="65" spans="1:17" s="88" customFormat="1" ht="18" customHeight="1" x14ac:dyDescent="0.2">
      <c r="A65" s="445" t="s">
        <v>501</v>
      </c>
      <c r="B65" s="356">
        <v>735.21</v>
      </c>
      <c r="C65" s="97"/>
      <c r="D65" s="219"/>
      <c r="E65" s="92"/>
      <c r="F65" s="92"/>
      <c r="G65" s="92"/>
      <c r="H65" s="92"/>
      <c r="I65" s="92"/>
      <c r="J65" s="92"/>
      <c r="K65" s="387">
        <f>D65*$C$5*B65</f>
        <v>0</v>
      </c>
      <c r="L65" s="85">
        <f>E65*$C$6*B65</f>
        <v>0</v>
      </c>
      <c r="M65" s="85">
        <f>IF(F65,ROUND(B65*F65*0.4*$C$7,2),IF(G65,ROUND(B65*G65*$C$7,2),0))</f>
        <v>0</v>
      </c>
      <c r="N65" s="85">
        <f>IF(H65,ROUND(B65*H65*0.4*$C$8,2),IF(I65,ROUND(B65*I65*$C$8,2),0))</f>
        <v>0</v>
      </c>
      <c r="O65" s="280">
        <f>J65*B65*M7</f>
        <v>0</v>
      </c>
      <c r="P65" s="138">
        <f t="shared" si="5"/>
        <v>0</v>
      </c>
      <c r="Q65" s="87"/>
    </row>
    <row r="66" spans="1:17" s="88" customFormat="1" ht="18" customHeight="1" x14ac:dyDescent="0.2">
      <c r="A66" s="446" t="s">
        <v>502</v>
      </c>
      <c r="B66" s="109">
        <v>735.2</v>
      </c>
      <c r="C66" s="108"/>
      <c r="D66" s="108"/>
      <c r="E66" s="92"/>
      <c r="F66" s="92"/>
      <c r="G66" s="92"/>
      <c r="H66" s="92"/>
      <c r="I66" s="92"/>
      <c r="J66" s="92"/>
      <c r="K66" s="387">
        <f>D66*$C$5*B66</f>
        <v>0</v>
      </c>
      <c r="L66" s="85">
        <f>E66*$C$6*B66</f>
        <v>0</v>
      </c>
      <c r="M66" s="85">
        <f>IF(F66,ROUND(B66*F66*0.4*$C$7,2),IF(G66,ROUND(B66*G66*$C$7,2),0))</f>
        <v>0</v>
      </c>
      <c r="N66" s="85">
        <f>IF(H66,ROUND(B66*H66*0.4*$C$8,2),IF(I66,ROUND(B66*I66*$C$8,2),0))</f>
        <v>0</v>
      </c>
      <c r="O66" s="280">
        <f>J66*B66*M7</f>
        <v>0</v>
      </c>
      <c r="P66" s="138">
        <f t="shared" si="5"/>
        <v>0</v>
      </c>
      <c r="Q66" s="87"/>
    </row>
    <row r="67" spans="1:17" ht="18" customHeight="1" thickBot="1" x14ac:dyDescent="0.25">
      <c r="A67" s="464" t="s">
        <v>513</v>
      </c>
      <c r="B67" s="186">
        <v>804.65</v>
      </c>
      <c r="C67" s="108"/>
      <c r="D67" s="108"/>
      <c r="E67" s="110"/>
      <c r="F67" s="110"/>
      <c r="G67" s="110"/>
      <c r="H67" s="110"/>
      <c r="I67" s="110"/>
      <c r="J67" s="110"/>
      <c r="K67" s="387">
        <f>D67*$C$5*B67</f>
        <v>0</v>
      </c>
      <c r="L67" s="85">
        <f>E67*$M$9*B67</f>
        <v>0</v>
      </c>
      <c r="M67" s="85">
        <f>IF(F67,ROUND(B67*F67*0.4*$M$9,2),IF(G67,ROUND(B67*G67*$C$7,2),0))</f>
        <v>0</v>
      </c>
      <c r="N67" s="85">
        <f>IF(H67,ROUND(B67*H67*0.4*$M$9,2),IF(I67,ROUND(B67*I67*$C$8,2),0))</f>
        <v>0</v>
      </c>
      <c r="O67" s="280">
        <f>J67*B67*M9</f>
        <v>0</v>
      </c>
      <c r="P67" s="138">
        <f t="shared" si="5"/>
        <v>0</v>
      </c>
      <c r="Q67" s="61"/>
    </row>
    <row r="68" spans="1:17" ht="18" customHeight="1" thickBot="1" x14ac:dyDescent="0.25">
      <c r="A68" s="111"/>
      <c r="B68" s="112"/>
      <c r="C68" s="113"/>
      <c r="D68" s="114"/>
      <c r="E68" s="114"/>
      <c r="F68" s="113"/>
      <c r="G68" s="113"/>
      <c r="H68" s="113"/>
      <c r="I68" s="113"/>
      <c r="J68" s="113"/>
      <c r="K68" s="113"/>
      <c r="L68" s="115"/>
      <c r="M68" s="115"/>
      <c r="N68" s="115"/>
      <c r="O68" s="116"/>
      <c r="P68" s="117"/>
      <c r="Q68" s="61"/>
    </row>
    <row r="69" spans="1:17" ht="22.5" customHeight="1" thickBot="1" x14ac:dyDescent="0.25">
      <c r="A69" s="118"/>
      <c r="B69" s="119"/>
      <c r="C69" s="120"/>
      <c r="D69" s="120"/>
      <c r="E69" s="120"/>
      <c r="F69" s="120"/>
      <c r="G69" s="120"/>
      <c r="H69" s="120"/>
      <c r="I69" s="120"/>
      <c r="J69" s="121"/>
      <c r="O69" s="122" t="s">
        <v>361</v>
      </c>
      <c r="P69" s="238">
        <f>SUM(P14:P67)</f>
        <v>0</v>
      </c>
    </row>
    <row r="70" spans="1:17" ht="13.5" thickTop="1" x14ac:dyDescent="0.2">
      <c r="P70" s="239"/>
    </row>
    <row r="81" s="62" customFormat="1" x14ac:dyDescent="0.2"/>
    <row r="82" s="62" customFormat="1" x14ac:dyDescent="0.2"/>
    <row r="83" s="62" customFormat="1" x14ac:dyDescent="0.2"/>
    <row r="84" s="62" customFormat="1" x14ac:dyDescent="0.2"/>
    <row r="85" s="62" customFormat="1" x14ac:dyDescent="0.2"/>
    <row r="86" s="62" customFormat="1" x14ac:dyDescent="0.2"/>
    <row r="87" s="62" customFormat="1" x14ac:dyDescent="0.2"/>
    <row r="88" s="62" customFormat="1" x14ac:dyDescent="0.2"/>
    <row r="89" s="62" customFormat="1" x14ac:dyDescent="0.2"/>
    <row r="90" s="62" customFormat="1" x14ac:dyDescent="0.2"/>
  </sheetData>
  <sheetProtection password="CACB" sheet="1" objects="1" scenarios="1" formatCells="0" formatColumns="0" formatRows="0" insertColumns="0" insertRows="0" deleteColumns="0" deleteRows="0"/>
  <protectedRanges>
    <protectedRange sqref="A2:P3 D4:Q5 D6:K10 N6:P10 L10:M10 Q2:Q71 D14:J67 A14:A63" name="Bereich1"/>
  </protectedRanges>
  <customSheetViews>
    <customSheetView guid="{5C32C84F-22BC-44CA-AD2B-12D34D143DA0}" topLeftCell="A46">
      <selection activeCell="S36" sqref="S36"/>
      <pageMargins left="0.39370078740157483" right="0.39370078740157483" top="0.39370078740157483" bottom="0.39370078740157483" header="0.39370078740157483" footer="0.39370078740157483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1">
    <mergeCell ref="A3:B3"/>
  </mergeCells>
  <phoneticPr fontId="0" type="noConversion"/>
  <pageMargins left="0.39370078740157483" right="0.39370078740157483" top="0.39370078740157483" bottom="0.39370078740157483" header="0.39370078740157483" footer="0.39370078740157483"/>
  <pageSetup paperSize="9" orientation="landscape" horizontalDpi="300" r:id="rId2"/>
  <headerFooter alignWithMargins="0">
    <oddFooter>&amp;C&amp;A &amp;P / &amp;N&amp;R&amp;F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L83"/>
  <sheetViews>
    <sheetView zoomScaleNormal="100" workbookViewId="0">
      <selection activeCell="B6" sqref="B6"/>
    </sheetView>
  </sheetViews>
  <sheetFormatPr baseColWidth="10" defaultColWidth="10.7109375" defaultRowHeight="12.75" x14ac:dyDescent="0.2"/>
  <cols>
    <col min="1" max="1" width="14.7109375" style="962" customWidth="1"/>
    <col min="2" max="2" width="51.140625" style="947" customWidth="1"/>
    <col min="3" max="3" width="12.7109375" style="947" customWidth="1"/>
    <col min="4" max="6" width="11.5703125" style="947" customWidth="1"/>
    <col min="7" max="7" width="12.28515625" style="947" bestFit="1" customWidth="1"/>
    <col min="8" max="8" width="10.7109375" style="947"/>
    <col min="9" max="9" width="9.42578125" style="947" customWidth="1"/>
    <col min="10" max="10" width="48.5703125" style="947" customWidth="1"/>
    <col min="11" max="11" width="9.7109375" style="947" customWidth="1"/>
    <col min="12" max="12" width="8.85546875" style="947" customWidth="1"/>
    <col min="13" max="16384" width="10.7109375" style="947"/>
  </cols>
  <sheetData>
    <row r="1" spans="1:12" ht="16.5" customHeight="1" x14ac:dyDescent="0.25">
      <c r="A1" s="946" t="str">
        <f>'Kostenzusammenstellung '!A1</f>
        <v>BREAST 23 11. - 13.05.2023</v>
      </c>
      <c r="G1" s="948"/>
    </row>
    <row r="2" spans="1:12" ht="16.5" customHeight="1" thickBot="1" x14ac:dyDescent="0.3">
      <c r="A2" s="946"/>
      <c r="G2" s="948"/>
    </row>
    <row r="3" spans="1:12" ht="19.5" customHeight="1" thickBot="1" x14ac:dyDescent="0.3">
      <c r="A3" s="949" t="s">
        <v>907</v>
      </c>
      <c r="B3" s="950"/>
      <c r="D3" s="951"/>
      <c r="E3" s="1061" t="s">
        <v>810</v>
      </c>
      <c r="F3" s="1062"/>
      <c r="G3" s="1062"/>
      <c r="H3" s="1063"/>
    </row>
    <row r="4" spans="1:12" ht="15" customHeight="1" thickBot="1" x14ac:dyDescent="0.25">
      <c r="A4" s="952"/>
      <c r="D4" s="953" t="s">
        <v>811</v>
      </c>
      <c r="E4" s="954" t="s">
        <v>812</v>
      </c>
      <c r="F4" s="955" t="s">
        <v>594</v>
      </c>
      <c r="G4" s="956" t="s">
        <v>381</v>
      </c>
      <c r="H4" s="957" t="s">
        <v>813</v>
      </c>
      <c r="I4" s="193"/>
      <c r="J4" s="193"/>
      <c r="K4" s="193"/>
      <c r="L4" s="193"/>
    </row>
    <row r="5" spans="1:12" ht="15" customHeight="1" x14ac:dyDescent="0.2">
      <c r="A5" s="952"/>
      <c r="C5" s="958" t="s">
        <v>814</v>
      </c>
      <c r="D5" s="718">
        <v>28.48</v>
      </c>
      <c r="E5" s="718">
        <v>31.4</v>
      </c>
      <c r="F5" s="718">
        <v>37.799999999999997</v>
      </c>
      <c r="G5" s="824">
        <v>46.53</v>
      </c>
      <c r="H5" s="719">
        <v>62.82</v>
      </c>
      <c r="I5" s="193"/>
      <c r="J5" s="193"/>
      <c r="K5" s="193"/>
      <c r="L5" s="193"/>
    </row>
    <row r="6" spans="1:12" ht="15" customHeight="1" x14ac:dyDescent="0.2">
      <c r="A6" s="952"/>
      <c r="C6" s="959" t="s">
        <v>816</v>
      </c>
      <c r="D6" s="740">
        <v>37.590000000000003</v>
      </c>
      <c r="E6" s="740">
        <v>41.45</v>
      </c>
      <c r="F6" s="740">
        <v>49.89</v>
      </c>
      <c r="G6" s="825">
        <v>61.42</v>
      </c>
      <c r="H6" s="741">
        <v>69.099999999999994</v>
      </c>
      <c r="I6" s="193"/>
      <c r="J6" s="193"/>
      <c r="K6" s="193"/>
      <c r="L6" s="193"/>
    </row>
    <row r="7" spans="1:12" ht="15" customHeight="1" thickBot="1" x14ac:dyDescent="0.25">
      <c r="A7" s="952"/>
      <c r="C7" s="960" t="s">
        <v>5</v>
      </c>
      <c r="D7" s="716">
        <v>28.8</v>
      </c>
      <c r="E7" s="716">
        <v>32.5</v>
      </c>
      <c r="F7" s="716">
        <v>40.68</v>
      </c>
      <c r="G7" s="826">
        <v>62.16</v>
      </c>
      <c r="H7" s="717">
        <v>71.08</v>
      </c>
      <c r="I7" s="193"/>
      <c r="J7" s="193"/>
      <c r="K7" s="193"/>
      <c r="L7" s="193"/>
    </row>
    <row r="8" spans="1:12" ht="15" customHeight="1" x14ac:dyDescent="0.2">
      <c r="A8" s="952"/>
      <c r="C8" s="961"/>
      <c r="D8" s="961"/>
      <c r="E8" s="961"/>
      <c r="F8" s="961"/>
      <c r="G8" s="961"/>
      <c r="I8" s="193"/>
      <c r="J8" s="193"/>
      <c r="K8" s="193"/>
      <c r="L8" s="193"/>
    </row>
    <row r="9" spans="1:12" ht="13.5" thickBot="1" x14ac:dyDescent="0.25">
      <c r="C9" s="963"/>
      <c r="D9" s="8"/>
      <c r="E9" s="8"/>
      <c r="F9" s="549"/>
      <c r="I9" s="183"/>
    </row>
    <row r="10" spans="1:12" ht="20.25" customHeight="1" x14ac:dyDescent="0.2">
      <c r="A10" s="964" t="s">
        <v>6</v>
      </c>
      <c r="B10" s="965" t="s">
        <v>7</v>
      </c>
      <c r="C10" s="966" t="s">
        <v>8</v>
      </c>
      <c r="D10" s="966" t="s">
        <v>9</v>
      </c>
      <c r="E10" s="966" t="s">
        <v>10</v>
      </c>
      <c r="F10" s="966" t="s">
        <v>11</v>
      </c>
      <c r="G10" s="967" t="s">
        <v>12</v>
      </c>
      <c r="I10" s="183"/>
    </row>
    <row r="11" spans="1:12" ht="25.5" x14ac:dyDescent="0.2">
      <c r="A11" s="724"/>
      <c r="B11" s="968" t="s">
        <v>908</v>
      </c>
      <c r="C11" s="969"/>
      <c r="D11" s="969"/>
      <c r="E11" s="970"/>
      <c r="F11" s="971"/>
      <c r="G11" s="18"/>
      <c r="H11" s="972"/>
    </row>
    <row r="12" spans="1:12" ht="25.5" x14ac:dyDescent="0.2">
      <c r="A12" s="724"/>
      <c r="B12" s="658" t="s">
        <v>911</v>
      </c>
      <c r="C12" s="969"/>
      <c r="D12" s="969"/>
      <c r="E12" s="970"/>
      <c r="F12" s="971">
        <f>D5</f>
        <v>28.48</v>
      </c>
      <c r="G12" s="18">
        <f>C12*D12*E12*F12</f>
        <v>0</v>
      </c>
      <c r="H12" s="972"/>
    </row>
    <row r="13" spans="1:12" ht="25.5" x14ac:dyDescent="0.2">
      <c r="A13" s="724"/>
      <c r="B13" s="726" t="s">
        <v>912</v>
      </c>
      <c r="C13" s="969"/>
      <c r="D13" s="969"/>
      <c r="E13" s="970"/>
      <c r="F13" s="971">
        <f>D5</f>
        <v>28.48</v>
      </c>
      <c r="G13" s="18">
        <f>C13*D13*E13*F13</f>
        <v>0</v>
      </c>
      <c r="H13" s="972"/>
    </row>
    <row r="14" spans="1:12" ht="18" customHeight="1" x14ac:dyDescent="0.2">
      <c r="A14" s="724"/>
      <c r="B14" s="974"/>
      <c r="C14" s="969"/>
      <c r="D14" s="969"/>
      <c r="E14" s="970"/>
      <c r="F14" s="971"/>
      <c r="G14" s="18"/>
      <c r="H14" s="972"/>
    </row>
    <row r="15" spans="1:12" ht="25.5" x14ac:dyDescent="0.2">
      <c r="A15" s="724"/>
      <c r="B15" s="968" t="s">
        <v>909</v>
      </c>
      <c r="C15" s="969"/>
      <c r="D15" s="969"/>
      <c r="E15" s="970"/>
      <c r="F15" s="971"/>
      <c r="G15" s="18"/>
      <c r="H15" s="972"/>
    </row>
    <row r="16" spans="1:12" ht="18" customHeight="1" x14ac:dyDescent="0.2">
      <c r="A16" s="724"/>
      <c r="B16" s="973"/>
      <c r="C16" s="969"/>
      <c r="D16" s="969"/>
      <c r="E16" s="969"/>
      <c r="F16" s="971"/>
      <c r="G16" s="18">
        <f>C16*E16*F16</f>
        <v>0</v>
      </c>
      <c r="H16" s="972"/>
    </row>
    <row r="17" spans="1:8" ht="18" customHeight="1" x14ac:dyDescent="0.2">
      <c r="A17" s="724"/>
      <c r="B17" s="973"/>
      <c r="C17" s="969"/>
      <c r="D17" s="969"/>
      <c r="E17" s="969"/>
      <c r="F17" s="971"/>
      <c r="G17" s="18">
        <f>C17*E17*F17</f>
        <v>0</v>
      </c>
      <c r="H17" s="972"/>
    </row>
    <row r="18" spans="1:8" ht="18" customHeight="1" x14ac:dyDescent="0.2">
      <c r="A18" s="724"/>
      <c r="B18" s="973"/>
      <c r="C18" s="969"/>
      <c r="D18" s="969"/>
      <c r="E18" s="969"/>
      <c r="F18" s="971"/>
      <c r="G18" s="18"/>
      <c r="H18" s="972"/>
    </row>
    <row r="19" spans="1:8" ht="18" customHeight="1" x14ac:dyDescent="0.2">
      <c r="A19" s="725"/>
      <c r="B19" s="975"/>
      <c r="C19" s="976"/>
      <c r="D19" s="976"/>
      <c r="E19" s="977"/>
      <c r="F19" s="971"/>
      <c r="G19" s="978"/>
      <c r="H19" s="972"/>
    </row>
    <row r="20" spans="1:8" ht="18" customHeight="1" thickBot="1" x14ac:dyDescent="0.25">
      <c r="A20" s="979"/>
      <c r="B20" s="980"/>
      <c r="C20" s="981"/>
      <c r="D20" s="981"/>
      <c r="E20" s="981"/>
      <c r="F20" s="36"/>
      <c r="G20" s="37"/>
      <c r="H20" s="972"/>
    </row>
    <row r="21" spans="1:8" ht="18" customHeight="1" thickBot="1" x14ac:dyDescent="0.25">
      <c r="A21" s="982"/>
      <c r="B21" s="983"/>
      <c r="C21" s="984"/>
      <c r="D21" s="984"/>
      <c r="F21" s="985" t="s">
        <v>361</v>
      </c>
      <c r="G21" s="252">
        <f>SUM(G12:G19)</f>
        <v>0</v>
      </c>
    </row>
    <row r="22" spans="1:8" ht="13.5" thickTop="1" x14ac:dyDescent="0.2">
      <c r="A22" s="986"/>
      <c r="B22" s="987"/>
      <c r="C22" s="987"/>
      <c r="D22" s="987"/>
      <c r="E22" s="988"/>
      <c r="F22" s="45"/>
      <c r="G22" s="253"/>
    </row>
    <row r="23" spans="1:8" x14ac:dyDescent="0.2">
      <c r="A23" s="989"/>
      <c r="B23" s="990"/>
    </row>
    <row r="24" spans="1:8" x14ac:dyDescent="0.2">
      <c r="A24" s="989"/>
    </row>
    <row r="25" spans="1:8" x14ac:dyDescent="0.2">
      <c r="A25" s="989"/>
      <c r="E25" s="991"/>
      <c r="F25" s="8"/>
      <c r="G25" s="46"/>
    </row>
    <row r="26" spans="1:8" x14ac:dyDescent="0.2">
      <c r="A26" s="989"/>
      <c r="B26" s="990"/>
      <c r="E26" s="991"/>
      <c r="F26" s="8"/>
      <c r="G26" s="46"/>
    </row>
    <row r="27" spans="1:8" x14ac:dyDescent="0.2">
      <c r="A27" s="989"/>
      <c r="E27" s="991"/>
      <c r="F27" s="8"/>
      <c r="G27" s="46"/>
    </row>
    <row r="28" spans="1:8" x14ac:dyDescent="0.2">
      <c r="A28" s="989"/>
      <c r="E28" s="991"/>
      <c r="F28" s="8"/>
      <c r="G28" s="46"/>
    </row>
    <row r="29" spans="1:8" x14ac:dyDescent="0.2">
      <c r="A29" s="989"/>
      <c r="E29" s="991"/>
      <c r="F29" s="8"/>
      <c r="G29" s="46"/>
    </row>
    <row r="30" spans="1:8" x14ac:dyDescent="0.2">
      <c r="A30" s="989"/>
      <c r="E30" s="991"/>
      <c r="F30" s="8"/>
      <c r="G30" s="46"/>
    </row>
    <row r="31" spans="1:8" x14ac:dyDescent="0.2">
      <c r="A31" s="989"/>
      <c r="E31" s="991"/>
      <c r="F31" s="8"/>
      <c r="G31" s="46"/>
    </row>
    <row r="32" spans="1:8" x14ac:dyDescent="0.2">
      <c r="A32" s="989"/>
      <c r="E32" s="991"/>
      <c r="F32" s="8"/>
      <c r="G32" s="46"/>
    </row>
    <row r="33" spans="1:7" x14ac:dyDescent="0.2">
      <c r="A33" s="989"/>
      <c r="E33" s="991"/>
      <c r="F33" s="8"/>
      <c r="G33" s="46"/>
    </row>
    <row r="34" spans="1:7" x14ac:dyDescent="0.2">
      <c r="G34" s="46"/>
    </row>
    <row r="35" spans="1:7" x14ac:dyDescent="0.2">
      <c r="G35" s="46"/>
    </row>
    <row r="36" spans="1:7" x14ac:dyDescent="0.2">
      <c r="B36" s="992"/>
      <c r="G36" s="46"/>
    </row>
    <row r="37" spans="1:7" x14ac:dyDescent="0.2">
      <c r="B37" s="989"/>
      <c r="G37" s="46"/>
    </row>
    <row r="38" spans="1:7" x14ac:dyDescent="0.2">
      <c r="G38" s="46"/>
    </row>
    <row r="39" spans="1:7" x14ac:dyDescent="0.2">
      <c r="B39" s="992"/>
      <c r="G39" s="46"/>
    </row>
    <row r="40" spans="1:7" x14ac:dyDescent="0.2">
      <c r="B40" s="989"/>
      <c r="G40" s="46"/>
    </row>
    <row r="41" spans="1:7" x14ac:dyDescent="0.2">
      <c r="G41" s="46"/>
    </row>
    <row r="42" spans="1:7" x14ac:dyDescent="0.2">
      <c r="B42" s="992"/>
      <c r="G42" s="46"/>
    </row>
    <row r="43" spans="1:7" x14ac:dyDescent="0.2">
      <c r="G43" s="46"/>
    </row>
    <row r="44" spans="1:7" x14ac:dyDescent="0.2">
      <c r="G44" s="46"/>
    </row>
    <row r="45" spans="1:7" x14ac:dyDescent="0.2">
      <c r="G45" s="46"/>
    </row>
    <row r="46" spans="1:7" x14ac:dyDescent="0.2">
      <c r="G46" s="46"/>
    </row>
    <row r="47" spans="1:7" x14ac:dyDescent="0.2">
      <c r="G47" s="46"/>
    </row>
    <row r="48" spans="1:7" x14ac:dyDescent="0.2">
      <c r="G48" s="46"/>
    </row>
    <row r="49" spans="2:7" x14ac:dyDescent="0.2">
      <c r="G49" s="46"/>
    </row>
    <row r="50" spans="2:7" x14ac:dyDescent="0.2">
      <c r="G50" s="46"/>
    </row>
    <row r="51" spans="2:7" x14ac:dyDescent="0.2">
      <c r="G51" s="46"/>
    </row>
    <row r="52" spans="2:7" x14ac:dyDescent="0.2">
      <c r="G52" s="46"/>
    </row>
    <row r="53" spans="2:7" x14ac:dyDescent="0.2">
      <c r="G53" s="46"/>
    </row>
    <row r="54" spans="2:7" x14ac:dyDescent="0.2">
      <c r="B54" s="992"/>
      <c r="G54" s="46"/>
    </row>
    <row r="55" spans="2:7" x14ac:dyDescent="0.2">
      <c r="G55" s="46"/>
    </row>
    <row r="56" spans="2:7" x14ac:dyDescent="0.2">
      <c r="G56" s="46"/>
    </row>
    <row r="57" spans="2:7" x14ac:dyDescent="0.2">
      <c r="G57" s="46"/>
    </row>
    <row r="58" spans="2:7" x14ac:dyDescent="0.2">
      <c r="G58" s="46"/>
    </row>
    <row r="59" spans="2:7" x14ac:dyDescent="0.2">
      <c r="B59" s="992"/>
      <c r="G59" s="46"/>
    </row>
    <row r="60" spans="2:7" x14ac:dyDescent="0.2">
      <c r="G60" s="46"/>
    </row>
    <row r="61" spans="2:7" x14ac:dyDescent="0.2">
      <c r="G61" s="46"/>
    </row>
    <row r="62" spans="2:7" x14ac:dyDescent="0.2">
      <c r="B62" s="993"/>
      <c r="G62" s="46"/>
    </row>
    <row r="63" spans="2:7" x14ac:dyDescent="0.2">
      <c r="G63" s="46"/>
    </row>
    <row r="64" spans="2:7" x14ac:dyDescent="0.2">
      <c r="G64" s="46"/>
    </row>
    <row r="65" spans="2:7" x14ac:dyDescent="0.2">
      <c r="B65" s="992"/>
      <c r="G65" s="46"/>
    </row>
    <row r="66" spans="2:7" x14ac:dyDescent="0.2">
      <c r="G66" s="46"/>
    </row>
    <row r="67" spans="2:7" x14ac:dyDescent="0.2">
      <c r="B67" s="992"/>
      <c r="G67" s="46"/>
    </row>
    <row r="68" spans="2:7" x14ac:dyDescent="0.2">
      <c r="G68" s="46"/>
    </row>
    <row r="69" spans="2:7" x14ac:dyDescent="0.2">
      <c r="B69" s="992"/>
      <c r="G69" s="46"/>
    </row>
    <row r="70" spans="2:7" x14ac:dyDescent="0.2">
      <c r="G70" s="46"/>
    </row>
    <row r="71" spans="2:7" x14ac:dyDescent="0.2">
      <c r="B71" s="992"/>
      <c r="G71" s="46"/>
    </row>
    <row r="72" spans="2:7" x14ac:dyDescent="0.2">
      <c r="G72" s="46"/>
    </row>
    <row r="73" spans="2:7" x14ac:dyDescent="0.2">
      <c r="G73" s="46"/>
    </row>
    <row r="74" spans="2:7" x14ac:dyDescent="0.2">
      <c r="B74" s="992"/>
    </row>
    <row r="75" spans="2:7" x14ac:dyDescent="0.2">
      <c r="G75" s="46"/>
    </row>
    <row r="76" spans="2:7" x14ac:dyDescent="0.2">
      <c r="B76" s="992"/>
      <c r="G76" s="46"/>
    </row>
    <row r="77" spans="2:7" x14ac:dyDescent="0.2">
      <c r="G77" s="46"/>
    </row>
    <row r="78" spans="2:7" x14ac:dyDescent="0.2">
      <c r="G78" s="46"/>
    </row>
    <row r="79" spans="2:7" x14ac:dyDescent="0.2">
      <c r="G79" s="46"/>
    </row>
    <row r="80" spans="2:7" x14ac:dyDescent="0.2">
      <c r="B80" s="990"/>
      <c r="G80" s="46"/>
    </row>
    <row r="81" spans="2:7" x14ac:dyDescent="0.2">
      <c r="B81" s="990"/>
      <c r="G81" s="46"/>
    </row>
    <row r="82" spans="2:7" x14ac:dyDescent="0.2">
      <c r="B82" s="990"/>
      <c r="G82" s="8"/>
    </row>
    <row r="83" spans="2:7" x14ac:dyDescent="0.2">
      <c r="G83" s="994"/>
    </row>
  </sheetData>
  <sheetProtection formatCells="0" formatColumns="0" formatRows="0" insertColumns="0" insertRows="0" deleteColumns="0" deleteRows="0"/>
  <protectedRanges>
    <protectedRange sqref="A3:B8 A1:H2 H8 A9:H11 A14:H22 A12 C12:H12 A13 C13:H13" name="Bereich1"/>
    <protectedRange sqref="C3:C4" name="Bereich1_1"/>
    <protectedRange sqref="D4:H4 E3:H3" name="Bereich1_1_1_1_1"/>
    <protectedRange sqref="B12" name="Bereich1_2"/>
    <protectedRange sqref="B13" name="Bereich1_3"/>
  </protectedRanges>
  <mergeCells count="1">
    <mergeCell ref="E3:H3"/>
  </mergeCells>
  <pageMargins left="0.39370078740157483" right="0.39370078740157483" top="0.39370078740157483" bottom="0.39370078740157483" header="0" footer="0"/>
  <pageSetup paperSize="9" orientation="landscape" r:id="rId1"/>
  <headerFooter alignWithMargins="0">
    <oddFooter>&amp;C&amp;A &amp;P / &amp;N&amp;R&amp;F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8">
    <tabColor indexed="47"/>
  </sheetPr>
  <dimension ref="A1:W189"/>
  <sheetViews>
    <sheetView topLeftCell="A161" zoomScaleNormal="100" workbookViewId="0">
      <selection activeCell="I34" sqref="I34"/>
    </sheetView>
  </sheetViews>
  <sheetFormatPr baseColWidth="10" defaultColWidth="11.42578125" defaultRowHeight="12.75" x14ac:dyDescent="0.2"/>
  <cols>
    <col min="1" max="1" width="22.7109375" style="74" customWidth="1"/>
    <col min="2" max="2" width="12.28515625" style="168" bestFit="1" customWidth="1"/>
    <col min="3" max="3" width="9" style="428" bestFit="1" customWidth="1"/>
    <col min="4" max="4" width="13" style="57" customWidth="1"/>
    <col min="5" max="9" width="7.140625" style="57" customWidth="1"/>
    <col min="10" max="10" width="7.140625" style="59" customWidth="1"/>
    <col min="11" max="11" width="8.42578125" style="59" customWidth="1"/>
    <col min="12" max="13" width="8" style="59" customWidth="1"/>
    <col min="14" max="14" width="7.140625" style="59" customWidth="1"/>
    <col min="15" max="15" width="9" style="68" customWidth="1"/>
    <col min="16" max="16" width="9.7109375" style="59" customWidth="1"/>
    <col min="17" max="17" width="13.5703125" style="62" customWidth="1"/>
    <col min="18" max="18" width="11.42578125" style="62"/>
    <col min="19" max="23" width="11.42578125" style="62" customWidth="1"/>
    <col min="24" max="16384" width="11.42578125" style="62"/>
  </cols>
  <sheetData>
    <row r="1" spans="1:17" ht="16.5" customHeight="1" x14ac:dyDescent="0.3">
      <c r="A1" s="1" t="str">
        <f>'Kostenzusammenstellung '!A1</f>
        <v>BREAST 23 11. - 13.05.2023</v>
      </c>
      <c r="B1" s="53"/>
      <c r="C1" s="423"/>
      <c r="D1" s="54"/>
      <c r="E1" s="56"/>
      <c r="F1" s="56"/>
      <c r="L1" s="58"/>
      <c r="M1" s="58"/>
      <c r="N1" s="58"/>
      <c r="O1" s="67"/>
      <c r="P1" s="125"/>
    </row>
    <row r="2" spans="1:17" ht="16.5" customHeight="1" x14ac:dyDescent="0.25">
      <c r="A2" s="63"/>
      <c r="B2" s="64"/>
      <c r="C2" s="423"/>
      <c r="D2" s="54"/>
      <c r="L2" s="58"/>
      <c r="M2" s="58"/>
      <c r="N2" s="58"/>
      <c r="O2" s="67"/>
      <c r="P2" s="58"/>
    </row>
    <row r="3" spans="1:17" s="68" customFormat="1" ht="31.5" customHeight="1" thickBot="1" x14ac:dyDescent="0.3">
      <c r="A3" s="1085" t="s">
        <v>490</v>
      </c>
      <c r="B3" s="1086"/>
      <c r="C3" s="424"/>
      <c r="G3" s="185"/>
      <c r="H3" s="70"/>
      <c r="L3" s="1068"/>
      <c r="M3" s="1068"/>
      <c r="N3" s="1069"/>
      <c r="O3" s="1069"/>
      <c r="P3" s="388"/>
    </row>
    <row r="4" spans="1:17" s="68" customFormat="1" ht="24.75" customHeight="1" thickBot="1" x14ac:dyDescent="0.3">
      <c r="A4" s="435"/>
      <c r="C4" s="484" t="s">
        <v>519</v>
      </c>
      <c r="D4" s="482"/>
      <c r="G4" s="185"/>
      <c r="H4" s="70"/>
      <c r="L4" s="389"/>
      <c r="M4" s="389"/>
      <c r="N4" s="389"/>
      <c r="O4" s="390"/>
      <c r="P4" s="378"/>
    </row>
    <row r="5" spans="1:17" s="68" customFormat="1" ht="18.75" customHeight="1" x14ac:dyDescent="0.25">
      <c r="A5" s="349" t="s">
        <v>514</v>
      </c>
      <c r="B5" s="467"/>
      <c r="C5" s="488">
        <v>6.9500000000000006E-2</v>
      </c>
      <c r="D5" s="482"/>
      <c r="G5" s="185"/>
      <c r="H5" s="70"/>
      <c r="L5" s="389"/>
      <c r="M5" s="389"/>
      <c r="N5" s="389"/>
      <c r="O5" s="390"/>
      <c r="P5" s="378"/>
    </row>
    <row r="6" spans="1:17" ht="18.75" customHeight="1" x14ac:dyDescent="0.2">
      <c r="A6" s="350" t="s">
        <v>509</v>
      </c>
      <c r="B6" s="465"/>
      <c r="C6" s="489">
        <v>0.14249999999999999</v>
      </c>
      <c r="D6" s="483"/>
      <c r="G6" s="70"/>
      <c r="J6" s="62"/>
      <c r="K6" s="62"/>
      <c r="L6" s="391"/>
      <c r="M6" s="391"/>
      <c r="N6" s="392"/>
      <c r="O6" s="393"/>
      <c r="P6" s="394"/>
      <c r="Q6" s="59"/>
    </row>
    <row r="7" spans="1:17" ht="18.75" customHeight="1" x14ac:dyDescent="0.2">
      <c r="A7" s="350" t="s">
        <v>510</v>
      </c>
      <c r="B7" s="465"/>
      <c r="C7" s="489">
        <v>1.4500000000000001E-2</v>
      </c>
      <c r="D7" s="483"/>
      <c r="G7" s="70"/>
      <c r="J7" s="62"/>
      <c r="K7" s="62"/>
      <c r="L7" s="391"/>
      <c r="M7" s="391"/>
      <c r="N7" s="392"/>
      <c r="O7" s="393"/>
      <c r="P7" s="394"/>
      <c r="Q7" s="59"/>
    </row>
    <row r="8" spans="1:17" ht="18.75" customHeight="1" x14ac:dyDescent="0.2">
      <c r="A8" s="350" t="s">
        <v>511</v>
      </c>
      <c r="B8" s="465"/>
      <c r="C8" s="490">
        <v>4.1200000000000001E-2</v>
      </c>
      <c r="D8" s="483"/>
      <c r="G8" s="70"/>
      <c r="J8" s="62"/>
      <c r="K8" s="62"/>
      <c r="L8" s="391"/>
      <c r="M8" s="391"/>
      <c r="N8" s="392"/>
      <c r="O8" s="393"/>
      <c r="P8" s="394"/>
      <c r="Q8" s="59"/>
    </row>
    <row r="9" spans="1:17" ht="18.75" customHeight="1" thickBot="1" x14ac:dyDescent="0.25">
      <c r="A9" s="468" t="s">
        <v>16</v>
      </c>
      <c r="B9" s="469"/>
      <c r="C9" s="491">
        <v>0.14879999999999999</v>
      </c>
      <c r="D9" s="483"/>
      <c r="G9" s="70"/>
      <c r="J9" s="62"/>
      <c r="K9" s="62"/>
      <c r="L9" s="391"/>
      <c r="M9" s="391"/>
      <c r="N9" s="392"/>
      <c r="O9" s="393"/>
      <c r="P9" s="394"/>
      <c r="Q9" s="59"/>
    </row>
    <row r="10" spans="1:17" ht="13.5" customHeight="1" thickBot="1" x14ac:dyDescent="0.3">
      <c r="A10" s="177"/>
      <c r="B10" s="129"/>
      <c r="C10" s="466"/>
      <c r="D10" s="130"/>
      <c r="L10" s="58"/>
      <c r="M10" s="58"/>
      <c r="N10" s="58"/>
      <c r="O10" s="67"/>
      <c r="P10" s="58"/>
    </row>
    <row r="11" spans="1:17" ht="15.75" customHeight="1" x14ac:dyDescent="0.25">
      <c r="A11" s="289" t="s">
        <v>158</v>
      </c>
      <c r="B11" s="288"/>
      <c r="C11" s="425"/>
      <c r="D11" s="287"/>
      <c r="E11" s="287" t="s">
        <v>159</v>
      </c>
      <c r="F11" s="287"/>
      <c r="G11" s="287" t="s">
        <v>456</v>
      </c>
      <c r="H11" s="286">
        <v>1</v>
      </c>
      <c r="I11" s="286">
        <v>1</v>
      </c>
      <c r="J11" s="135"/>
      <c r="K11" s="276" t="s">
        <v>446</v>
      </c>
      <c r="L11" s="278" t="s">
        <v>21</v>
      </c>
      <c r="M11" s="278" t="s">
        <v>21</v>
      </c>
      <c r="N11" s="278" t="s">
        <v>21</v>
      </c>
      <c r="O11" s="135" t="s">
        <v>21</v>
      </c>
      <c r="P11" s="283"/>
    </row>
    <row r="12" spans="1:17" s="68" customFormat="1" ht="27.75" customHeight="1" x14ac:dyDescent="0.2">
      <c r="A12" s="272" t="s">
        <v>23</v>
      </c>
      <c r="B12" s="290" t="s">
        <v>22</v>
      </c>
      <c r="C12" s="290" t="s">
        <v>74</v>
      </c>
      <c r="D12" s="291" t="s">
        <v>23</v>
      </c>
      <c r="E12" s="292" t="s">
        <v>154</v>
      </c>
      <c r="F12" s="437" t="s">
        <v>445</v>
      </c>
      <c r="G12" s="437" t="s">
        <v>515</v>
      </c>
      <c r="H12" s="437" t="s">
        <v>516</v>
      </c>
      <c r="I12" s="437" t="s">
        <v>517</v>
      </c>
      <c r="J12" s="437" t="s">
        <v>157</v>
      </c>
      <c r="K12" s="381" t="s">
        <v>445</v>
      </c>
      <c r="L12" s="279" t="s">
        <v>24</v>
      </c>
      <c r="M12" s="279" t="s">
        <v>441</v>
      </c>
      <c r="N12" s="279" t="s">
        <v>442</v>
      </c>
      <c r="O12" s="80" t="s">
        <v>25</v>
      </c>
      <c r="P12" s="294" t="s">
        <v>160</v>
      </c>
      <c r="Q12" s="71"/>
    </row>
    <row r="13" spans="1:17" s="68" customFormat="1" ht="18" customHeight="1" x14ac:dyDescent="0.2">
      <c r="A13" s="89" t="s">
        <v>405</v>
      </c>
      <c r="B13" s="139"/>
      <c r="C13" s="139" t="s">
        <v>77</v>
      </c>
      <c r="D13" s="414">
        <v>2338.2600000000002</v>
      </c>
      <c r="E13" s="140"/>
      <c r="F13" s="140"/>
      <c r="G13" s="140"/>
      <c r="H13" s="140"/>
      <c r="I13" s="140"/>
      <c r="J13" s="140"/>
      <c r="K13" s="93">
        <f t="shared" ref="K13:K44" si="0">D13*F13*$C$5</f>
        <v>0</v>
      </c>
      <c r="L13" s="93">
        <f t="shared" ref="L13:L44" si="1">D13*G13*$C$6</f>
        <v>0</v>
      </c>
      <c r="M13" s="93">
        <f t="shared" ref="M13:M44" si="2">H13*D13*$C$8</f>
        <v>0</v>
      </c>
      <c r="N13" s="93">
        <f t="shared" ref="N13:N44" si="3">D13*I13*$C$7</f>
        <v>0</v>
      </c>
      <c r="O13" s="94">
        <f t="shared" ref="O13:O44" si="4">D13*J13*$C$9</f>
        <v>0</v>
      </c>
      <c r="P13" s="95">
        <f>SUM(K13:O13)</f>
        <v>0</v>
      </c>
      <c r="Q13" s="71"/>
    </row>
    <row r="14" spans="1:17" s="68" customFormat="1" ht="18" customHeight="1" x14ac:dyDescent="0.2">
      <c r="A14" s="240" t="s">
        <v>397</v>
      </c>
      <c r="B14" s="139"/>
      <c r="C14" s="139" t="s">
        <v>77</v>
      </c>
      <c r="D14" s="414">
        <v>683.62</v>
      </c>
      <c r="E14" s="140"/>
      <c r="F14" s="140"/>
      <c r="G14" s="140"/>
      <c r="H14" s="140"/>
      <c r="I14" s="140"/>
      <c r="J14" s="140"/>
      <c r="K14" s="93">
        <f t="shared" si="0"/>
        <v>0</v>
      </c>
      <c r="L14" s="93">
        <f t="shared" si="1"/>
        <v>0</v>
      </c>
      <c r="M14" s="93">
        <f t="shared" si="2"/>
        <v>0</v>
      </c>
      <c r="N14" s="93">
        <f t="shared" si="3"/>
        <v>0</v>
      </c>
      <c r="O14" s="94">
        <f t="shared" si="4"/>
        <v>0</v>
      </c>
      <c r="P14" s="95">
        <f>SUM(K14:O14)</f>
        <v>0</v>
      </c>
      <c r="Q14" s="71"/>
    </row>
    <row r="15" spans="1:17" s="68" customFormat="1" ht="18" customHeight="1" x14ac:dyDescent="0.2">
      <c r="A15" s="105" t="s">
        <v>398</v>
      </c>
      <c r="B15" s="195"/>
      <c r="C15" s="195"/>
      <c r="D15" s="414">
        <f>86*2</f>
        <v>172</v>
      </c>
      <c r="E15" s="104"/>
      <c r="F15" s="104"/>
      <c r="G15" s="104"/>
      <c r="H15" s="104"/>
      <c r="I15" s="104"/>
      <c r="J15" s="104"/>
      <c r="K15" s="102">
        <f t="shared" si="0"/>
        <v>0</v>
      </c>
      <c r="L15" s="102">
        <f t="shared" si="1"/>
        <v>0</v>
      </c>
      <c r="M15" s="102">
        <f t="shared" si="2"/>
        <v>0</v>
      </c>
      <c r="N15" s="102">
        <f t="shared" si="3"/>
        <v>0</v>
      </c>
      <c r="O15" s="94">
        <f t="shared" si="4"/>
        <v>0</v>
      </c>
      <c r="P15" s="284">
        <f t="shared" ref="P15:P78" si="5">SUM(K15:O15)</f>
        <v>0</v>
      </c>
      <c r="Q15" s="71"/>
    </row>
    <row r="16" spans="1:17" s="68" customFormat="1" ht="18" customHeight="1" x14ac:dyDescent="0.2">
      <c r="A16" s="105" t="s">
        <v>399</v>
      </c>
      <c r="B16" s="195" t="s">
        <v>400</v>
      </c>
      <c r="C16" s="195" t="s">
        <v>77</v>
      </c>
      <c r="D16" s="414">
        <v>510.3</v>
      </c>
      <c r="E16" s="104"/>
      <c r="F16" s="104"/>
      <c r="G16" s="104"/>
      <c r="H16" s="104"/>
      <c r="I16" s="104"/>
      <c r="J16" s="104"/>
      <c r="K16" s="102">
        <f t="shared" si="0"/>
        <v>0</v>
      </c>
      <c r="L16" s="102">
        <f t="shared" si="1"/>
        <v>0</v>
      </c>
      <c r="M16" s="102">
        <f t="shared" si="2"/>
        <v>0</v>
      </c>
      <c r="N16" s="102">
        <f t="shared" si="3"/>
        <v>0</v>
      </c>
      <c r="O16" s="94">
        <f t="shared" si="4"/>
        <v>0</v>
      </c>
      <c r="P16" s="284">
        <f t="shared" si="5"/>
        <v>0</v>
      </c>
      <c r="Q16" s="71"/>
    </row>
    <row r="17" spans="1:17" s="68" customFormat="1" ht="18" customHeight="1" x14ac:dyDescent="0.2">
      <c r="A17" s="105" t="s">
        <v>399</v>
      </c>
      <c r="B17" s="195" t="s">
        <v>401</v>
      </c>
      <c r="C17" s="195" t="s">
        <v>79</v>
      </c>
      <c r="D17" s="414">
        <v>556.04999999999995</v>
      </c>
      <c r="E17" s="104"/>
      <c r="F17" s="104"/>
      <c r="G17" s="104"/>
      <c r="H17" s="104"/>
      <c r="I17" s="104"/>
      <c r="J17" s="104"/>
      <c r="K17" s="102">
        <f t="shared" si="0"/>
        <v>0</v>
      </c>
      <c r="L17" s="102">
        <f t="shared" si="1"/>
        <v>0</v>
      </c>
      <c r="M17" s="102">
        <f t="shared" si="2"/>
        <v>0</v>
      </c>
      <c r="N17" s="102">
        <f t="shared" si="3"/>
        <v>0</v>
      </c>
      <c r="O17" s="94">
        <f t="shared" si="4"/>
        <v>0</v>
      </c>
      <c r="P17" s="284">
        <f t="shared" si="5"/>
        <v>0</v>
      </c>
      <c r="Q17" s="71"/>
    </row>
    <row r="18" spans="1:17" s="68" customFormat="1" ht="18" customHeight="1" x14ac:dyDescent="0.2">
      <c r="A18" s="96" t="s">
        <v>402</v>
      </c>
      <c r="B18" s="195"/>
      <c r="C18" s="195" t="s">
        <v>403</v>
      </c>
      <c r="D18" s="414">
        <v>155.75</v>
      </c>
      <c r="E18" s="104"/>
      <c r="F18" s="104"/>
      <c r="G18" s="104"/>
      <c r="H18" s="104"/>
      <c r="I18" s="104"/>
      <c r="J18" s="104"/>
      <c r="K18" s="102">
        <f t="shared" si="0"/>
        <v>0</v>
      </c>
      <c r="L18" s="102">
        <f t="shared" si="1"/>
        <v>0</v>
      </c>
      <c r="M18" s="102">
        <f t="shared" si="2"/>
        <v>0</v>
      </c>
      <c r="N18" s="102">
        <f t="shared" si="3"/>
        <v>0</v>
      </c>
      <c r="O18" s="94">
        <f t="shared" si="4"/>
        <v>0</v>
      </c>
      <c r="P18" s="284">
        <f t="shared" si="5"/>
        <v>0</v>
      </c>
      <c r="Q18" s="71"/>
    </row>
    <row r="19" spans="1:17" s="68" customFormat="1" ht="18" customHeight="1" x14ac:dyDescent="0.2">
      <c r="A19" s="96" t="s">
        <v>404</v>
      </c>
      <c r="B19" s="195"/>
      <c r="C19" s="195" t="s">
        <v>403</v>
      </c>
      <c r="D19" s="414">
        <v>276.8</v>
      </c>
      <c r="E19" s="104"/>
      <c r="F19" s="104"/>
      <c r="G19" s="104"/>
      <c r="H19" s="104"/>
      <c r="I19" s="104"/>
      <c r="J19" s="104"/>
      <c r="K19" s="102">
        <f t="shared" si="0"/>
        <v>0</v>
      </c>
      <c r="L19" s="102">
        <f t="shared" si="1"/>
        <v>0</v>
      </c>
      <c r="M19" s="102">
        <f t="shared" si="2"/>
        <v>0</v>
      </c>
      <c r="N19" s="102">
        <f t="shared" si="3"/>
        <v>0</v>
      </c>
      <c r="O19" s="94">
        <f t="shared" si="4"/>
        <v>0</v>
      </c>
      <c r="P19" s="284">
        <f t="shared" si="5"/>
        <v>0</v>
      </c>
      <c r="Q19" s="71"/>
    </row>
    <row r="20" spans="1:17" s="68" customFormat="1" ht="18" customHeight="1" x14ac:dyDescent="0.2">
      <c r="A20" s="395" t="s">
        <v>161</v>
      </c>
      <c r="B20" s="396" t="s">
        <v>162</v>
      </c>
      <c r="C20" s="396" t="s">
        <v>77</v>
      </c>
      <c r="D20" s="415">
        <v>342.7</v>
      </c>
      <c r="E20" s="376"/>
      <c r="F20" s="376"/>
      <c r="G20" s="376"/>
      <c r="H20" s="376"/>
      <c r="I20" s="376"/>
      <c r="J20" s="376"/>
      <c r="K20" s="102">
        <f t="shared" si="0"/>
        <v>0</v>
      </c>
      <c r="L20" s="102">
        <f t="shared" si="1"/>
        <v>0</v>
      </c>
      <c r="M20" s="102">
        <f t="shared" si="2"/>
        <v>0</v>
      </c>
      <c r="N20" s="102">
        <f t="shared" si="3"/>
        <v>0</v>
      </c>
      <c r="O20" s="94">
        <f t="shared" si="4"/>
        <v>0</v>
      </c>
      <c r="P20" s="284">
        <f t="shared" si="5"/>
        <v>0</v>
      </c>
      <c r="Q20" s="71"/>
    </row>
    <row r="21" spans="1:17" s="68" customFormat="1" ht="18" customHeight="1" x14ac:dyDescent="0.2">
      <c r="A21" s="96" t="s">
        <v>163</v>
      </c>
      <c r="B21" s="195" t="s">
        <v>164</v>
      </c>
      <c r="C21" s="195" t="s">
        <v>77</v>
      </c>
      <c r="D21" s="414">
        <v>660.13</v>
      </c>
      <c r="E21" s="376"/>
      <c r="F21" s="376"/>
      <c r="G21" s="376"/>
      <c r="H21" s="376"/>
      <c r="I21" s="376"/>
      <c r="J21" s="376"/>
      <c r="K21" s="102">
        <f t="shared" si="0"/>
        <v>0</v>
      </c>
      <c r="L21" s="102">
        <f t="shared" si="1"/>
        <v>0</v>
      </c>
      <c r="M21" s="102">
        <f t="shared" si="2"/>
        <v>0</v>
      </c>
      <c r="N21" s="102">
        <f t="shared" si="3"/>
        <v>0</v>
      </c>
      <c r="O21" s="94">
        <f t="shared" si="4"/>
        <v>0</v>
      </c>
      <c r="P21" s="284">
        <f t="shared" si="5"/>
        <v>0</v>
      </c>
      <c r="Q21" s="71"/>
    </row>
    <row r="22" spans="1:17" s="68" customFormat="1" ht="18" customHeight="1" x14ac:dyDescent="0.2">
      <c r="A22" s="96" t="s">
        <v>163</v>
      </c>
      <c r="B22" s="195" t="s">
        <v>406</v>
      </c>
      <c r="C22" s="195" t="s">
        <v>77</v>
      </c>
      <c r="D22" s="414">
        <v>94.56</v>
      </c>
      <c r="E22" s="376"/>
      <c r="F22" s="376"/>
      <c r="G22" s="376"/>
      <c r="H22" s="376"/>
      <c r="I22" s="376"/>
      <c r="J22" s="376"/>
      <c r="K22" s="102">
        <f t="shared" si="0"/>
        <v>0</v>
      </c>
      <c r="L22" s="102">
        <f t="shared" si="1"/>
        <v>0</v>
      </c>
      <c r="M22" s="102">
        <f t="shared" si="2"/>
        <v>0</v>
      </c>
      <c r="N22" s="102">
        <f t="shared" si="3"/>
        <v>0</v>
      </c>
      <c r="O22" s="94">
        <f t="shared" si="4"/>
        <v>0</v>
      </c>
      <c r="P22" s="284">
        <f t="shared" si="5"/>
        <v>0</v>
      </c>
      <c r="Q22" s="71"/>
    </row>
    <row r="23" spans="1:17" s="68" customFormat="1" ht="18" customHeight="1" x14ac:dyDescent="0.2">
      <c r="A23" s="96" t="s">
        <v>163</v>
      </c>
      <c r="B23" s="195" t="s">
        <v>165</v>
      </c>
      <c r="C23" s="195" t="s">
        <v>77</v>
      </c>
      <c r="D23" s="414">
        <v>660.13</v>
      </c>
      <c r="E23" s="376"/>
      <c r="F23" s="376"/>
      <c r="G23" s="376"/>
      <c r="H23" s="376"/>
      <c r="I23" s="376"/>
      <c r="J23" s="376"/>
      <c r="K23" s="102">
        <f t="shared" si="0"/>
        <v>0</v>
      </c>
      <c r="L23" s="102">
        <f t="shared" si="1"/>
        <v>0</v>
      </c>
      <c r="M23" s="102">
        <f t="shared" si="2"/>
        <v>0</v>
      </c>
      <c r="N23" s="102">
        <f t="shared" si="3"/>
        <v>0</v>
      </c>
      <c r="O23" s="94">
        <f t="shared" si="4"/>
        <v>0</v>
      </c>
      <c r="P23" s="284">
        <f t="shared" si="5"/>
        <v>0</v>
      </c>
      <c r="Q23" s="71"/>
    </row>
    <row r="24" spans="1:17" s="68" customFormat="1" ht="18" customHeight="1" x14ac:dyDescent="0.2">
      <c r="A24" s="107" t="s">
        <v>166</v>
      </c>
      <c r="B24" s="195" t="s">
        <v>167</v>
      </c>
      <c r="C24" s="397" t="s">
        <v>77</v>
      </c>
      <c r="D24" s="414">
        <v>417.25</v>
      </c>
      <c r="E24" s="104"/>
      <c r="F24" s="104"/>
      <c r="G24" s="104"/>
      <c r="H24" s="104"/>
      <c r="I24" s="104"/>
      <c r="J24" s="104"/>
      <c r="K24" s="102">
        <f t="shared" si="0"/>
        <v>0</v>
      </c>
      <c r="L24" s="102">
        <f t="shared" si="1"/>
        <v>0</v>
      </c>
      <c r="M24" s="102">
        <f t="shared" si="2"/>
        <v>0</v>
      </c>
      <c r="N24" s="102">
        <f t="shared" si="3"/>
        <v>0</v>
      </c>
      <c r="O24" s="94">
        <f t="shared" si="4"/>
        <v>0</v>
      </c>
      <c r="P24" s="284">
        <f t="shared" si="5"/>
        <v>0</v>
      </c>
      <c r="Q24" s="71"/>
    </row>
    <row r="25" spans="1:17" s="68" customFormat="1" ht="18" customHeight="1" x14ac:dyDescent="0.2">
      <c r="A25" s="96" t="s">
        <v>168</v>
      </c>
      <c r="B25" s="195" t="s">
        <v>167</v>
      </c>
      <c r="C25" s="195" t="s">
        <v>77</v>
      </c>
      <c r="D25" s="414">
        <v>59</v>
      </c>
      <c r="E25" s="104"/>
      <c r="F25" s="104"/>
      <c r="G25" s="104"/>
      <c r="H25" s="104"/>
      <c r="I25" s="104"/>
      <c r="J25" s="104"/>
      <c r="K25" s="102">
        <f t="shared" si="0"/>
        <v>0</v>
      </c>
      <c r="L25" s="102">
        <f t="shared" si="1"/>
        <v>0</v>
      </c>
      <c r="M25" s="102">
        <f t="shared" si="2"/>
        <v>0</v>
      </c>
      <c r="N25" s="102">
        <f t="shared" si="3"/>
        <v>0</v>
      </c>
      <c r="O25" s="94">
        <f t="shared" si="4"/>
        <v>0</v>
      </c>
      <c r="P25" s="284">
        <f t="shared" si="5"/>
        <v>0</v>
      </c>
      <c r="Q25" s="71"/>
    </row>
    <row r="26" spans="1:17" s="68" customFormat="1" ht="18" customHeight="1" x14ac:dyDescent="0.2">
      <c r="A26" s="107" t="s">
        <v>169</v>
      </c>
      <c r="B26" s="195" t="s">
        <v>170</v>
      </c>
      <c r="C26" s="195" t="s">
        <v>77</v>
      </c>
      <c r="D26" s="414">
        <v>372.82</v>
      </c>
      <c r="E26" s="104"/>
      <c r="F26" s="104"/>
      <c r="G26" s="104"/>
      <c r="H26" s="104"/>
      <c r="I26" s="104"/>
      <c r="J26" s="104"/>
      <c r="K26" s="102">
        <f t="shared" si="0"/>
        <v>0</v>
      </c>
      <c r="L26" s="102">
        <f t="shared" si="1"/>
        <v>0</v>
      </c>
      <c r="M26" s="102">
        <f t="shared" si="2"/>
        <v>0</v>
      </c>
      <c r="N26" s="102">
        <f t="shared" si="3"/>
        <v>0</v>
      </c>
      <c r="O26" s="94">
        <f t="shared" si="4"/>
        <v>0</v>
      </c>
      <c r="P26" s="284">
        <f t="shared" si="5"/>
        <v>0</v>
      </c>
      <c r="Q26" s="71"/>
    </row>
    <row r="27" spans="1:17" s="68" customFormat="1" ht="18" customHeight="1" x14ac:dyDescent="0.2">
      <c r="A27" s="96" t="s">
        <v>171</v>
      </c>
      <c r="B27" s="195" t="s">
        <v>172</v>
      </c>
      <c r="C27" s="195" t="s">
        <v>77</v>
      </c>
      <c r="D27" s="414">
        <v>737.29</v>
      </c>
      <c r="E27" s="104"/>
      <c r="F27" s="104"/>
      <c r="G27" s="104"/>
      <c r="H27" s="104"/>
      <c r="I27" s="104"/>
      <c r="J27" s="104"/>
      <c r="K27" s="102">
        <f t="shared" si="0"/>
        <v>0</v>
      </c>
      <c r="L27" s="102">
        <f t="shared" si="1"/>
        <v>0</v>
      </c>
      <c r="M27" s="102">
        <f t="shared" si="2"/>
        <v>0</v>
      </c>
      <c r="N27" s="102">
        <f t="shared" si="3"/>
        <v>0</v>
      </c>
      <c r="O27" s="94">
        <f t="shared" si="4"/>
        <v>0</v>
      </c>
      <c r="P27" s="284">
        <f t="shared" si="5"/>
        <v>0</v>
      </c>
      <c r="Q27" s="71"/>
    </row>
    <row r="28" spans="1:17" s="68" customFormat="1" ht="18" customHeight="1" x14ac:dyDescent="0.2">
      <c r="A28" s="96" t="s">
        <v>171</v>
      </c>
      <c r="B28" s="195" t="s">
        <v>406</v>
      </c>
      <c r="C28" s="195" t="s">
        <v>77</v>
      </c>
      <c r="D28" s="414">
        <v>94.56</v>
      </c>
      <c r="E28" s="104"/>
      <c r="F28" s="104"/>
      <c r="G28" s="104"/>
      <c r="H28" s="104"/>
      <c r="I28" s="104"/>
      <c r="J28" s="104"/>
      <c r="K28" s="102">
        <f t="shared" si="0"/>
        <v>0</v>
      </c>
      <c r="L28" s="102">
        <f t="shared" si="1"/>
        <v>0</v>
      </c>
      <c r="M28" s="102">
        <f t="shared" si="2"/>
        <v>0</v>
      </c>
      <c r="N28" s="102">
        <f t="shared" si="3"/>
        <v>0</v>
      </c>
      <c r="O28" s="94">
        <f t="shared" si="4"/>
        <v>0</v>
      </c>
      <c r="P28" s="284">
        <f t="shared" si="5"/>
        <v>0</v>
      </c>
      <c r="Q28" s="71"/>
    </row>
    <row r="29" spans="1:17" s="68" customFormat="1" ht="18" customHeight="1" x14ac:dyDescent="0.2">
      <c r="A29" s="96" t="s">
        <v>171</v>
      </c>
      <c r="B29" s="195" t="s">
        <v>173</v>
      </c>
      <c r="C29" s="195" t="s">
        <v>77</v>
      </c>
      <c r="D29" s="414">
        <v>737.29</v>
      </c>
      <c r="E29" s="104"/>
      <c r="F29" s="104"/>
      <c r="G29" s="104"/>
      <c r="H29" s="104"/>
      <c r="I29" s="104"/>
      <c r="J29" s="104"/>
      <c r="K29" s="102">
        <f t="shared" si="0"/>
        <v>0</v>
      </c>
      <c r="L29" s="102">
        <f t="shared" si="1"/>
        <v>0</v>
      </c>
      <c r="M29" s="102">
        <f t="shared" si="2"/>
        <v>0</v>
      </c>
      <c r="N29" s="102">
        <f t="shared" si="3"/>
        <v>0</v>
      </c>
      <c r="O29" s="94">
        <f t="shared" si="4"/>
        <v>0</v>
      </c>
      <c r="P29" s="284">
        <f t="shared" si="5"/>
        <v>0</v>
      </c>
      <c r="Q29" s="71"/>
    </row>
    <row r="30" spans="1:17" s="68" customFormat="1" ht="18" customHeight="1" x14ac:dyDescent="0.2">
      <c r="A30" s="107" t="s">
        <v>174</v>
      </c>
      <c r="B30" s="195" t="s">
        <v>175</v>
      </c>
      <c r="C30" s="195" t="s">
        <v>77</v>
      </c>
      <c r="D30" s="414">
        <v>469.3</v>
      </c>
      <c r="E30" s="104"/>
      <c r="F30" s="104"/>
      <c r="G30" s="104"/>
      <c r="H30" s="104"/>
      <c r="I30" s="104"/>
      <c r="J30" s="104"/>
      <c r="K30" s="102">
        <f t="shared" si="0"/>
        <v>0</v>
      </c>
      <c r="L30" s="102">
        <f t="shared" si="1"/>
        <v>0</v>
      </c>
      <c r="M30" s="102">
        <f t="shared" si="2"/>
        <v>0</v>
      </c>
      <c r="N30" s="102">
        <f t="shared" si="3"/>
        <v>0</v>
      </c>
      <c r="O30" s="94">
        <f t="shared" si="4"/>
        <v>0</v>
      </c>
      <c r="P30" s="284">
        <f t="shared" si="5"/>
        <v>0</v>
      </c>
      <c r="Q30" s="71"/>
    </row>
    <row r="31" spans="1:17" s="68" customFormat="1" ht="18" customHeight="1" x14ac:dyDescent="0.2">
      <c r="A31" s="96" t="s">
        <v>176</v>
      </c>
      <c r="B31" s="195" t="s">
        <v>175</v>
      </c>
      <c r="C31" s="195" t="s">
        <v>77</v>
      </c>
      <c r="D31" s="414">
        <v>44.55</v>
      </c>
      <c r="E31" s="104"/>
      <c r="F31" s="104"/>
      <c r="G31" s="104"/>
      <c r="H31" s="104"/>
      <c r="I31" s="104"/>
      <c r="J31" s="104"/>
      <c r="K31" s="102">
        <f t="shared" si="0"/>
        <v>0</v>
      </c>
      <c r="L31" s="102">
        <f t="shared" si="1"/>
        <v>0</v>
      </c>
      <c r="M31" s="102">
        <f t="shared" si="2"/>
        <v>0</v>
      </c>
      <c r="N31" s="102">
        <f t="shared" si="3"/>
        <v>0</v>
      </c>
      <c r="O31" s="94">
        <f t="shared" si="4"/>
        <v>0</v>
      </c>
      <c r="P31" s="284">
        <f t="shared" si="5"/>
        <v>0</v>
      </c>
      <c r="Q31" s="71"/>
    </row>
    <row r="32" spans="1:17" s="68" customFormat="1" ht="18" customHeight="1" x14ac:dyDescent="0.2">
      <c r="A32" s="107" t="s">
        <v>205</v>
      </c>
      <c r="B32" s="195" t="s">
        <v>206</v>
      </c>
      <c r="C32" s="195" t="s">
        <v>77</v>
      </c>
      <c r="D32" s="414">
        <v>276.58</v>
      </c>
      <c r="E32" s="104"/>
      <c r="F32" s="104"/>
      <c r="G32" s="104"/>
      <c r="H32" s="104"/>
      <c r="I32" s="104"/>
      <c r="J32" s="104"/>
      <c r="K32" s="102">
        <f t="shared" si="0"/>
        <v>0</v>
      </c>
      <c r="L32" s="102">
        <f t="shared" si="1"/>
        <v>0</v>
      </c>
      <c r="M32" s="102">
        <f t="shared" si="2"/>
        <v>0</v>
      </c>
      <c r="N32" s="102">
        <f t="shared" si="3"/>
        <v>0</v>
      </c>
      <c r="O32" s="94">
        <f t="shared" si="4"/>
        <v>0</v>
      </c>
      <c r="P32" s="284">
        <f t="shared" si="5"/>
        <v>0</v>
      </c>
      <c r="Q32" s="71"/>
    </row>
    <row r="33" spans="1:17" s="68" customFormat="1" ht="18" customHeight="1" x14ac:dyDescent="0.2">
      <c r="A33" s="96" t="s">
        <v>177</v>
      </c>
      <c r="B33" s="195" t="s">
        <v>178</v>
      </c>
      <c r="C33" s="195" t="s">
        <v>77</v>
      </c>
      <c r="D33" s="414">
        <v>747.47</v>
      </c>
      <c r="E33" s="104"/>
      <c r="F33" s="104"/>
      <c r="G33" s="104"/>
      <c r="H33" s="104"/>
      <c r="I33" s="104"/>
      <c r="J33" s="104"/>
      <c r="K33" s="102">
        <f t="shared" si="0"/>
        <v>0</v>
      </c>
      <c r="L33" s="102">
        <f t="shared" si="1"/>
        <v>0</v>
      </c>
      <c r="M33" s="102">
        <f t="shared" si="2"/>
        <v>0</v>
      </c>
      <c r="N33" s="102">
        <f t="shared" si="3"/>
        <v>0</v>
      </c>
      <c r="O33" s="94">
        <f t="shared" si="4"/>
        <v>0</v>
      </c>
      <c r="P33" s="284">
        <f t="shared" si="5"/>
        <v>0</v>
      </c>
      <c r="Q33" s="71"/>
    </row>
    <row r="34" spans="1:17" s="68" customFormat="1" ht="18" customHeight="1" x14ac:dyDescent="0.2">
      <c r="A34" s="107" t="s">
        <v>210</v>
      </c>
      <c r="B34" s="195" t="s">
        <v>211</v>
      </c>
      <c r="C34" s="195" t="s">
        <v>77</v>
      </c>
      <c r="D34" s="414">
        <v>417.25</v>
      </c>
      <c r="E34" s="104"/>
      <c r="F34" s="104"/>
      <c r="G34" s="104"/>
      <c r="H34" s="104"/>
      <c r="I34" s="104"/>
      <c r="J34" s="104"/>
      <c r="K34" s="102">
        <f t="shared" si="0"/>
        <v>0</v>
      </c>
      <c r="L34" s="102">
        <f t="shared" si="1"/>
        <v>0</v>
      </c>
      <c r="M34" s="102">
        <f t="shared" si="2"/>
        <v>0</v>
      </c>
      <c r="N34" s="102">
        <f t="shared" si="3"/>
        <v>0</v>
      </c>
      <c r="O34" s="94">
        <f t="shared" si="4"/>
        <v>0</v>
      </c>
      <c r="P34" s="284">
        <f t="shared" si="5"/>
        <v>0</v>
      </c>
      <c r="Q34" s="71"/>
    </row>
    <row r="35" spans="1:17" s="68" customFormat="1" ht="18" customHeight="1" x14ac:dyDescent="0.2">
      <c r="A35" s="96" t="s">
        <v>363</v>
      </c>
      <c r="B35" s="195" t="s">
        <v>407</v>
      </c>
      <c r="C35" s="195" t="s">
        <v>77</v>
      </c>
      <c r="D35" s="414">
        <v>195.25</v>
      </c>
      <c r="E35" s="376"/>
      <c r="F35" s="376"/>
      <c r="G35" s="376"/>
      <c r="H35" s="376"/>
      <c r="I35" s="376"/>
      <c r="J35" s="376"/>
      <c r="K35" s="102">
        <f t="shared" si="0"/>
        <v>0</v>
      </c>
      <c r="L35" s="102">
        <f t="shared" si="1"/>
        <v>0</v>
      </c>
      <c r="M35" s="102">
        <f t="shared" si="2"/>
        <v>0</v>
      </c>
      <c r="N35" s="102">
        <f t="shared" si="3"/>
        <v>0</v>
      </c>
      <c r="O35" s="94">
        <f t="shared" si="4"/>
        <v>0</v>
      </c>
      <c r="P35" s="284">
        <f t="shared" si="5"/>
        <v>0</v>
      </c>
      <c r="Q35" s="71"/>
    </row>
    <row r="36" spans="1:17" s="68" customFormat="1" ht="18" customHeight="1" x14ac:dyDescent="0.2">
      <c r="A36" s="96" t="s">
        <v>363</v>
      </c>
      <c r="B36" s="195" t="s">
        <v>408</v>
      </c>
      <c r="C36" s="195" t="s">
        <v>77</v>
      </c>
      <c r="D36" s="414">
        <v>195.25</v>
      </c>
      <c r="E36" s="104"/>
      <c r="F36" s="104"/>
      <c r="G36" s="104"/>
      <c r="H36" s="104"/>
      <c r="I36" s="104"/>
      <c r="J36" s="104"/>
      <c r="K36" s="102">
        <f t="shared" si="0"/>
        <v>0</v>
      </c>
      <c r="L36" s="102">
        <f t="shared" si="1"/>
        <v>0</v>
      </c>
      <c r="M36" s="102">
        <f t="shared" si="2"/>
        <v>0</v>
      </c>
      <c r="N36" s="102">
        <f t="shared" si="3"/>
        <v>0</v>
      </c>
      <c r="O36" s="94">
        <f t="shared" si="4"/>
        <v>0</v>
      </c>
      <c r="P36" s="284">
        <f t="shared" si="5"/>
        <v>0</v>
      </c>
      <c r="Q36" s="71"/>
    </row>
    <row r="37" spans="1:17" s="68" customFormat="1" ht="18" customHeight="1" x14ac:dyDescent="0.2">
      <c r="A37" s="96" t="s">
        <v>363</v>
      </c>
      <c r="B37" s="195" t="s">
        <v>409</v>
      </c>
      <c r="C37" s="195" t="s">
        <v>77</v>
      </c>
      <c r="D37" s="414">
        <v>195.25</v>
      </c>
      <c r="E37" s="104"/>
      <c r="F37" s="104"/>
      <c r="G37" s="104"/>
      <c r="H37" s="104"/>
      <c r="I37" s="104"/>
      <c r="J37" s="104"/>
      <c r="K37" s="102">
        <f t="shared" si="0"/>
        <v>0</v>
      </c>
      <c r="L37" s="102">
        <f t="shared" si="1"/>
        <v>0</v>
      </c>
      <c r="M37" s="102">
        <f t="shared" si="2"/>
        <v>0</v>
      </c>
      <c r="N37" s="102">
        <f t="shared" si="3"/>
        <v>0</v>
      </c>
      <c r="O37" s="94">
        <f t="shared" si="4"/>
        <v>0</v>
      </c>
      <c r="P37" s="284">
        <f t="shared" si="5"/>
        <v>0</v>
      </c>
      <c r="Q37" s="71"/>
    </row>
    <row r="38" spans="1:17" s="68" customFormat="1" ht="18" customHeight="1" x14ac:dyDescent="0.2">
      <c r="A38" s="96" t="s">
        <v>363</v>
      </c>
      <c r="B38" s="195" t="s">
        <v>410</v>
      </c>
      <c r="C38" s="195" t="s">
        <v>77</v>
      </c>
      <c r="D38" s="414">
        <v>195.25</v>
      </c>
      <c r="E38" s="104"/>
      <c r="F38" s="104"/>
      <c r="G38" s="104"/>
      <c r="H38" s="104"/>
      <c r="I38" s="104"/>
      <c r="J38" s="104"/>
      <c r="K38" s="102">
        <f t="shared" si="0"/>
        <v>0</v>
      </c>
      <c r="L38" s="102">
        <f t="shared" si="1"/>
        <v>0</v>
      </c>
      <c r="M38" s="102">
        <f t="shared" si="2"/>
        <v>0</v>
      </c>
      <c r="N38" s="102">
        <f t="shared" si="3"/>
        <v>0</v>
      </c>
      <c r="O38" s="94">
        <f t="shared" si="4"/>
        <v>0</v>
      </c>
      <c r="P38" s="284">
        <f t="shared" si="5"/>
        <v>0</v>
      </c>
      <c r="Q38" s="71"/>
    </row>
    <row r="39" spans="1:17" s="68" customFormat="1" ht="18" customHeight="1" x14ac:dyDescent="0.2">
      <c r="A39" s="96" t="s">
        <v>225</v>
      </c>
      <c r="B39" s="195" t="s">
        <v>226</v>
      </c>
      <c r="C39" s="195" t="s">
        <v>77</v>
      </c>
      <c r="D39" s="414">
        <v>691.74</v>
      </c>
      <c r="E39" s="104"/>
      <c r="F39" s="104"/>
      <c r="G39" s="104"/>
      <c r="H39" s="104"/>
      <c r="I39" s="104"/>
      <c r="J39" s="104"/>
      <c r="K39" s="102">
        <f t="shared" si="0"/>
        <v>0</v>
      </c>
      <c r="L39" s="102">
        <f t="shared" si="1"/>
        <v>0</v>
      </c>
      <c r="M39" s="102">
        <f t="shared" si="2"/>
        <v>0</v>
      </c>
      <c r="N39" s="102">
        <f t="shared" si="3"/>
        <v>0</v>
      </c>
      <c r="O39" s="94">
        <f t="shared" si="4"/>
        <v>0</v>
      </c>
      <c r="P39" s="284">
        <f t="shared" si="5"/>
        <v>0</v>
      </c>
      <c r="Q39" s="71"/>
    </row>
    <row r="40" spans="1:17" s="68" customFormat="1" ht="18" customHeight="1" x14ac:dyDescent="0.2">
      <c r="A40" s="96" t="s">
        <v>231</v>
      </c>
      <c r="B40" s="195" t="s">
        <v>232</v>
      </c>
      <c r="C40" s="195" t="s">
        <v>77</v>
      </c>
      <c r="D40" s="414">
        <v>800.3</v>
      </c>
      <c r="E40" s="104"/>
      <c r="F40" s="104"/>
      <c r="G40" s="104"/>
      <c r="H40" s="104"/>
      <c r="I40" s="104"/>
      <c r="J40" s="104"/>
      <c r="K40" s="102">
        <f t="shared" si="0"/>
        <v>0</v>
      </c>
      <c r="L40" s="102">
        <f t="shared" si="1"/>
        <v>0</v>
      </c>
      <c r="M40" s="102">
        <f t="shared" si="2"/>
        <v>0</v>
      </c>
      <c r="N40" s="102">
        <f t="shared" si="3"/>
        <v>0</v>
      </c>
      <c r="O40" s="94">
        <f t="shared" si="4"/>
        <v>0</v>
      </c>
      <c r="P40" s="284">
        <f t="shared" si="5"/>
        <v>0</v>
      </c>
      <c r="Q40" s="71"/>
    </row>
    <row r="41" spans="1:17" s="68" customFormat="1" ht="18" customHeight="1" x14ac:dyDescent="0.2">
      <c r="A41" s="96" t="s">
        <v>235</v>
      </c>
      <c r="B41" s="195" t="s">
        <v>236</v>
      </c>
      <c r="C41" s="195" t="s">
        <v>77</v>
      </c>
      <c r="D41" s="414">
        <v>759.83</v>
      </c>
      <c r="E41" s="104"/>
      <c r="F41" s="104"/>
      <c r="G41" s="104"/>
      <c r="H41" s="104"/>
      <c r="I41" s="104"/>
      <c r="J41" s="104"/>
      <c r="K41" s="102">
        <f t="shared" si="0"/>
        <v>0</v>
      </c>
      <c r="L41" s="102">
        <f t="shared" si="1"/>
        <v>0</v>
      </c>
      <c r="M41" s="102">
        <f t="shared" si="2"/>
        <v>0</v>
      </c>
      <c r="N41" s="102">
        <f t="shared" si="3"/>
        <v>0</v>
      </c>
      <c r="O41" s="94">
        <f t="shared" si="4"/>
        <v>0</v>
      </c>
      <c r="P41" s="284">
        <f t="shared" si="5"/>
        <v>0</v>
      </c>
      <c r="Q41" s="71"/>
    </row>
    <row r="42" spans="1:17" s="68" customFormat="1" ht="18" customHeight="1" x14ac:dyDescent="0.2">
      <c r="A42" s="96" t="s">
        <v>241</v>
      </c>
      <c r="B42" s="195" t="s">
        <v>242</v>
      </c>
      <c r="C42" s="195" t="s">
        <v>77</v>
      </c>
      <c r="D42" s="414">
        <v>628.91999999999996</v>
      </c>
      <c r="E42" s="104"/>
      <c r="F42" s="104"/>
      <c r="G42" s="104"/>
      <c r="H42" s="104"/>
      <c r="I42" s="104"/>
      <c r="J42" s="104"/>
      <c r="K42" s="102">
        <f t="shared" si="0"/>
        <v>0</v>
      </c>
      <c r="L42" s="102">
        <f t="shared" si="1"/>
        <v>0</v>
      </c>
      <c r="M42" s="102">
        <f t="shared" si="2"/>
        <v>0</v>
      </c>
      <c r="N42" s="102">
        <f t="shared" si="3"/>
        <v>0</v>
      </c>
      <c r="O42" s="94">
        <f t="shared" si="4"/>
        <v>0</v>
      </c>
      <c r="P42" s="284">
        <f t="shared" si="5"/>
        <v>0</v>
      </c>
      <c r="Q42" s="71"/>
    </row>
    <row r="43" spans="1:17" s="68" customFormat="1" ht="18" customHeight="1" x14ac:dyDescent="0.2">
      <c r="A43" s="375" t="s">
        <v>411</v>
      </c>
      <c r="B43" s="195" t="s">
        <v>179</v>
      </c>
      <c r="C43" s="195" t="s">
        <v>78</v>
      </c>
      <c r="D43" s="414">
        <v>267.92</v>
      </c>
      <c r="E43" s="104"/>
      <c r="F43" s="376"/>
      <c r="G43" s="376"/>
      <c r="H43" s="376"/>
      <c r="I43" s="376"/>
      <c r="J43" s="376"/>
      <c r="K43" s="102">
        <f t="shared" si="0"/>
        <v>0</v>
      </c>
      <c r="L43" s="102">
        <f t="shared" si="1"/>
        <v>0</v>
      </c>
      <c r="M43" s="102">
        <f t="shared" si="2"/>
        <v>0</v>
      </c>
      <c r="N43" s="102">
        <f t="shared" si="3"/>
        <v>0</v>
      </c>
      <c r="O43" s="94">
        <f t="shared" si="4"/>
        <v>0</v>
      </c>
      <c r="P43" s="284">
        <f t="shared" si="5"/>
        <v>0</v>
      </c>
      <c r="Q43" s="71"/>
    </row>
    <row r="44" spans="1:17" s="68" customFormat="1" ht="18" customHeight="1" x14ac:dyDescent="0.2">
      <c r="A44" s="96" t="s">
        <v>181</v>
      </c>
      <c r="B44" s="195" t="s">
        <v>182</v>
      </c>
      <c r="C44" s="195" t="s">
        <v>78</v>
      </c>
      <c r="D44" s="414">
        <v>256.62</v>
      </c>
      <c r="E44" s="104"/>
      <c r="F44" s="104"/>
      <c r="G44" s="104"/>
      <c r="H44" s="104"/>
      <c r="I44" s="104"/>
      <c r="J44" s="104"/>
      <c r="K44" s="102">
        <f t="shared" si="0"/>
        <v>0</v>
      </c>
      <c r="L44" s="102">
        <f t="shared" si="1"/>
        <v>0</v>
      </c>
      <c r="M44" s="102">
        <f t="shared" si="2"/>
        <v>0</v>
      </c>
      <c r="N44" s="102">
        <f t="shared" si="3"/>
        <v>0</v>
      </c>
      <c r="O44" s="94">
        <f t="shared" si="4"/>
        <v>0</v>
      </c>
      <c r="P44" s="284">
        <f t="shared" si="5"/>
        <v>0</v>
      </c>
      <c r="Q44" s="71"/>
    </row>
    <row r="45" spans="1:17" s="68" customFormat="1" ht="18" customHeight="1" x14ac:dyDescent="0.2">
      <c r="A45" s="96" t="s">
        <v>181</v>
      </c>
      <c r="B45" s="195" t="s">
        <v>406</v>
      </c>
      <c r="C45" s="195" t="s">
        <v>78</v>
      </c>
      <c r="D45" s="414">
        <v>94.56</v>
      </c>
      <c r="E45" s="104"/>
      <c r="F45" s="104"/>
      <c r="G45" s="104"/>
      <c r="H45" s="104"/>
      <c r="I45" s="104"/>
      <c r="J45" s="104"/>
      <c r="K45" s="102">
        <f t="shared" ref="K45:K76" si="6">D45*F45*$C$5</f>
        <v>0</v>
      </c>
      <c r="L45" s="102">
        <f t="shared" ref="L45:L76" si="7">D45*G45*$C$6</f>
        <v>0</v>
      </c>
      <c r="M45" s="102">
        <f t="shared" ref="M45:M76" si="8">H45*D45*$C$8</f>
        <v>0</v>
      </c>
      <c r="N45" s="102">
        <f t="shared" ref="N45:N76" si="9">D45*I45*$C$7</f>
        <v>0</v>
      </c>
      <c r="O45" s="94">
        <f t="shared" ref="O45:O76" si="10">D45*J45*$C$9</f>
        <v>0</v>
      </c>
      <c r="P45" s="284">
        <f t="shared" si="5"/>
        <v>0</v>
      </c>
      <c r="Q45" s="71"/>
    </row>
    <row r="46" spans="1:17" s="68" customFormat="1" ht="18" customHeight="1" x14ac:dyDescent="0.2">
      <c r="A46" s="96" t="s">
        <v>181</v>
      </c>
      <c r="B46" s="195" t="s">
        <v>184</v>
      </c>
      <c r="C46" s="195" t="s">
        <v>78</v>
      </c>
      <c r="D46" s="414">
        <v>488.62</v>
      </c>
      <c r="E46" s="104"/>
      <c r="F46" s="104"/>
      <c r="G46" s="104"/>
      <c r="H46" s="104"/>
      <c r="I46" s="104"/>
      <c r="J46" s="104"/>
      <c r="K46" s="102">
        <f t="shared" si="6"/>
        <v>0</v>
      </c>
      <c r="L46" s="102">
        <f t="shared" si="7"/>
        <v>0</v>
      </c>
      <c r="M46" s="102">
        <f t="shared" si="8"/>
        <v>0</v>
      </c>
      <c r="N46" s="102">
        <f t="shared" si="9"/>
        <v>0</v>
      </c>
      <c r="O46" s="94">
        <f t="shared" si="10"/>
        <v>0</v>
      </c>
      <c r="P46" s="284">
        <f t="shared" si="5"/>
        <v>0</v>
      </c>
      <c r="Q46" s="71"/>
    </row>
    <row r="47" spans="1:17" s="68" customFormat="1" ht="18" customHeight="1" x14ac:dyDescent="0.2">
      <c r="A47" s="107" t="s">
        <v>166</v>
      </c>
      <c r="B47" s="195" t="s">
        <v>188</v>
      </c>
      <c r="C47" s="195" t="s">
        <v>78</v>
      </c>
      <c r="D47" s="414">
        <v>279.86</v>
      </c>
      <c r="E47" s="104"/>
      <c r="F47" s="104"/>
      <c r="G47" s="104"/>
      <c r="H47" s="104"/>
      <c r="I47" s="104"/>
      <c r="J47" s="104"/>
      <c r="K47" s="102">
        <f t="shared" si="6"/>
        <v>0</v>
      </c>
      <c r="L47" s="102">
        <f t="shared" si="7"/>
        <v>0</v>
      </c>
      <c r="M47" s="102">
        <f t="shared" si="8"/>
        <v>0</v>
      </c>
      <c r="N47" s="102">
        <f t="shared" si="9"/>
        <v>0</v>
      </c>
      <c r="O47" s="94">
        <f t="shared" si="10"/>
        <v>0</v>
      </c>
      <c r="P47" s="284">
        <f t="shared" si="5"/>
        <v>0</v>
      </c>
      <c r="Q47" s="71"/>
    </row>
    <row r="48" spans="1:17" s="68" customFormat="1" ht="18" customHeight="1" x14ac:dyDescent="0.2">
      <c r="A48" s="96" t="s">
        <v>189</v>
      </c>
      <c r="B48" s="195" t="s">
        <v>188</v>
      </c>
      <c r="C48" s="195" t="s">
        <v>78</v>
      </c>
      <c r="D48" s="414">
        <v>88.44</v>
      </c>
      <c r="E48" s="104"/>
      <c r="F48" s="104"/>
      <c r="G48" s="104"/>
      <c r="H48" s="104"/>
      <c r="I48" s="104"/>
      <c r="J48" s="104"/>
      <c r="K48" s="102">
        <f t="shared" si="6"/>
        <v>0</v>
      </c>
      <c r="L48" s="102">
        <f t="shared" si="7"/>
        <v>0</v>
      </c>
      <c r="M48" s="102">
        <f t="shared" si="8"/>
        <v>0</v>
      </c>
      <c r="N48" s="102">
        <f t="shared" si="9"/>
        <v>0</v>
      </c>
      <c r="O48" s="94">
        <f t="shared" si="10"/>
        <v>0</v>
      </c>
      <c r="P48" s="284">
        <f t="shared" si="5"/>
        <v>0</v>
      </c>
      <c r="Q48" s="71"/>
    </row>
    <row r="49" spans="1:17" s="68" customFormat="1" ht="18" customHeight="1" x14ac:dyDescent="0.2">
      <c r="A49" s="96" t="s">
        <v>412</v>
      </c>
      <c r="B49" s="195" t="s">
        <v>413</v>
      </c>
      <c r="C49" s="195" t="s">
        <v>78</v>
      </c>
      <c r="D49" s="414">
        <v>652.29999999999995</v>
      </c>
      <c r="E49" s="104"/>
      <c r="F49" s="104"/>
      <c r="G49" s="104"/>
      <c r="H49" s="104"/>
      <c r="I49" s="104"/>
      <c r="J49" s="104"/>
      <c r="K49" s="102">
        <f t="shared" si="6"/>
        <v>0</v>
      </c>
      <c r="L49" s="102">
        <f t="shared" si="7"/>
        <v>0</v>
      </c>
      <c r="M49" s="102">
        <f t="shared" si="8"/>
        <v>0</v>
      </c>
      <c r="N49" s="102">
        <f t="shared" si="9"/>
        <v>0</v>
      </c>
      <c r="O49" s="94">
        <f t="shared" si="10"/>
        <v>0</v>
      </c>
      <c r="P49" s="284">
        <f t="shared" si="5"/>
        <v>0</v>
      </c>
      <c r="Q49" s="71"/>
    </row>
    <row r="50" spans="1:17" s="68" customFormat="1" ht="18" customHeight="1" x14ac:dyDescent="0.2">
      <c r="A50" s="398" t="s">
        <v>199</v>
      </c>
      <c r="B50" s="399" t="s">
        <v>82</v>
      </c>
      <c r="C50" s="399" t="s">
        <v>78</v>
      </c>
      <c r="D50" s="416">
        <v>72</v>
      </c>
      <c r="E50" s="400"/>
      <c r="F50" s="400"/>
      <c r="G50" s="400"/>
      <c r="H50" s="400"/>
      <c r="I50" s="400"/>
      <c r="J50" s="400"/>
      <c r="K50" s="102">
        <f t="shared" si="6"/>
        <v>0</v>
      </c>
      <c r="L50" s="102">
        <f t="shared" si="7"/>
        <v>0</v>
      </c>
      <c r="M50" s="102">
        <f t="shared" si="8"/>
        <v>0</v>
      </c>
      <c r="N50" s="102">
        <f t="shared" si="9"/>
        <v>0</v>
      </c>
      <c r="O50" s="94">
        <f t="shared" si="10"/>
        <v>0</v>
      </c>
      <c r="P50" s="284">
        <f t="shared" si="5"/>
        <v>0</v>
      </c>
      <c r="Q50" s="71"/>
    </row>
    <row r="51" spans="1:17" s="68" customFormat="1" ht="18" customHeight="1" x14ac:dyDescent="0.2">
      <c r="A51" s="96" t="s">
        <v>199</v>
      </c>
      <c r="B51" s="195" t="s">
        <v>82</v>
      </c>
      <c r="C51" s="195" t="s">
        <v>78</v>
      </c>
      <c r="D51" s="414">
        <v>411.1</v>
      </c>
      <c r="E51" s="104"/>
      <c r="F51" s="104"/>
      <c r="G51" s="104"/>
      <c r="H51" s="104"/>
      <c r="I51" s="104"/>
      <c r="J51" s="104"/>
      <c r="K51" s="102">
        <f t="shared" si="6"/>
        <v>0</v>
      </c>
      <c r="L51" s="102">
        <f t="shared" si="7"/>
        <v>0</v>
      </c>
      <c r="M51" s="102">
        <f t="shared" si="8"/>
        <v>0</v>
      </c>
      <c r="N51" s="102">
        <f t="shared" si="9"/>
        <v>0</v>
      </c>
      <c r="O51" s="94">
        <f t="shared" si="10"/>
        <v>0</v>
      </c>
      <c r="P51" s="284">
        <f t="shared" si="5"/>
        <v>0</v>
      </c>
      <c r="Q51" s="71"/>
    </row>
    <row r="52" spans="1:17" s="68" customFormat="1" ht="18" customHeight="1" x14ac:dyDescent="0.2">
      <c r="A52" s="398" t="s">
        <v>199</v>
      </c>
      <c r="B52" s="399" t="s">
        <v>82</v>
      </c>
      <c r="C52" s="399" t="s">
        <v>78</v>
      </c>
      <c r="D52" s="416">
        <v>72</v>
      </c>
      <c r="E52" s="400"/>
      <c r="F52" s="400"/>
      <c r="G52" s="400"/>
      <c r="H52" s="400"/>
      <c r="I52" s="400"/>
      <c r="J52" s="400"/>
      <c r="K52" s="102">
        <f t="shared" si="6"/>
        <v>0</v>
      </c>
      <c r="L52" s="102">
        <f t="shared" si="7"/>
        <v>0</v>
      </c>
      <c r="M52" s="102">
        <f t="shared" si="8"/>
        <v>0</v>
      </c>
      <c r="N52" s="102">
        <f t="shared" si="9"/>
        <v>0</v>
      </c>
      <c r="O52" s="94">
        <f t="shared" si="10"/>
        <v>0</v>
      </c>
      <c r="P52" s="284">
        <f t="shared" si="5"/>
        <v>0</v>
      </c>
      <c r="Q52" s="71"/>
    </row>
    <row r="53" spans="1:17" s="68" customFormat="1" ht="18" customHeight="1" x14ac:dyDescent="0.2">
      <c r="A53" s="107" t="s">
        <v>169</v>
      </c>
      <c r="B53" s="195" t="s">
        <v>191</v>
      </c>
      <c r="C53" s="195" t="s">
        <v>78</v>
      </c>
      <c r="D53" s="414">
        <v>268.14</v>
      </c>
      <c r="E53" s="104"/>
      <c r="F53" s="104"/>
      <c r="G53" s="104"/>
      <c r="H53" s="104"/>
      <c r="I53" s="104"/>
      <c r="J53" s="104"/>
      <c r="K53" s="102">
        <f t="shared" si="6"/>
        <v>0</v>
      </c>
      <c r="L53" s="102">
        <f t="shared" si="7"/>
        <v>0</v>
      </c>
      <c r="M53" s="102">
        <f t="shared" si="8"/>
        <v>0</v>
      </c>
      <c r="N53" s="102">
        <f t="shared" si="9"/>
        <v>0</v>
      </c>
      <c r="O53" s="94">
        <f t="shared" si="10"/>
        <v>0</v>
      </c>
      <c r="P53" s="284">
        <f t="shared" si="5"/>
        <v>0</v>
      </c>
      <c r="Q53" s="71"/>
    </row>
    <row r="54" spans="1:17" s="68" customFormat="1" ht="18" customHeight="1" x14ac:dyDescent="0.2">
      <c r="A54" s="96" t="s">
        <v>193</v>
      </c>
      <c r="B54" s="195" t="s">
        <v>194</v>
      </c>
      <c r="C54" s="195" t="s">
        <v>78</v>
      </c>
      <c r="D54" s="414">
        <v>529.97</v>
      </c>
      <c r="E54" s="104"/>
      <c r="F54" s="104"/>
      <c r="G54" s="104"/>
      <c r="H54" s="104"/>
      <c r="I54" s="104"/>
      <c r="J54" s="104"/>
      <c r="K54" s="102">
        <f t="shared" si="6"/>
        <v>0</v>
      </c>
      <c r="L54" s="102">
        <f t="shared" si="7"/>
        <v>0</v>
      </c>
      <c r="M54" s="102">
        <f t="shared" si="8"/>
        <v>0</v>
      </c>
      <c r="N54" s="102">
        <f t="shared" si="9"/>
        <v>0</v>
      </c>
      <c r="O54" s="94">
        <f t="shared" si="10"/>
        <v>0</v>
      </c>
      <c r="P54" s="284">
        <f t="shared" si="5"/>
        <v>0</v>
      </c>
      <c r="Q54" s="71"/>
    </row>
    <row r="55" spans="1:17" s="68" customFormat="1" ht="18" customHeight="1" x14ac:dyDescent="0.2">
      <c r="A55" s="96" t="s">
        <v>193</v>
      </c>
      <c r="B55" s="195" t="s">
        <v>406</v>
      </c>
      <c r="C55" s="195" t="s">
        <v>78</v>
      </c>
      <c r="D55" s="414">
        <v>94.56</v>
      </c>
      <c r="E55" s="104"/>
      <c r="F55" s="104"/>
      <c r="G55" s="104"/>
      <c r="H55" s="104"/>
      <c r="I55" s="104"/>
      <c r="J55" s="104"/>
      <c r="K55" s="102">
        <f t="shared" si="6"/>
        <v>0</v>
      </c>
      <c r="L55" s="102">
        <f t="shared" si="7"/>
        <v>0</v>
      </c>
      <c r="M55" s="102">
        <f t="shared" si="8"/>
        <v>0</v>
      </c>
      <c r="N55" s="102">
        <f t="shared" si="9"/>
        <v>0</v>
      </c>
      <c r="O55" s="94">
        <f t="shared" si="10"/>
        <v>0</v>
      </c>
      <c r="P55" s="284">
        <f t="shared" si="5"/>
        <v>0</v>
      </c>
      <c r="Q55" s="71"/>
    </row>
    <row r="56" spans="1:17" s="68" customFormat="1" ht="18" customHeight="1" x14ac:dyDescent="0.2">
      <c r="A56" s="96" t="s">
        <v>193</v>
      </c>
      <c r="B56" s="195" t="s">
        <v>195</v>
      </c>
      <c r="C56" s="195" t="s">
        <v>78</v>
      </c>
      <c r="D56" s="414">
        <v>519.97</v>
      </c>
      <c r="E56" s="104"/>
      <c r="F56" s="104"/>
      <c r="G56" s="104"/>
      <c r="H56" s="104"/>
      <c r="I56" s="104"/>
      <c r="J56" s="104"/>
      <c r="K56" s="102">
        <f t="shared" si="6"/>
        <v>0</v>
      </c>
      <c r="L56" s="102">
        <f t="shared" si="7"/>
        <v>0</v>
      </c>
      <c r="M56" s="102">
        <f t="shared" si="8"/>
        <v>0</v>
      </c>
      <c r="N56" s="102">
        <f t="shared" si="9"/>
        <v>0</v>
      </c>
      <c r="O56" s="94">
        <f t="shared" si="10"/>
        <v>0</v>
      </c>
      <c r="P56" s="284">
        <f t="shared" si="5"/>
        <v>0</v>
      </c>
      <c r="Q56" s="71"/>
    </row>
    <row r="57" spans="1:17" s="68" customFormat="1" ht="18" customHeight="1" x14ac:dyDescent="0.2">
      <c r="A57" s="107" t="s">
        <v>174</v>
      </c>
      <c r="B57" s="195" t="s">
        <v>200</v>
      </c>
      <c r="C57" s="195" t="s">
        <v>78</v>
      </c>
      <c r="D57" s="414">
        <v>469.84</v>
      </c>
      <c r="E57" s="104"/>
      <c r="F57" s="104"/>
      <c r="G57" s="104"/>
      <c r="H57" s="104"/>
      <c r="I57" s="104"/>
      <c r="J57" s="104"/>
      <c r="K57" s="102">
        <f t="shared" si="6"/>
        <v>0</v>
      </c>
      <c r="L57" s="102">
        <f t="shared" si="7"/>
        <v>0</v>
      </c>
      <c r="M57" s="102">
        <f t="shared" si="8"/>
        <v>0</v>
      </c>
      <c r="N57" s="102">
        <f t="shared" si="9"/>
        <v>0</v>
      </c>
      <c r="O57" s="94">
        <f t="shared" si="10"/>
        <v>0</v>
      </c>
      <c r="P57" s="284">
        <f t="shared" si="5"/>
        <v>0</v>
      </c>
      <c r="Q57" s="71"/>
    </row>
    <row r="58" spans="1:17" s="68" customFormat="1" ht="18" customHeight="1" x14ac:dyDescent="0.2">
      <c r="A58" s="96" t="s">
        <v>414</v>
      </c>
      <c r="B58" s="195" t="s">
        <v>415</v>
      </c>
      <c r="C58" s="195" t="s">
        <v>78</v>
      </c>
      <c r="D58" s="414">
        <v>43.75</v>
      </c>
      <c r="E58" s="104"/>
      <c r="F58" s="104"/>
      <c r="G58" s="104"/>
      <c r="H58" s="104"/>
      <c r="I58" s="104"/>
      <c r="J58" s="104"/>
      <c r="K58" s="102">
        <f t="shared" si="6"/>
        <v>0</v>
      </c>
      <c r="L58" s="102">
        <f t="shared" si="7"/>
        <v>0</v>
      </c>
      <c r="M58" s="102">
        <f t="shared" si="8"/>
        <v>0</v>
      </c>
      <c r="N58" s="102">
        <f t="shared" si="9"/>
        <v>0</v>
      </c>
      <c r="O58" s="94">
        <f t="shared" si="10"/>
        <v>0</v>
      </c>
      <c r="P58" s="284">
        <f t="shared" si="5"/>
        <v>0</v>
      </c>
      <c r="Q58" s="71"/>
    </row>
    <row r="59" spans="1:17" s="68" customFormat="1" ht="18" customHeight="1" x14ac:dyDescent="0.2">
      <c r="A59" s="96" t="s">
        <v>416</v>
      </c>
      <c r="B59" s="195" t="s">
        <v>417</v>
      </c>
      <c r="C59" s="195" t="s">
        <v>78</v>
      </c>
      <c r="D59" s="414">
        <v>44.24</v>
      </c>
      <c r="E59" s="104"/>
      <c r="F59" s="104"/>
      <c r="G59" s="104"/>
      <c r="H59" s="104"/>
      <c r="I59" s="104"/>
      <c r="J59" s="104"/>
      <c r="K59" s="102">
        <f t="shared" si="6"/>
        <v>0</v>
      </c>
      <c r="L59" s="102">
        <f t="shared" si="7"/>
        <v>0</v>
      </c>
      <c r="M59" s="102">
        <f t="shared" si="8"/>
        <v>0</v>
      </c>
      <c r="N59" s="102">
        <f t="shared" si="9"/>
        <v>0</v>
      </c>
      <c r="O59" s="94">
        <f t="shared" si="10"/>
        <v>0</v>
      </c>
      <c r="P59" s="284">
        <f t="shared" si="5"/>
        <v>0</v>
      </c>
      <c r="Q59" s="71"/>
    </row>
    <row r="60" spans="1:17" s="68" customFormat="1" ht="18" customHeight="1" x14ac:dyDescent="0.2">
      <c r="A60" s="96" t="s">
        <v>418</v>
      </c>
      <c r="B60" s="195" t="s">
        <v>419</v>
      </c>
      <c r="C60" s="195" t="s">
        <v>78</v>
      </c>
      <c r="D60" s="414">
        <v>731.48</v>
      </c>
      <c r="E60" s="104"/>
      <c r="F60" s="104"/>
      <c r="G60" s="104"/>
      <c r="H60" s="104"/>
      <c r="I60" s="104"/>
      <c r="J60" s="104"/>
      <c r="K60" s="102">
        <f t="shared" si="6"/>
        <v>0</v>
      </c>
      <c r="L60" s="102">
        <f t="shared" si="7"/>
        <v>0</v>
      </c>
      <c r="M60" s="102">
        <f t="shared" si="8"/>
        <v>0</v>
      </c>
      <c r="N60" s="102">
        <f t="shared" si="9"/>
        <v>0</v>
      </c>
      <c r="O60" s="94">
        <f t="shared" si="10"/>
        <v>0</v>
      </c>
      <c r="P60" s="284">
        <f t="shared" si="5"/>
        <v>0</v>
      </c>
      <c r="Q60" s="71"/>
    </row>
    <row r="61" spans="1:17" s="68" customFormat="1" ht="18" customHeight="1" x14ac:dyDescent="0.2">
      <c r="A61" s="398" t="s">
        <v>203</v>
      </c>
      <c r="B61" s="399" t="s">
        <v>204</v>
      </c>
      <c r="C61" s="399" t="s">
        <v>78</v>
      </c>
      <c r="D61" s="416">
        <v>72</v>
      </c>
      <c r="E61" s="400"/>
      <c r="F61" s="400"/>
      <c r="G61" s="400"/>
      <c r="H61" s="400"/>
      <c r="I61" s="400"/>
      <c r="J61" s="400"/>
      <c r="K61" s="102">
        <f t="shared" si="6"/>
        <v>0</v>
      </c>
      <c r="L61" s="102">
        <f t="shared" si="7"/>
        <v>0</v>
      </c>
      <c r="M61" s="102">
        <f t="shared" si="8"/>
        <v>0</v>
      </c>
      <c r="N61" s="102">
        <f t="shared" si="9"/>
        <v>0</v>
      </c>
      <c r="O61" s="94">
        <f t="shared" si="10"/>
        <v>0</v>
      </c>
      <c r="P61" s="284">
        <f t="shared" si="5"/>
        <v>0</v>
      </c>
      <c r="Q61" s="71"/>
    </row>
    <row r="62" spans="1:17" s="68" customFormat="1" ht="18" customHeight="1" x14ac:dyDescent="0.2">
      <c r="A62" s="96" t="s">
        <v>203</v>
      </c>
      <c r="B62" s="195" t="s">
        <v>204</v>
      </c>
      <c r="C62" s="195" t="s">
        <v>78</v>
      </c>
      <c r="D62" s="414">
        <v>425.64</v>
      </c>
      <c r="E62" s="104"/>
      <c r="F62" s="104"/>
      <c r="G62" s="104"/>
      <c r="H62" s="104"/>
      <c r="I62" s="104"/>
      <c r="J62" s="104"/>
      <c r="K62" s="102">
        <f t="shared" si="6"/>
        <v>0</v>
      </c>
      <c r="L62" s="102">
        <f t="shared" si="7"/>
        <v>0</v>
      </c>
      <c r="M62" s="102">
        <f t="shared" si="8"/>
        <v>0</v>
      </c>
      <c r="N62" s="102">
        <f t="shared" si="9"/>
        <v>0</v>
      </c>
      <c r="O62" s="94">
        <f t="shared" si="10"/>
        <v>0</v>
      </c>
      <c r="P62" s="284">
        <f t="shared" si="5"/>
        <v>0</v>
      </c>
      <c r="Q62" s="71"/>
    </row>
    <row r="63" spans="1:17" s="68" customFormat="1" ht="18" customHeight="1" x14ac:dyDescent="0.2">
      <c r="A63" s="398" t="s">
        <v>203</v>
      </c>
      <c r="B63" s="399" t="s">
        <v>204</v>
      </c>
      <c r="C63" s="399" t="s">
        <v>78</v>
      </c>
      <c r="D63" s="416">
        <v>72</v>
      </c>
      <c r="E63" s="400"/>
      <c r="F63" s="400"/>
      <c r="G63" s="400"/>
      <c r="H63" s="400"/>
      <c r="I63" s="400"/>
      <c r="J63" s="400"/>
      <c r="K63" s="102">
        <f t="shared" si="6"/>
        <v>0</v>
      </c>
      <c r="L63" s="102">
        <f t="shared" si="7"/>
        <v>0</v>
      </c>
      <c r="M63" s="102">
        <f t="shared" si="8"/>
        <v>0</v>
      </c>
      <c r="N63" s="102">
        <f t="shared" si="9"/>
        <v>0</v>
      </c>
      <c r="O63" s="94">
        <f t="shared" si="10"/>
        <v>0</v>
      </c>
      <c r="P63" s="284">
        <f t="shared" si="5"/>
        <v>0</v>
      </c>
      <c r="Q63" s="71"/>
    </row>
    <row r="64" spans="1:17" s="68" customFormat="1" ht="18" customHeight="1" x14ac:dyDescent="0.2">
      <c r="A64" s="107" t="s">
        <v>205</v>
      </c>
      <c r="B64" s="195" t="s">
        <v>207</v>
      </c>
      <c r="C64" s="195" t="s">
        <v>78</v>
      </c>
      <c r="D64" s="414">
        <v>178.37</v>
      </c>
      <c r="E64" s="104"/>
      <c r="F64" s="104"/>
      <c r="G64" s="104"/>
      <c r="H64" s="104"/>
      <c r="I64" s="104"/>
      <c r="J64" s="104"/>
      <c r="K64" s="102">
        <f t="shared" si="6"/>
        <v>0</v>
      </c>
      <c r="L64" s="102">
        <f t="shared" si="7"/>
        <v>0</v>
      </c>
      <c r="M64" s="102">
        <f t="shared" si="8"/>
        <v>0</v>
      </c>
      <c r="N64" s="102">
        <f t="shared" si="9"/>
        <v>0</v>
      </c>
      <c r="O64" s="94">
        <f t="shared" si="10"/>
        <v>0</v>
      </c>
      <c r="P64" s="284">
        <f t="shared" si="5"/>
        <v>0</v>
      </c>
      <c r="Q64" s="71"/>
    </row>
    <row r="65" spans="1:17" s="68" customFormat="1" ht="18" customHeight="1" x14ac:dyDescent="0.2">
      <c r="A65" s="96" t="s">
        <v>420</v>
      </c>
      <c r="B65" s="195" t="s">
        <v>208</v>
      </c>
      <c r="C65" s="195" t="s">
        <v>78</v>
      </c>
      <c r="D65" s="414">
        <v>627.80999999999995</v>
      </c>
      <c r="E65" s="104"/>
      <c r="F65" s="104"/>
      <c r="G65" s="104"/>
      <c r="H65" s="104"/>
      <c r="I65" s="104"/>
      <c r="J65" s="104"/>
      <c r="K65" s="102">
        <f t="shared" si="6"/>
        <v>0</v>
      </c>
      <c r="L65" s="102">
        <f t="shared" si="7"/>
        <v>0</v>
      </c>
      <c r="M65" s="102">
        <f t="shared" si="8"/>
        <v>0</v>
      </c>
      <c r="N65" s="102">
        <f t="shared" si="9"/>
        <v>0</v>
      </c>
      <c r="O65" s="94">
        <f t="shared" si="10"/>
        <v>0</v>
      </c>
      <c r="P65" s="284">
        <f t="shared" si="5"/>
        <v>0</v>
      </c>
      <c r="Q65" s="71"/>
    </row>
    <row r="66" spans="1:17" s="68" customFormat="1" ht="18" customHeight="1" x14ac:dyDescent="0.2">
      <c r="A66" s="107" t="s">
        <v>210</v>
      </c>
      <c r="B66" s="195" t="s">
        <v>421</v>
      </c>
      <c r="C66" s="195" t="s">
        <v>78</v>
      </c>
      <c r="D66" s="414">
        <v>282.36</v>
      </c>
      <c r="E66" s="104"/>
      <c r="F66" s="104"/>
      <c r="G66" s="104"/>
      <c r="H66" s="104"/>
      <c r="I66" s="104"/>
      <c r="J66" s="104"/>
      <c r="K66" s="102">
        <f t="shared" si="6"/>
        <v>0</v>
      </c>
      <c r="L66" s="102">
        <f t="shared" si="7"/>
        <v>0</v>
      </c>
      <c r="M66" s="102">
        <f t="shared" si="8"/>
        <v>0</v>
      </c>
      <c r="N66" s="102">
        <f t="shared" si="9"/>
        <v>0</v>
      </c>
      <c r="O66" s="94">
        <f t="shared" si="10"/>
        <v>0</v>
      </c>
      <c r="P66" s="284">
        <f t="shared" si="5"/>
        <v>0</v>
      </c>
      <c r="Q66" s="71"/>
    </row>
    <row r="67" spans="1:17" s="68" customFormat="1" ht="18" customHeight="1" x14ac:dyDescent="0.2">
      <c r="A67" s="96" t="s">
        <v>422</v>
      </c>
      <c r="B67" s="195" t="s">
        <v>423</v>
      </c>
      <c r="C67" s="195" t="s">
        <v>78</v>
      </c>
      <c r="D67" s="414">
        <v>652.97</v>
      </c>
      <c r="E67" s="104"/>
      <c r="F67" s="104"/>
      <c r="G67" s="104"/>
      <c r="H67" s="104"/>
      <c r="I67" s="104"/>
      <c r="J67" s="104"/>
      <c r="K67" s="102">
        <f t="shared" si="6"/>
        <v>0</v>
      </c>
      <c r="L67" s="102">
        <f t="shared" si="7"/>
        <v>0</v>
      </c>
      <c r="M67" s="102">
        <f t="shared" si="8"/>
        <v>0</v>
      </c>
      <c r="N67" s="102">
        <f t="shared" si="9"/>
        <v>0</v>
      </c>
      <c r="O67" s="94">
        <f t="shared" si="10"/>
        <v>0</v>
      </c>
      <c r="P67" s="284">
        <f t="shared" si="5"/>
        <v>0</v>
      </c>
      <c r="Q67" s="71"/>
    </row>
    <row r="68" spans="1:17" s="68" customFormat="1" ht="18" customHeight="1" x14ac:dyDescent="0.2">
      <c r="A68" s="96" t="s">
        <v>225</v>
      </c>
      <c r="B68" s="195" t="s">
        <v>227</v>
      </c>
      <c r="C68" s="195" t="s">
        <v>78</v>
      </c>
      <c r="D68" s="414">
        <v>485.1</v>
      </c>
      <c r="E68" s="104"/>
      <c r="F68" s="104"/>
      <c r="G68" s="104"/>
      <c r="H68" s="104"/>
      <c r="I68" s="104"/>
      <c r="J68" s="104"/>
      <c r="K68" s="102">
        <f t="shared" si="6"/>
        <v>0</v>
      </c>
      <c r="L68" s="102">
        <f t="shared" si="7"/>
        <v>0</v>
      </c>
      <c r="M68" s="102">
        <f t="shared" si="8"/>
        <v>0</v>
      </c>
      <c r="N68" s="102">
        <f t="shared" si="9"/>
        <v>0</v>
      </c>
      <c r="O68" s="94">
        <f t="shared" si="10"/>
        <v>0</v>
      </c>
      <c r="P68" s="284">
        <f t="shared" si="5"/>
        <v>0</v>
      </c>
      <c r="Q68" s="71"/>
    </row>
    <row r="69" spans="1:17" s="68" customFormat="1" ht="18" customHeight="1" x14ac:dyDescent="0.2">
      <c r="A69" s="96" t="s">
        <v>231</v>
      </c>
      <c r="B69" s="195" t="s">
        <v>233</v>
      </c>
      <c r="C69" s="195" t="s">
        <v>78</v>
      </c>
      <c r="D69" s="414">
        <v>524.51</v>
      </c>
      <c r="E69" s="104"/>
      <c r="F69" s="104"/>
      <c r="G69" s="104"/>
      <c r="H69" s="104"/>
      <c r="I69" s="104"/>
      <c r="J69" s="104"/>
      <c r="K69" s="102">
        <f t="shared" si="6"/>
        <v>0</v>
      </c>
      <c r="L69" s="102">
        <f t="shared" si="7"/>
        <v>0</v>
      </c>
      <c r="M69" s="102">
        <f t="shared" si="8"/>
        <v>0</v>
      </c>
      <c r="N69" s="102">
        <f t="shared" si="9"/>
        <v>0</v>
      </c>
      <c r="O69" s="94">
        <f t="shared" si="10"/>
        <v>0</v>
      </c>
      <c r="P69" s="284">
        <f t="shared" si="5"/>
        <v>0</v>
      </c>
      <c r="Q69" s="71"/>
    </row>
    <row r="70" spans="1:17" s="68" customFormat="1" ht="18" customHeight="1" x14ac:dyDescent="0.2">
      <c r="A70" s="96" t="s">
        <v>235</v>
      </c>
      <c r="B70" s="195" t="s">
        <v>237</v>
      </c>
      <c r="C70" s="195" t="s">
        <v>78</v>
      </c>
      <c r="D70" s="414">
        <v>628.20000000000005</v>
      </c>
      <c r="E70" s="104"/>
      <c r="F70" s="104"/>
      <c r="G70" s="104"/>
      <c r="H70" s="104"/>
      <c r="I70" s="104"/>
      <c r="J70" s="104"/>
      <c r="K70" s="102">
        <f t="shared" si="6"/>
        <v>0</v>
      </c>
      <c r="L70" s="102">
        <f t="shared" si="7"/>
        <v>0</v>
      </c>
      <c r="M70" s="102">
        <f t="shared" si="8"/>
        <v>0</v>
      </c>
      <c r="N70" s="102">
        <f t="shared" si="9"/>
        <v>0</v>
      </c>
      <c r="O70" s="94">
        <f t="shared" si="10"/>
        <v>0</v>
      </c>
      <c r="P70" s="284">
        <f t="shared" si="5"/>
        <v>0</v>
      </c>
      <c r="Q70" s="71"/>
    </row>
    <row r="71" spans="1:17" s="68" customFormat="1" ht="18" customHeight="1" x14ac:dyDescent="0.2">
      <c r="A71" s="96" t="s">
        <v>241</v>
      </c>
      <c r="B71" s="195" t="s">
        <v>243</v>
      </c>
      <c r="C71" s="195" t="s">
        <v>78</v>
      </c>
      <c r="D71" s="414">
        <v>477.12</v>
      </c>
      <c r="E71" s="104"/>
      <c r="F71" s="104"/>
      <c r="G71" s="104"/>
      <c r="H71" s="104"/>
      <c r="I71" s="104"/>
      <c r="J71" s="104"/>
      <c r="K71" s="102">
        <f t="shared" si="6"/>
        <v>0</v>
      </c>
      <c r="L71" s="102">
        <f t="shared" si="7"/>
        <v>0</v>
      </c>
      <c r="M71" s="102">
        <f t="shared" si="8"/>
        <v>0</v>
      </c>
      <c r="N71" s="102">
        <f t="shared" si="9"/>
        <v>0</v>
      </c>
      <c r="O71" s="94">
        <f t="shared" si="10"/>
        <v>0</v>
      </c>
      <c r="P71" s="284">
        <f t="shared" si="5"/>
        <v>0</v>
      </c>
      <c r="Q71" s="71"/>
    </row>
    <row r="72" spans="1:17" s="68" customFormat="1" ht="18" customHeight="1" x14ac:dyDescent="0.2">
      <c r="A72" s="107" t="s">
        <v>161</v>
      </c>
      <c r="B72" s="195" t="s">
        <v>180</v>
      </c>
      <c r="C72" s="195" t="s">
        <v>79</v>
      </c>
      <c r="D72" s="414">
        <v>230.6</v>
      </c>
      <c r="E72" s="104"/>
      <c r="F72" s="104"/>
      <c r="G72" s="104"/>
      <c r="H72" s="104"/>
      <c r="I72" s="104"/>
      <c r="J72" s="104"/>
      <c r="K72" s="102">
        <f t="shared" si="6"/>
        <v>0</v>
      </c>
      <c r="L72" s="102">
        <f t="shared" si="7"/>
        <v>0</v>
      </c>
      <c r="M72" s="102">
        <f t="shared" si="8"/>
        <v>0</v>
      </c>
      <c r="N72" s="102">
        <f t="shared" si="9"/>
        <v>0</v>
      </c>
      <c r="O72" s="94">
        <f t="shared" si="10"/>
        <v>0</v>
      </c>
      <c r="P72" s="284">
        <f t="shared" si="5"/>
        <v>0</v>
      </c>
      <c r="Q72" s="71"/>
    </row>
    <row r="73" spans="1:17" s="68" customFormat="1" ht="18" customHeight="1" x14ac:dyDescent="0.2">
      <c r="A73" s="96" t="s">
        <v>185</v>
      </c>
      <c r="B73" s="195" t="s">
        <v>186</v>
      </c>
      <c r="C73" s="195" t="s">
        <v>79</v>
      </c>
      <c r="D73" s="414">
        <v>552.91999999999996</v>
      </c>
      <c r="E73" s="104"/>
      <c r="F73" s="104"/>
      <c r="G73" s="104"/>
      <c r="H73" s="104"/>
      <c r="I73" s="104"/>
      <c r="J73" s="104"/>
      <c r="K73" s="102">
        <f t="shared" si="6"/>
        <v>0</v>
      </c>
      <c r="L73" s="102">
        <f t="shared" si="7"/>
        <v>0</v>
      </c>
      <c r="M73" s="102">
        <f t="shared" si="8"/>
        <v>0</v>
      </c>
      <c r="N73" s="102">
        <f t="shared" si="9"/>
        <v>0</v>
      </c>
      <c r="O73" s="94">
        <f t="shared" si="10"/>
        <v>0</v>
      </c>
      <c r="P73" s="284">
        <f t="shared" si="5"/>
        <v>0</v>
      </c>
      <c r="Q73" s="71"/>
    </row>
    <row r="74" spans="1:17" s="68" customFormat="1" ht="18" customHeight="1" x14ac:dyDescent="0.2">
      <c r="A74" s="96" t="s">
        <v>185</v>
      </c>
      <c r="B74" s="195" t="s">
        <v>406</v>
      </c>
      <c r="C74" s="195" t="s">
        <v>79</v>
      </c>
      <c r="D74" s="414">
        <v>94.56</v>
      </c>
      <c r="E74" s="104"/>
      <c r="F74" s="104"/>
      <c r="G74" s="104"/>
      <c r="H74" s="104"/>
      <c r="I74" s="104"/>
      <c r="J74" s="104"/>
      <c r="K74" s="102">
        <f t="shared" si="6"/>
        <v>0</v>
      </c>
      <c r="L74" s="102">
        <f t="shared" si="7"/>
        <v>0</v>
      </c>
      <c r="M74" s="102">
        <f t="shared" si="8"/>
        <v>0</v>
      </c>
      <c r="N74" s="102">
        <f t="shared" si="9"/>
        <v>0</v>
      </c>
      <c r="O74" s="94">
        <f t="shared" si="10"/>
        <v>0</v>
      </c>
      <c r="P74" s="284">
        <f t="shared" si="5"/>
        <v>0</v>
      </c>
      <c r="Q74" s="71"/>
    </row>
    <row r="75" spans="1:17" s="68" customFormat="1" ht="18" customHeight="1" x14ac:dyDescent="0.2">
      <c r="A75" s="96" t="s">
        <v>185</v>
      </c>
      <c r="B75" s="195" t="s">
        <v>187</v>
      </c>
      <c r="C75" s="195" t="s">
        <v>79</v>
      </c>
      <c r="D75" s="414">
        <v>552.91999999999996</v>
      </c>
      <c r="E75" s="104"/>
      <c r="F75" s="104"/>
      <c r="G75" s="104"/>
      <c r="H75" s="104"/>
      <c r="I75" s="104"/>
      <c r="J75" s="104"/>
      <c r="K75" s="102">
        <f t="shared" si="6"/>
        <v>0</v>
      </c>
      <c r="L75" s="102">
        <f t="shared" si="7"/>
        <v>0</v>
      </c>
      <c r="M75" s="102">
        <f t="shared" si="8"/>
        <v>0</v>
      </c>
      <c r="N75" s="102">
        <f t="shared" si="9"/>
        <v>0</v>
      </c>
      <c r="O75" s="94">
        <f t="shared" si="10"/>
        <v>0</v>
      </c>
      <c r="P75" s="284">
        <f t="shared" si="5"/>
        <v>0</v>
      </c>
      <c r="Q75" s="71"/>
    </row>
    <row r="76" spans="1:17" s="68" customFormat="1" ht="18" customHeight="1" x14ac:dyDescent="0.2">
      <c r="A76" s="107" t="s">
        <v>166</v>
      </c>
      <c r="B76" s="195" t="s">
        <v>190</v>
      </c>
      <c r="C76" s="195" t="s">
        <v>79</v>
      </c>
      <c r="D76" s="414">
        <v>266.70999999999998</v>
      </c>
      <c r="E76" s="104"/>
      <c r="F76" s="104"/>
      <c r="G76" s="104"/>
      <c r="H76" s="104"/>
      <c r="I76" s="104"/>
      <c r="J76" s="104"/>
      <c r="K76" s="102">
        <f t="shared" si="6"/>
        <v>0</v>
      </c>
      <c r="L76" s="102">
        <f t="shared" si="7"/>
        <v>0</v>
      </c>
      <c r="M76" s="102">
        <f t="shared" si="8"/>
        <v>0</v>
      </c>
      <c r="N76" s="102">
        <f t="shared" si="9"/>
        <v>0</v>
      </c>
      <c r="O76" s="94">
        <f t="shared" si="10"/>
        <v>0</v>
      </c>
      <c r="P76" s="284">
        <f t="shared" si="5"/>
        <v>0</v>
      </c>
      <c r="Q76" s="71"/>
    </row>
    <row r="77" spans="1:17" s="68" customFormat="1" ht="18" customHeight="1" x14ac:dyDescent="0.2">
      <c r="A77" s="96" t="s">
        <v>168</v>
      </c>
      <c r="B77" s="195" t="s">
        <v>190</v>
      </c>
      <c r="C77" s="195" t="s">
        <v>79</v>
      </c>
      <c r="D77" s="414">
        <v>59</v>
      </c>
      <c r="E77" s="104"/>
      <c r="F77" s="104"/>
      <c r="G77" s="104"/>
      <c r="H77" s="104"/>
      <c r="I77" s="104"/>
      <c r="J77" s="104"/>
      <c r="K77" s="102">
        <f t="shared" ref="K77:K108" si="11">D77*F77*$C$5</f>
        <v>0</v>
      </c>
      <c r="L77" s="102">
        <f t="shared" ref="L77:L108" si="12">D77*G77*$C$6</f>
        <v>0</v>
      </c>
      <c r="M77" s="102">
        <f t="shared" ref="M77:M108" si="13">H77*D77*$C$8</f>
        <v>0</v>
      </c>
      <c r="N77" s="102">
        <f t="shared" ref="N77:N108" si="14">D77*I77*$C$7</f>
        <v>0</v>
      </c>
      <c r="O77" s="94">
        <f t="shared" ref="O77:O108" si="15">D77*J77*$C$9</f>
        <v>0</v>
      </c>
      <c r="P77" s="284">
        <f t="shared" si="5"/>
        <v>0</v>
      </c>
      <c r="Q77" s="71"/>
    </row>
    <row r="78" spans="1:17" s="68" customFormat="1" ht="18" customHeight="1" x14ac:dyDescent="0.2">
      <c r="A78" s="107" t="s">
        <v>169</v>
      </c>
      <c r="B78" s="195" t="s">
        <v>192</v>
      </c>
      <c r="C78" s="195" t="s">
        <v>79</v>
      </c>
      <c r="D78" s="414">
        <v>239.72</v>
      </c>
      <c r="E78" s="104"/>
      <c r="F78" s="104"/>
      <c r="G78" s="104"/>
      <c r="H78" s="104"/>
      <c r="I78" s="104"/>
      <c r="J78" s="104"/>
      <c r="K78" s="102">
        <f t="shared" si="11"/>
        <v>0</v>
      </c>
      <c r="L78" s="102">
        <f t="shared" si="12"/>
        <v>0</v>
      </c>
      <c r="M78" s="102">
        <f t="shared" si="13"/>
        <v>0</v>
      </c>
      <c r="N78" s="102">
        <f t="shared" si="14"/>
        <v>0</v>
      </c>
      <c r="O78" s="94">
        <f t="shared" si="15"/>
        <v>0</v>
      </c>
      <c r="P78" s="284">
        <f t="shared" si="5"/>
        <v>0</v>
      </c>
      <c r="Q78" s="71"/>
    </row>
    <row r="79" spans="1:17" s="68" customFormat="1" ht="18" customHeight="1" x14ac:dyDescent="0.2">
      <c r="A79" s="96" t="s">
        <v>196</v>
      </c>
      <c r="B79" s="195" t="s">
        <v>198</v>
      </c>
      <c r="C79" s="195" t="s">
        <v>79</v>
      </c>
      <c r="D79" s="414">
        <v>594.95000000000005</v>
      </c>
      <c r="E79" s="104"/>
      <c r="F79" s="104"/>
      <c r="G79" s="104"/>
      <c r="H79" s="104"/>
      <c r="I79" s="104"/>
      <c r="J79" s="104"/>
      <c r="K79" s="102">
        <f t="shared" si="11"/>
        <v>0</v>
      </c>
      <c r="L79" s="102">
        <f t="shared" si="12"/>
        <v>0</v>
      </c>
      <c r="M79" s="102">
        <f t="shared" si="13"/>
        <v>0</v>
      </c>
      <c r="N79" s="102">
        <f t="shared" si="14"/>
        <v>0</v>
      </c>
      <c r="O79" s="94">
        <f t="shared" si="15"/>
        <v>0</v>
      </c>
      <c r="P79" s="284">
        <f t="shared" ref="P79:P163" si="16">SUM(K79:O79)</f>
        <v>0</v>
      </c>
      <c r="Q79" s="71"/>
    </row>
    <row r="80" spans="1:17" s="68" customFormat="1" ht="18" customHeight="1" x14ac:dyDescent="0.2">
      <c r="A80" s="96" t="s">
        <v>196</v>
      </c>
      <c r="B80" s="195" t="s">
        <v>406</v>
      </c>
      <c r="C80" s="195" t="s">
        <v>79</v>
      </c>
      <c r="D80" s="414">
        <v>94.56</v>
      </c>
      <c r="E80" s="104"/>
      <c r="F80" s="104"/>
      <c r="G80" s="104"/>
      <c r="H80" s="104"/>
      <c r="I80" s="104"/>
      <c r="J80" s="104"/>
      <c r="K80" s="102">
        <f t="shared" si="11"/>
        <v>0</v>
      </c>
      <c r="L80" s="102">
        <f t="shared" si="12"/>
        <v>0</v>
      </c>
      <c r="M80" s="102">
        <f t="shared" si="13"/>
        <v>0</v>
      </c>
      <c r="N80" s="102">
        <f t="shared" si="14"/>
        <v>0</v>
      </c>
      <c r="O80" s="94">
        <f t="shared" si="15"/>
        <v>0</v>
      </c>
      <c r="P80" s="284">
        <f t="shared" si="16"/>
        <v>0</v>
      </c>
      <c r="Q80" s="71"/>
    </row>
    <row r="81" spans="1:17" s="68" customFormat="1" ht="18" customHeight="1" x14ac:dyDescent="0.2">
      <c r="A81" s="96" t="s">
        <v>196</v>
      </c>
      <c r="B81" s="195" t="s">
        <v>197</v>
      </c>
      <c r="C81" s="195" t="s">
        <v>79</v>
      </c>
      <c r="D81" s="414">
        <v>594.95000000000005</v>
      </c>
      <c r="E81" s="104"/>
      <c r="F81" s="104"/>
      <c r="G81" s="104"/>
      <c r="H81" s="104"/>
      <c r="I81" s="104"/>
      <c r="J81" s="104"/>
      <c r="K81" s="102">
        <f t="shared" si="11"/>
        <v>0</v>
      </c>
      <c r="L81" s="102">
        <f t="shared" si="12"/>
        <v>0</v>
      </c>
      <c r="M81" s="102">
        <f t="shared" si="13"/>
        <v>0</v>
      </c>
      <c r="N81" s="102">
        <f t="shared" si="14"/>
        <v>0</v>
      </c>
      <c r="O81" s="94">
        <f t="shared" si="15"/>
        <v>0</v>
      </c>
      <c r="P81" s="284">
        <f t="shared" si="16"/>
        <v>0</v>
      </c>
      <c r="Q81" s="71"/>
    </row>
    <row r="82" spans="1:17" s="68" customFormat="1" ht="18" customHeight="1" x14ac:dyDescent="0.2">
      <c r="A82" s="107" t="s">
        <v>201</v>
      </c>
      <c r="B82" s="195" t="s">
        <v>202</v>
      </c>
      <c r="C82" s="195" t="s">
        <v>79</v>
      </c>
      <c r="D82" s="414">
        <v>284.54000000000002</v>
      </c>
      <c r="E82" s="104"/>
      <c r="F82" s="104"/>
      <c r="G82" s="104"/>
      <c r="H82" s="104"/>
      <c r="I82" s="104"/>
      <c r="J82" s="104"/>
      <c r="K82" s="102">
        <f t="shared" si="11"/>
        <v>0</v>
      </c>
      <c r="L82" s="102">
        <f t="shared" si="12"/>
        <v>0</v>
      </c>
      <c r="M82" s="102">
        <f t="shared" si="13"/>
        <v>0</v>
      </c>
      <c r="N82" s="102">
        <f t="shared" si="14"/>
        <v>0</v>
      </c>
      <c r="O82" s="94">
        <f t="shared" si="15"/>
        <v>0</v>
      </c>
      <c r="P82" s="284">
        <f t="shared" si="16"/>
        <v>0</v>
      </c>
      <c r="Q82" s="71"/>
    </row>
    <row r="83" spans="1:17" s="68" customFormat="1" ht="18" customHeight="1" x14ac:dyDescent="0.2">
      <c r="A83" s="96" t="s">
        <v>176</v>
      </c>
      <c r="B83" s="195" t="s">
        <v>202</v>
      </c>
      <c r="C83" s="195" t="s">
        <v>79</v>
      </c>
      <c r="D83" s="414">
        <v>44.15</v>
      </c>
      <c r="E83" s="104"/>
      <c r="F83" s="104"/>
      <c r="G83" s="104"/>
      <c r="H83" s="104"/>
      <c r="I83" s="104"/>
      <c r="J83" s="104"/>
      <c r="K83" s="102">
        <f t="shared" si="11"/>
        <v>0</v>
      </c>
      <c r="L83" s="102">
        <f t="shared" si="12"/>
        <v>0</v>
      </c>
      <c r="M83" s="102">
        <f t="shared" si="13"/>
        <v>0</v>
      </c>
      <c r="N83" s="102">
        <f t="shared" si="14"/>
        <v>0</v>
      </c>
      <c r="O83" s="94">
        <f t="shared" si="15"/>
        <v>0</v>
      </c>
      <c r="P83" s="284">
        <f t="shared" si="16"/>
        <v>0</v>
      </c>
      <c r="Q83" s="71"/>
    </row>
    <row r="84" spans="1:17" s="68" customFormat="1" ht="18" customHeight="1" x14ac:dyDescent="0.2">
      <c r="A84" s="107" t="s">
        <v>205</v>
      </c>
      <c r="B84" s="195" t="s">
        <v>31</v>
      </c>
      <c r="C84" s="195" t="s">
        <v>79</v>
      </c>
      <c r="D84" s="414">
        <v>173.21</v>
      </c>
      <c r="E84" s="104"/>
      <c r="F84" s="104"/>
      <c r="G84" s="104"/>
      <c r="H84" s="104"/>
      <c r="I84" s="104"/>
      <c r="J84" s="104"/>
      <c r="K84" s="102">
        <f t="shared" si="11"/>
        <v>0</v>
      </c>
      <c r="L84" s="102">
        <f t="shared" si="12"/>
        <v>0</v>
      </c>
      <c r="M84" s="102">
        <f t="shared" si="13"/>
        <v>0</v>
      </c>
      <c r="N84" s="102">
        <f t="shared" si="14"/>
        <v>0</v>
      </c>
      <c r="O84" s="94">
        <f t="shared" si="15"/>
        <v>0</v>
      </c>
      <c r="P84" s="284">
        <f t="shared" si="16"/>
        <v>0</v>
      </c>
      <c r="Q84" s="71"/>
    </row>
    <row r="85" spans="1:17" s="68" customFormat="1" ht="18" customHeight="1" x14ac:dyDescent="0.2">
      <c r="A85" s="107" t="s">
        <v>212</v>
      </c>
      <c r="B85" s="195" t="s">
        <v>32</v>
      </c>
      <c r="C85" s="195" t="s">
        <v>79</v>
      </c>
      <c r="D85" s="414">
        <v>293.81</v>
      </c>
      <c r="E85" s="104"/>
      <c r="F85" s="104"/>
      <c r="G85" s="104"/>
      <c r="H85" s="104"/>
      <c r="I85" s="104"/>
      <c r="J85" s="104"/>
      <c r="K85" s="102">
        <f t="shared" si="11"/>
        <v>0</v>
      </c>
      <c r="L85" s="102">
        <f t="shared" si="12"/>
        <v>0</v>
      </c>
      <c r="M85" s="102">
        <f t="shared" si="13"/>
        <v>0</v>
      </c>
      <c r="N85" s="102">
        <f t="shared" si="14"/>
        <v>0</v>
      </c>
      <c r="O85" s="94">
        <f t="shared" si="15"/>
        <v>0</v>
      </c>
      <c r="P85" s="284">
        <f t="shared" si="16"/>
        <v>0</v>
      </c>
      <c r="Q85" s="71"/>
    </row>
    <row r="86" spans="1:17" s="68" customFormat="1" ht="18" customHeight="1" x14ac:dyDescent="0.2">
      <c r="A86" s="96" t="s">
        <v>223</v>
      </c>
      <c r="B86" s="195" t="s">
        <v>224</v>
      </c>
      <c r="C86" s="195" t="s">
        <v>79</v>
      </c>
      <c r="D86" s="414">
        <v>386.29</v>
      </c>
      <c r="E86" s="104"/>
      <c r="F86" s="104"/>
      <c r="G86" s="104"/>
      <c r="H86" s="104"/>
      <c r="I86" s="104"/>
      <c r="J86" s="104"/>
      <c r="K86" s="102">
        <f t="shared" si="11"/>
        <v>0</v>
      </c>
      <c r="L86" s="102">
        <f t="shared" si="12"/>
        <v>0</v>
      </c>
      <c r="M86" s="102">
        <f t="shared" si="13"/>
        <v>0</v>
      </c>
      <c r="N86" s="102">
        <f t="shared" si="14"/>
        <v>0</v>
      </c>
      <c r="O86" s="94">
        <f t="shared" si="15"/>
        <v>0</v>
      </c>
      <c r="P86" s="284">
        <f t="shared" si="16"/>
        <v>0</v>
      </c>
      <c r="Q86" s="71"/>
    </row>
    <row r="87" spans="1:17" s="68" customFormat="1" ht="18" customHeight="1" x14ac:dyDescent="0.2">
      <c r="A87" s="96" t="s">
        <v>177</v>
      </c>
      <c r="B87" s="195" t="s">
        <v>209</v>
      </c>
      <c r="C87" s="195" t="s">
        <v>79</v>
      </c>
      <c r="D87" s="414">
        <v>764.67</v>
      </c>
      <c r="E87" s="104"/>
      <c r="F87" s="104"/>
      <c r="G87" s="104"/>
      <c r="H87" s="104"/>
      <c r="I87" s="104"/>
      <c r="J87" s="104"/>
      <c r="K87" s="102">
        <f t="shared" si="11"/>
        <v>0</v>
      </c>
      <c r="L87" s="102">
        <f t="shared" si="12"/>
        <v>0</v>
      </c>
      <c r="M87" s="102">
        <f t="shared" si="13"/>
        <v>0</v>
      </c>
      <c r="N87" s="102">
        <f t="shared" si="14"/>
        <v>0</v>
      </c>
      <c r="O87" s="94">
        <f t="shared" si="15"/>
        <v>0</v>
      </c>
      <c r="P87" s="284">
        <f t="shared" si="16"/>
        <v>0</v>
      </c>
      <c r="Q87" s="71"/>
    </row>
    <row r="88" spans="1:17" s="68" customFormat="1" ht="18" customHeight="1" x14ac:dyDescent="0.2">
      <c r="A88" s="96" t="s">
        <v>424</v>
      </c>
      <c r="B88" s="195" t="s">
        <v>215</v>
      </c>
      <c r="C88" s="195" t="s">
        <v>79</v>
      </c>
      <c r="D88" s="414">
        <v>1000.85</v>
      </c>
      <c r="E88" s="104"/>
      <c r="F88" s="104"/>
      <c r="G88" s="104"/>
      <c r="H88" s="104"/>
      <c r="I88" s="104"/>
      <c r="J88" s="104"/>
      <c r="K88" s="102">
        <f t="shared" si="11"/>
        <v>0</v>
      </c>
      <c r="L88" s="102">
        <f t="shared" si="12"/>
        <v>0</v>
      </c>
      <c r="M88" s="102">
        <f t="shared" si="13"/>
        <v>0</v>
      </c>
      <c r="N88" s="102">
        <f t="shared" si="14"/>
        <v>0</v>
      </c>
      <c r="O88" s="94">
        <f t="shared" si="15"/>
        <v>0</v>
      </c>
      <c r="P88" s="284">
        <f t="shared" si="16"/>
        <v>0</v>
      </c>
      <c r="Q88" s="71"/>
    </row>
    <row r="89" spans="1:17" s="68" customFormat="1" ht="18" customHeight="1" x14ac:dyDescent="0.2">
      <c r="A89" s="96" t="s">
        <v>425</v>
      </c>
      <c r="B89" s="195" t="s">
        <v>215</v>
      </c>
      <c r="C89" s="195" t="s">
        <v>79</v>
      </c>
      <c r="D89" s="414">
        <v>138.19999999999999</v>
      </c>
      <c r="E89" s="104"/>
      <c r="F89" s="104"/>
      <c r="G89" s="104"/>
      <c r="H89" s="104"/>
      <c r="I89" s="104"/>
      <c r="J89" s="104"/>
      <c r="K89" s="102">
        <f t="shared" si="11"/>
        <v>0</v>
      </c>
      <c r="L89" s="102">
        <f t="shared" si="12"/>
        <v>0</v>
      </c>
      <c r="M89" s="102">
        <f t="shared" si="13"/>
        <v>0</v>
      </c>
      <c r="N89" s="102">
        <f t="shared" si="14"/>
        <v>0</v>
      </c>
      <c r="O89" s="94">
        <f t="shared" si="15"/>
        <v>0</v>
      </c>
      <c r="P89" s="284">
        <f t="shared" si="16"/>
        <v>0</v>
      </c>
      <c r="Q89" s="71"/>
    </row>
    <row r="90" spans="1:17" s="68" customFormat="1" ht="18" customHeight="1" x14ac:dyDescent="0.2">
      <c r="A90" s="107" t="s">
        <v>210</v>
      </c>
      <c r="B90" s="195" t="s">
        <v>34</v>
      </c>
      <c r="C90" s="195" t="s">
        <v>79</v>
      </c>
      <c r="D90" s="414">
        <v>272.08</v>
      </c>
      <c r="E90" s="104"/>
      <c r="F90" s="104"/>
      <c r="G90" s="104"/>
      <c r="H90" s="104"/>
      <c r="I90" s="104"/>
      <c r="J90" s="104"/>
      <c r="K90" s="102">
        <f t="shared" si="11"/>
        <v>0</v>
      </c>
      <c r="L90" s="102">
        <f t="shared" si="12"/>
        <v>0</v>
      </c>
      <c r="M90" s="102">
        <f t="shared" si="13"/>
        <v>0</v>
      </c>
      <c r="N90" s="102">
        <f t="shared" si="14"/>
        <v>0</v>
      </c>
      <c r="O90" s="94">
        <f t="shared" si="15"/>
        <v>0</v>
      </c>
      <c r="P90" s="284">
        <f t="shared" si="16"/>
        <v>0</v>
      </c>
      <c r="Q90" s="71"/>
    </row>
    <row r="91" spans="1:17" s="68" customFormat="1" ht="18" customHeight="1" x14ac:dyDescent="0.2">
      <c r="A91" s="107" t="s">
        <v>220</v>
      </c>
      <c r="B91" s="195" t="s">
        <v>35</v>
      </c>
      <c r="C91" s="195" t="s">
        <v>79</v>
      </c>
      <c r="D91" s="414">
        <v>269.87</v>
      </c>
      <c r="E91" s="104"/>
      <c r="F91" s="104"/>
      <c r="G91" s="104"/>
      <c r="H91" s="104"/>
      <c r="I91" s="104"/>
      <c r="J91" s="104"/>
      <c r="K91" s="102">
        <f t="shared" si="11"/>
        <v>0</v>
      </c>
      <c r="L91" s="102">
        <f t="shared" si="12"/>
        <v>0</v>
      </c>
      <c r="M91" s="102">
        <f t="shared" si="13"/>
        <v>0</v>
      </c>
      <c r="N91" s="102">
        <f t="shared" si="14"/>
        <v>0</v>
      </c>
      <c r="O91" s="94">
        <f t="shared" si="15"/>
        <v>0</v>
      </c>
      <c r="P91" s="284">
        <f t="shared" si="16"/>
        <v>0</v>
      </c>
      <c r="Q91" s="71"/>
    </row>
    <row r="92" spans="1:17" s="68" customFormat="1" ht="18" customHeight="1" x14ac:dyDescent="0.2">
      <c r="A92" s="107" t="s">
        <v>503</v>
      </c>
      <c r="B92" s="440" t="s">
        <v>504</v>
      </c>
      <c r="C92" s="440" t="s">
        <v>79</v>
      </c>
      <c r="D92" s="414">
        <v>647.79999999999995</v>
      </c>
      <c r="E92" s="104"/>
      <c r="F92" s="104"/>
      <c r="G92" s="104"/>
      <c r="H92" s="104"/>
      <c r="I92" s="104"/>
      <c r="J92" s="104"/>
      <c r="K92" s="102">
        <f t="shared" si="11"/>
        <v>0</v>
      </c>
      <c r="L92" s="102">
        <f t="shared" si="12"/>
        <v>0</v>
      </c>
      <c r="M92" s="102">
        <f t="shared" si="13"/>
        <v>0</v>
      </c>
      <c r="N92" s="102">
        <f t="shared" si="14"/>
        <v>0</v>
      </c>
      <c r="O92" s="94">
        <f t="shared" si="15"/>
        <v>0</v>
      </c>
      <c r="P92" s="284">
        <f t="shared" si="16"/>
        <v>0</v>
      </c>
      <c r="Q92" s="71"/>
    </row>
    <row r="93" spans="1:17" s="68" customFormat="1" ht="18" customHeight="1" x14ac:dyDescent="0.2">
      <c r="A93" s="96" t="s">
        <v>225</v>
      </c>
      <c r="B93" s="195" t="s">
        <v>228</v>
      </c>
      <c r="C93" s="195" t="s">
        <v>79</v>
      </c>
      <c r="D93" s="414">
        <v>553.78</v>
      </c>
      <c r="E93" s="104"/>
      <c r="F93" s="104"/>
      <c r="G93" s="104"/>
      <c r="H93" s="104"/>
      <c r="I93" s="104"/>
      <c r="J93" s="104"/>
      <c r="K93" s="102">
        <f t="shared" si="11"/>
        <v>0</v>
      </c>
      <c r="L93" s="102">
        <f t="shared" si="12"/>
        <v>0</v>
      </c>
      <c r="M93" s="102">
        <f t="shared" si="13"/>
        <v>0</v>
      </c>
      <c r="N93" s="102">
        <f t="shared" si="14"/>
        <v>0</v>
      </c>
      <c r="O93" s="94">
        <f t="shared" si="15"/>
        <v>0</v>
      </c>
      <c r="P93" s="284">
        <f t="shared" si="16"/>
        <v>0</v>
      </c>
      <c r="Q93" s="71"/>
    </row>
    <row r="94" spans="1:17" s="68" customFormat="1" ht="18" customHeight="1" x14ac:dyDescent="0.2">
      <c r="A94" s="96" t="s">
        <v>231</v>
      </c>
      <c r="B94" s="195" t="s">
        <v>234</v>
      </c>
      <c r="C94" s="195" t="s">
        <v>79</v>
      </c>
      <c r="D94" s="414">
        <v>553.78</v>
      </c>
      <c r="E94" s="104"/>
      <c r="F94" s="104"/>
      <c r="G94" s="104"/>
      <c r="H94" s="104"/>
      <c r="I94" s="104"/>
      <c r="J94" s="104"/>
      <c r="K94" s="102">
        <f t="shared" si="11"/>
        <v>0</v>
      </c>
      <c r="L94" s="102">
        <f t="shared" si="12"/>
        <v>0</v>
      </c>
      <c r="M94" s="102">
        <f t="shared" si="13"/>
        <v>0</v>
      </c>
      <c r="N94" s="102">
        <f t="shared" si="14"/>
        <v>0</v>
      </c>
      <c r="O94" s="94">
        <f t="shared" si="15"/>
        <v>0</v>
      </c>
      <c r="P94" s="284">
        <f t="shared" si="16"/>
        <v>0</v>
      </c>
      <c r="Q94" s="71"/>
    </row>
    <row r="95" spans="1:17" s="68" customFormat="1" ht="18" customHeight="1" x14ac:dyDescent="0.2">
      <c r="A95" s="96" t="s">
        <v>235</v>
      </c>
      <c r="B95" s="195" t="s">
        <v>238</v>
      </c>
      <c r="C95" s="195" t="s">
        <v>79</v>
      </c>
      <c r="D95" s="414">
        <v>622.5</v>
      </c>
      <c r="E95" s="104"/>
      <c r="F95" s="104"/>
      <c r="G95" s="104"/>
      <c r="H95" s="104"/>
      <c r="I95" s="104"/>
      <c r="J95" s="104"/>
      <c r="K95" s="102">
        <f t="shared" si="11"/>
        <v>0</v>
      </c>
      <c r="L95" s="102">
        <f t="shared" si="12"/>
        <v>0</v>
      </c>
      <c r="M95" s="102">
        <f t="shared" si="13"/>
        <v>0</v>
      </c>
      <c r="N95" s="102">
        <f t="shared" si="14"/>
        <v>0</v>
      </c>
      <c r="O95" s="94">
        <f t="shared" si="15"/>
        <v>0</v>
      </c>
      <c r="P95" s="284">
        <f t="shared" si="16"/>
        <v>0</v>
      </c>
      <c r="Q95" s="71"/>
    </row>
    <row r="96" spans="1:17" s="68" customFormat="1" ht="18" customHeight="1" x14ac:dyDescent="0.2">
      <c r="A96" s="96" t="s">
        <v>241</v>
      </c>
      <c r="B96" s="195" t="s">
        <v>244</v>
      </c>
      <c r="C96" s="195" t="s">
        <v>79</v>
      </c>
      <c r="D96" s="414">
        <v>641.76</v>
      </c>
      <c r="E96" s="104"/>
      <c r="F96" s="104"/>
      <c r="G96" s="104"/>
      <c r="H96" s="104"/>
      <c r="I96" s="104"/>
      <c r="J96" s="104"/>
      <c r="K96" s="102">
        <f t="shared" si="11"/>
        <v>0</v>
      </c>
      <c r="L96" s="102">
        <f t="shared" si="12"/>
        <v>0</v>
      </c>
      <c r="M96" s="102">
        <f t="shared" si="13"/>
        <v>0</v>
      </c>
      <c r="N96" s="102">
        <f t="shared" si="14"/>
        <v>0</v>
      </c>
      <c r="O96" s="94">
        <f t="shared" si="15"/>
        <v>0</v>
      </c>
      <c r="P96" s="284">
        <f t="shared" si="16"/>
        <v>0</v>
      </c>
      <c r="Q96" s="71"/>
    </row>
    <row r="97" spans="1:17" s="68" customFormat="1" ht="18" customHeight="1" x14ac:dyDescent="0.2">
      <c r="A97" s="107" t="s">
        <v>363</v>
      </c>
      <c r="B97" s="195" t="s">
        <v>364</v>
      </c>
      <c r="C97" s="195" t="s">
        <v>79</v>
      </c>
      <c r="D97" s="414">
        <v>415.11</v>
      </c>
      <c r="E97" s="104"/>
      <c r="F97" s="104"/>
      <c r="G97" s="104"/>
      <c r="H97" s="104"/>
      <c r="I97" s="104"/>
      <c r="J97" s="104"/>
      <c r="K97" s="102">
        <f t="shared" si="11"/>
        <v>0</v>
      </c>
      <c r="L97" s="102">
        <f t="shared" si="12"/>
        <v>0</v>
      </c>
      <c r="M97" s="102">
        <f t="shared" si="13"/>
        <v>0</v>
      </c>
      <c r="N97" s="102">
        <f t="shared" si="14"/>
        <v>0</v>
      </c>
      <c r="O97" s="94">
        <f t="shared" si="15"/>
        <v>0</v>
      </c>
      <c r="P97" s="284">
        <f t="shared" si="16"/>
        <v>0</v>
      </c>
      <c r="Q97" s="71"/>
    </row>
    <row r="98" spans="1:17" s="68" customFormat="1" ht="18" customHeight="1" x14ac:dyDescent="0.2">
      <c r="A98" s="107" t="s">
        <v>363</v>
      </c>
      <c r="B98" s="195" t="s">
        <v>365</v>
      </c>
      <c r="C98" s="195" t="s">
        <v>79</v>
      </c>
      <c r="D98" s="414">
        <v>415.11</v>
      </c>
      <c r="E98" s="104"/>
      <c r="F98" s="104"/>
      <c r="G98" s="104"/>
      <c r="H98" s="104"/>
      <c r="I98" s="104"/>
      <c r="J98" s="104"/>
      <c r="K98" s="102">
        <f t="shared" si="11"/>
        <v>0</v>
      </c>
      <c r="L98" s="102">
        <f t="shared" si="12"/>
        <v>0</v>
      </c>
      <c r="M98" s="102">
        <f t="shared" si="13"/>
        <v>0</v>
      </c>
      <c r="N98" s="102">
        <f t="shared" si="14"/>
        <v>0</v>
      </c>
      <c r="O98" s="94">
        <f t="shared" si="15"/>
        <v>0</v>
      </c>
      <c r="P98" s="284">
        <f t="shared" si="16"/>
        <v>0</v>
      </c>
      <c r="Q98" s="71"/>
    </row>
    <row r="99" spans="1:17" s="68" customFormat="1" ht="18" customHeight="1" x14ac:dyDescent="0.2">
      <c r="A99" s="107" t="s">
        <v>363</v>
      </c>
      <c r="B99" s="195" t="s">
        <v>366</v>
      </c>
      <c r="C99" s="195" t="s">
        <v>79</v>
      </c>
      <c r="D99" s="414">
        <v>415.11</v>
      </c>
      <c r="E99" s="104"/>
      <c r="F99" s="104"/>
      <c r="G99" s="104"/>
      <c r="H99" s="104"/>
      <c r="I99" s="104"/>
      <c r="J99" s="104"/>
      <c r="K99" s="102">
        <f t="shared" si="11"/>
        <v>0</v>
      </c>
      <c r="L99" s="102">
        <f t="shared" si="12"/>
        <v>0</v>
      </c>
      <c r="M99" s="102">
        <f t="shared" si="13"/>
        <v>0</v>
      </c>
      <c r="N99" s="102">
        <f t="shared" si="14"/>
        <v>0</v>
      </c>
      <c r="O99" s="94">
        <f t="shared" si="15"/>
        <v>0</v>
      </c>
      <c r="P99" s="284">
        <f t="shared" si="16"/>
        <v>0</v>
      </c>
      <c r="Q99" s="71"/>
    </row>
    <row r="100" spans="1:17" s="68" customFormat="1" ht="18" customHeight="1" x14ac:dyDescent="0.2">
      <c r="A100" s="107" t="s">
        <v>363</v>
      </c>
      <c r="B100" s="195" t="s">
        <v>367</v>
      </c>
      <c r="C100" s="195" t="s">
        <v>79</v>
      </c>
      <c r="D100" s="414">
        <v>415.11</v>
      </c>
      <c r="E100" s="104"/>
      <c r="F100" s="104"/>
      <c r="G100" s="104"/>
      <c r="H100" s="104"/>
      <c r="I100" s="104"/>
      <c r="J100" s="104"/>
      <c r="K100" s="102">
        <f t="shared" si="11"/>
        <v>0</v>
      </c>
      <c r="L100" s="102">
        <f t="shared" si="12"/>
        <v>0</v>
      </c>
      <c r="M100" s="102">
        <f t="shared" si="13"/>
        <v>0</v>
      </c>
      <c r="N100" s="102">
        <f t="shared" si="14"/>
        <v>0</v>
      </c>
      <c r="O100" s="94">
        <f t="shared" si="15"/>
        <v>0</v>
      </c>
      <c r="P100" s="284">
        <f t="shared" si="16"/>
        <v>0</v>
      </c>
      <c r="Q100" s="71"/>
    </row>
    <row r="101" spans="1:17" s="68" customFormat="1" ht="18" customHeight="1" x14ac:dyDescent="0.2">
      <c r="A101" s="107" t="s">
        <v>212</v>
      </c>
      <c r="B101" s="195" t="s">
        <v>213</v>
      </c>
      <c r="C101" s="195" t="s">
        <v>92</v>
      </c>
      <c r="D101" s="414">
        <v>290.81</v>
      </c>
      <c r="E101" s="401" t="s">
        <v>426</v>
      </c>
      <c r="F101" s="401"/>
      <c r="G101" s="104"/>
      <c r="H101" s="104"/>
      <c r="I101" s="104"/>
      <c r="J101" s="104"/>
      <c r="K101" s="102">
        <f t="shared" si="11"/>
        <v>0</v>
      </c>
      <c r="L101" s="102">
        <f t="shared" si="12"/>
        <v>0</v>
      </c>
      <c r="M101" s="102">
        <f t="shared" si="13"/>
        <v>0</v>
      </c>
      <c r="N101" s="102">
        <f t="shared" si="14"/>
        <v>0</v>
      </c>
      <c r="O101" s="94">
        <f t="shared" si="15"/>
        <v>0</v>
      </c>
      <c r="P101" s="284">
        <f t="shared" si="16"/>
        <v>0</v>
      </c>
      <c r="Q101" s="71"/>
    </row>
    <row r="102" spans="1:17" s="68" customFormat="1" ht="18" customHeight="1" x14ac:dyDescent="0.2">
      <c r="A102" s="96" t="s">
        <v>216</v>
      </c>
      <c r="B102" s="195" t="s">
        <v>217</v>
      </c>
      <c r="C102" s="195" t="s">
        <v>92</v>
      </c>
      <c r="D102" s="414">
        <v>611.14</v>
      </c>
      <c r="E102" s="401"/>
      <c r="F102" s="401"/>
      <c r="G102" s="104"/>
      <c r="H102" s="104"/>
      <c r="I102" s="104"/>
      <c r="J102" s="104"/>
      <c r="K102" s="102">
        <f t="shared" si="11"/>
        <v>0</v>
      </c>
      <c r="L102" s="102">
        <f t="shared" si="12"/>
        <v>0</v>
      </c>
      <c r="M102" s="102">
        <f t="shared" si="13"/>
        <v>0</v>
      </c>
      <c r="N102" s="102">
        <f t="shared" si="14"/>
        <v>0</v>
      </c>
      <c r="O102" s="94">
        <f t="shared" si="15"/>
        <v>0</v>
      </c>
      <c r="P102" s="284">
        <f t="shared" si="16"/>
        <v>0</v>
      </c>
      <c r="Q102" s="71"/>
    </row>
    <row r="103" spans="1:17" s="68" customFormat="1" ht="18" customHeight="1" x14ac:dyDescent="0.2">
      <c r="A103" s="107" t="s">
        <v>220</v>
      </c>
      <c r="B103" s="195" t="s">
        <v>221</v>
      </c>
      <c r="C103" s="195" t="s">
        <v>92</v>
      </c>
      <c r="D103" s="414">
        <v>272.08</v>
      </c>
      <c r="E103" s="401" t="s">
        <v>358</v>
      </c>
      <c r="F103" s="401"/>
      <c r="G103" s="104"/>
      <c r="H103" s="104"/>
      <c r="I103" s="104"/>
      <c r="J103" s="104"/>
      <c r="K103" s="102">
        <f t="shared" si="11"/>
        <v>0</v>
      </c>
      <c r="L103" s="102">
        <f t="shared" si="12"/>
        <v>0</v>
      </c>
      <c r="M103" s="102">
        <f t="shared" si="13"/>
        <v>0</v>
      </c>
      <c r="N103" s="102">
        <f t="shared" si="14"/>
        <v>0</v>
      </c>
      <c r="O103" s="94">
        <f t="shared" si="15"/>
        <v>0</v>
      </c>
      <c r="P103" s="284">
        <f t="shared" si="16"/>
        <v>0</v>
      </c>
      <c r="Q103" s="71"/>
    </row>
    <row r="104" spans="1:17" s="68" customFormat="1" ht="18" customHeight="1" x14ac:dyDescent="0.2">
      <c r="A104" s="96" t="s">
        <v>225</v>
      </c>
      <c r="B104" s="195" t="s">
        <v>229</v>
      </c>
      <c r="C104" s="195" t="s">
        <v>92</v>
      </c>
      <c r="D104" s="414">
        <v>431.27</v>
      </c>
      <c r="E104" s="104"/>
      <c r="F104" s="104"/>
      <c r="G104" s="104"/>
      <c r="H104" s="104"/>
      <c r="I104" s="104"/>
      <c r="J104" s="104"/>
      <c r="K104" s="102">
        <f t="shared" si="11"/>
        <v>0</v>
      </c>
      <c r="L104" s="102">
        <f t="shared" si="12"/>
        <v>0</v>
      </c>
      <c r="M104" s="102">
        <f t="shared" si="13"/>
        <v>0</v>
      </c>
      <c r="N104" s="102">
        <f t="shared" si="14"/>
        <v>0</v>
      </c>
      <c r="O104" s="94">
        <f t="shared" si="15"/>
        <v>0</v>
      </c>
      <c r="P104" s="284">
        <f t="shared" si="16"/>
        <v>0</v>
      </c>
      <c r="Q104" s="71"/>
    </row>
    <row r="105" spans="1:17" s="68" customFormat="1" ht="18" customHeight="1" x14ac:dyDescent="0.2">
      <c r="A105" s="96" t="s">
        <v>235</v>
      </c>
      <c r="B105" s="195" t="s">
        <v>239</v>
      </c>
      <c r="C105" s="195" t="s">
        <v>92</v>
      </c>
      <c r="D105" s="414">
        <v>430.88</v>
      </c>
      <c r="E105" s="104"/>
      <c r="F105" s="104"/>
      <c r="G105" s="104"/>
      <c r="H105" s="104"/>
      <c r="I105" s="104"/>
      <c r="J105" s="104"/>
      <c r="K105" s="102">
        <f t="shared" si="11"/>
        <v>0</v>
      </c>
      <c r="L105" s="102">
        <f t="shared" si="12"/>
        <v>0</v>
      </c>
      <c r="M105" s="102">
        <f t="shared" si="13"/>
        <v>0</v>
      </c>
      <c r="N105" s="102">
        <f t="shared" si="14"/>
        <v>0</v>
      </c>
      <c r="O105" s="94">
        <f t="shared" si="15"/>
        <v>0</v>
      </c>
      <c r="P105" s="284">
        <f t="shared" si="16"/>
        <v>0</v>
      </c>
      <c r="Q105" s="71"/>
    </row>
    <row r="106" spans="1:17" s="68" customFormat="1" ht="18" customHeight="1" x14ac:dyDescent="0.2">
      <c r="A106" s="107" t="s">
        <v>212</v>
      </c>
      <c r="B106" s="195" t="s">
        <v>214</v>
      </c>
      <c r="C106" s="195" t="s">
        <v>89</v>
      </c>
      <c r="D106" s="414">
        <v>296.01</v>
      </c>
      <c r="E106" s="401" t="s">
        <v>426</v>
      </c>
      <c r="F106" s="401"/>
      <c r="G106" s="104"/>
      <c r="H106" s="104"/>
      <c r="I106" s="104"/>
      <c r="J106" s="104"/>
      <c r="K106" s="102">
        <f t="shared" si="11"/>
        <v>0</v>
      </c>
      <c r="L106" s="102">
        <f t="shared" si="12"/>
        <v>0</v>
      </c>
      <c r="M106" s="102">
        <f t="shared" si="13"/>
        <v>0</v>
      </c>
      <c r="N106" s="102">
        <f t="shared" si="14"/>
        <v>0</v>
      </c>
      <c r="O106" s="94">
        <f t="shared" si="15"/>
        <v>0</v>
      </c>
      <c r="P106" s="284">
        <f t="shared" si="16"/>
        <v>0</v>
      </c>
      <c r="Q106" s="71"/>
    </row>
    <row r="107" spans="1:17" s="68" customFormat="1" ht="18" customHeight="1" x14ac:dyDescent="0.2">
      <c r="A107" s="96" t="s">
        <v>218</v>
      </c>
      <c r="B107" s="195" t="s">
        <v>219</v>
      </c>
      <c r="C107" s="195" t="s">
        <v>89</v>
      </c>
      <c r="D107" s="414">
        <v>608.15</v>
      </c>
      <c r="E107" s="104"/>
      <c r="F107" s="104"/>
      <c r="G107" s="104"/>
      <c r="H107" s="104"/>
      <c r="I107" s="104"/>
      <c r="J107" s="104"/>
      <c r="K107" s="102">
        <f t="shared" si="11"/>
        <v>0</v>
      </c>
      <c r="L107" s="102">
        <f t="shared" si="12"/>
        <v>0</v>
      </c>
      <c r="M107" s="102">
        <f t="shared" si="13"/>
        <v>0</v>
      </c>
      <c r="N107" s="102">
        <f t="shared" si="14"/>
        <v>0</v>
      </c>
      <c r="O107" s="94">
        <f t="shared" si="15"/>
        <v>0</v>
      </c>
      <c r="P107" s="284">
        <f t="shared" si="16"/>
        <v>0</v>
      </c>
      <c r="Q107" s="71"/>
    </row>
    <row r="108" spans="1:17" s="68" customFormat="1" ht="18" customHeight="1" x14ac:dyDescent="0.2">
      <c r="A108" s="107" t="s">
        <v>220</v>
      </c>
      <c r="B108" s="195" t="s">
        <v>222</v>
      </c>
      <c r="C108" s="195" t="s">
        <v>89</v>
      </c>
      <c r="D108" s="414">
        <v>289.33999999999997</v>
      </c>
      <c r="E108" s="401" t="s">
        <v>358</v>
      </c>
      <c r="F108" s="401"/>
      <c r="G108" s="104"/>
      <c r="H108" s="104"/>
      <c r="I108" s="104"/>
      <c r="J108" s="104"/>
      <c r="K108" s="102">
        <f t="shared" si="11"/>
        <v>0</v>
      </c>
      <c r="L108" s="102">
        <f t="shared" si="12"/>
        <v>0</v>
      </c>
      <c r="M108" s="102">
        <f t="shared" si="13"/>
        <v>0</v>
      </c>
      <c r="N108" s="102">
        <f t="shared" si="14"/>
        <v>0</v>
      </c>
      <c r="O108" s="94">
        <f t="shared" si="15"/>
        <v>0</v>
      </c>
      <c r="P108" s="284">
        <f t="shared" si="16"/>
        <v>0</v>
      </c>
      <c r="Q108" s="71"/>
    </row>
    <row r="109" spans="1:17" s="68" customFormat="1" ht="18" customHeight="1" x14ac:dyDescent="0.2">
      <c r="A109" s="96" t="s">
        <v>225</v>
      </c>
      <c r="B109" s="195" t="s">
        <v>230</v>
      </c>
      <c r="C109" s="195" t="s">
        <v>89</v>
      </c>
      <c r="D109" s="414">
        <v>483.51</v>
      </c>
      <c r="E109" s="104"/>
      <c r="F109" s="104"/>
      <c r="G109" s="104"/>
      <c r="H109" s="104"/>
      <c r="I109" s="104"/>
      <c r="J109" s="104"/>
      <c r="K109" s="102">
        <f t="shared" ref="K109:K140" si="17">D109*F109*$C$5</f>
        <v>0</v>
      </c>
      <c r="L109" s="102">
        <f t="shared" ref="L109:L132" si="18">D109*G109*$C$6</f>
        <v>0</v>
      </c>
      <c r="M109" s="102">
        <f t="shared" ref="M109:M140" si="19">H109*D109*$C$8</f>
        <v>0</v>
      </c>
      <c r="N109" s="102">
        <f t="shared" ref="N109:N140" si="20">D109*I109*$C$7</f>
        <v>0</v>
      </c>
      <c r="O109" s="94">
        <f t="shared" ref="O109:O140" si="21">D109*J109*$C$9</f>
        <v>0</v>
      </c>
      <c r="P109" s="284">
        <f t="shared" si="16"/>
        <v>0</v>
      </c>
      <c r="Q109" s="71"/>
    </row>
    <row r="110" spans="1:17" s="68" customFormat="1" ht="18" customHeight="1" x14ac:dyDescent="0.2">
      <c r="A110" s="96" t="s">
        <v>231</v>
      </c>
      <c r="B110" s="195" t="s">
        <v>452</v>
      </c>
      <c r="C110" s="195" t="s">
        <v>89</v>
      </c>
      <c r="D110" s="414">
        <v>197.95</v>
      </c>
      <c r="E110" s="104"/>
      <c r="F110" s="104"/>
      <c r="G110" s="104"/>
      <c r="H110" s="104"/>
      <c r="I110" s="104"/>
      <c r="J110" s="104"/>
      <c r="K110" s="102">
        <f t="shared" si="17"/>
        <v>0</v>
      </c>
      <c r="L110" s="102">
        <f t="shared" si="18"/>
        <v>0</v>
      </c>
      <c r="M110" s="102">
        <f t="shared" si="19"/>
        <v>0</v>
      </c>
      <c r="N110" s="102">
        <f t="shared" si="20"/>
        <v>0</v>
      </c>
      <c r="O110" s="94">
        <f t="shared" si="21"/>
        <v>0</v>
      </c>
      <c r="P110" s="284">
        <f t="shared" si="16"/>
        <v>0</v>
      </c>
      <c r="Q110" s="71"/>
    </row>
    <row r="111" spans="1:17" s="68" customFormat="1" ht="18" customHeight="1" x14ac:dyDescent="0.2">
      <c r="A111" s="96" t="s">
        <v>235</v>
      </c>
      <c r="B111" s="195" t="s">
        <v>240</v>
      </c>
      <c r="C111" s="195" t="s">
        <v>89</v>
      </c>
      <c r="D111" s="414">
        <v>478.86</v>
      </c>
      <c r="E111" s="104"/>
      <c r="F111" s="104"/>
      <c r="G111" s="104"/>
      <c r="H111" s="104"/>
      <c r="I111" s="104"/>
      <c r="J111" s="104"/>
      <c r="K111" s="102">
        <f t="shared" si="17"/>
        <v>0</v>
      </c>
      <c r="L111" s="102">
        <f t="shared" si="18"/>
        <v>0</v>
      </c>
      <c r="M111" s="102">
        <f t="shared" si="19"/>
        <v>0</v>
      </c>
      <c r="N111" s="102">
        <f t="shared" si="20"/>
        <v>0</v>
      </c>
      <c r="O111" s="94">
        <f t="shared" si="21"/>
        <v>0</v>
      </c>
      <c r="P111" s="284">
        <f t="shared" si="16"/>
        <v>0</v>
      </c>
      <c r="Q111" s="71"/>
    </row>
    <row r="112" spans="1:17" s="68" customFormat="1" ht="18" customHeight="1" x14ac:dyDescent="0.2">
      <c r="A112" s="107" t="s">
        <v>245</v>
      </c>
      <c r="B112" s="195" t="s">
        <v>246</v>
      </c>
      <c r="C112" s="196" t="s">
        <v>247</v>
      </c>
      <c r="D112" s="414">
        <v>257.60000000000002</v>
      </c>
      <c r="E112" s="104"/>
      <c r="F112" s="104"/>
      <c r="G112" s="104"/>
      <c r="H112" s="104"/>
      <c r="I112" s="104"/>
      <c r="J112" s="104"/>
      <c r="K112" s="102">
        <f t="shared" si="17"/>
        <v>0</v>
      </c>
      <c r="L112" s="102">
        <f t="shared" si="18"/>
        <v>0</v>
      </c>
      <c r="M112" s="102">
        <f t="shared" si="19"/>
        <v>0</v>
      </c>
      <c r="N112" s="102">
        <f t="shared" si="20"/>
        <v>0</v>
      </c>
      <c r="O112" s="94">
        <f t="shared" si="21"/>
        <v>0</v>
      </c>
      <c r="P112" s="284">
        <f t="shared" si="16"/>
        <v>0</v>
      </c>
      <c r="Q112" s="71"/>
    </row>
    <row r="113" spans="1:23" s="68" customFormat="1" ht="18" customHeight="1" x14ac:dyDescent="0.2">
      <c r="A113" s="107" t="s">
        <v>448</v>
      </c>
      <c r="B113" s="195" t="s">
        <v>248</v>
      </c>
      <c r="C113" s="196" t="s">
        <v>247</v>
      </c>
      <c r="D113" s="414">
        <v>128.80000000000001</v>
      </c>
      <c r="E113" s="104"/>
      <c r="F113" s="104"/>
      <c r="G113" s="104"/>
      <c r="H113" s="104"/>
      <c r="I113" s="104"/>
      <c r="J113" s="104"/>
      <c r="K113" s="102">
        <f t="shared" si="17"/>
        <v>0</v>
      </c>
      <c r="L113" s="102">
        <f t="shared" si="18"/>
        <v>0</v>
      </c>
      <c r="M113" s="102">
        <f t="shared" si="19"/>
        <v>0</v>
      </c>
      <c r="N113" s="102">
        <f t="shared" si="20"/>
        <v>0</v>
      </c>
      <c r="O113" s="94">
        <f t="shared" si="21"/>
        <v>0</v>
      </c>
      <c r="P113" s="284">
        <f t="shared" si="16"/>
        <v>0</v>
      </c>
      <c r="Q113" s="71"/>
    </row>
    <row r="114" spans="1:23" s="68" customFormat="1" ht="18" customHeight="1" x14ac:dyDescent="0.2">
      <c r="A114" s="107" t="s">
        <v>249</v>
      </c>
      <c r="B114" s="195" t="s">
        <v>103</v>
      </c>
      <c r="C114" s="196" t="s">
        <v>247</v>
      </c>
      <c r="D114" s="414">
        <v>257.60000000000002</v>
      </c>
      <c r="E114" s="104"/>
      <c r="F114" s="104"/>
      <c r="G114" s="104"/>
      <c r="H114" s="104"/>
      <c r="I114" s="104"/>
      <c r="J114" s="104"/>
      <c r="K114" s="102">
        <f t="shared" si="17"/>
        <v>0</v>
      </c>
      <c r="L114" s="102">
        <f t="shared" si="18"/>
        <v>0</v>
      </c>
      <c r="M114" s="102">
        <f t="shared" si="19"/>
        <v>0</v>
      </c>
      <c r="N114" s="102">
        <f t="shared" si="20"/>
        <v>0</v>
      </c>
      <c r="O114" s="94">
        <f t="shared" si="21"/>
        <v>0</v>
      </c>
      <c r="P114" s="284">
        <f t="shared" si="16"/>
        <v>0</v>
      </c>
      <c r="Q114" s="71"/>
    </row>
    <row r="115" spans="1:23" s="68" customFormat="1" ht="18" customHeight="1" x14ac:dyDescent="0.2">
      <c r="A115" s="107" t="s">
        <v>250</v>
      </c>
      <c r="B115" s="195" t="s">
        <v>251</v>
      </c>
      <c r="C115" s="196" t="s">
        <v>252</v>
      </c>
      <c r="D115" s="414">
        <v>128.80000000000001</v>
      </c>
      <c r="E115" s="104"/>
      <c r="F115" s="104"/>
      <c r="G115" s="104"/>
      <c r="H115" s="104"/>
      <c r="I115" s="104"/>
      <c r="J115" s="104"/>
      <c r="K115" s="102">
        <f t="shared" si="17"/>
        <v>0</v>
      </c>
      <c r="L115" s="102">
        <f t="shared" si="18"/>
        <v>0</v>
      </c>
      <c r="M115" s="102">
        <f t="shared" si="19"/>
        <v>0</v>
      </c>
      <c r="N115" s="102">
        <f t="shared" si="20"/>
        <v>0</v>
      </c>
      <c r="O115" s="94">
        <f t="shared" si="21"/>
        <v>0</v>
      </c>
      <c r="P115" s="284">
        <f t="shared" si="16"/>
        <v>0</v>
      </c>
      <c r="Q115" s="71"/>
    </row>
    <row r="116" spans="1:23" s="68" customFormat="1" ht="18" customHeight="1" x14ac:dyDescent="0.2">
      <c r="A116" s="107" t="s">
        <v>253</v>
      </c>
      <c r="B116" s="195" t="s">
        <v>26</v>
      </c>
      <c r="C116" s="196" t="s">
        <v>252</v>
      </c>
      <c r="D116" s="414">
        <v>128.80000000000001</v>
      </c>
      <c r="E116" s="104"/>
      <c r="F116" s="104"/>
      <c r="G116" s="104"/>
      <c r="H116" s="104"/>
      <c r="I116" s="104"/>
      <c r="J116" s="104"/>
      <c r="K116" s="102">
        <f t="shared" si="17"/>
        <v>0</v>
      </c>
      <c r="L116" s="102">
        <f t="shared" si="18"/>
        <v>0</v>
      </c>
      <c r="M116" s="102">
        <f t="shared" si="19"/>
        <v>0</v>
      </c>
      <c r="N116" s="102">
        <f t="shared" si="20"/>
        <v>0</v>
      </c>
      <c r="O116" s="94">
        <f t="shared" si="21"/>
        <v>0</v>
      </c>
      <c r="P116" s="284">
        <f t="shared" si="16"/>
        <v>0</v>
      </c>
      <c r="Q116" s="71"/>
    </row>
    <row r="117" spans="1:23" s="68" customFormat="1" ht="18" customHeight="1" x14ac:dyDescent="0.2">
      <c r="A117" s="107" t="s">
        <v>254</v>
      </c>
      <c r="B117" s="195" t="s">
        <v>27</v>
      </c>
      <c r="C117" s="196" t="s">
        <v>252</v>
      </c>
      <c r="D117" s="414">
        <v>152.80000000000001</v>
      </c>
      <c r="E117" s="104"/>
      <c r="F117" s="104"/>
      <c r="G117" s="104"/>
      <c r="H117" s="104"/>
      <c r="I117" s="104"/>
      <c r="J117" s="104"/>
      <c r="K117" s="102">
        <f t="shared" si="17"/>
        <v>0</v>
      </c>
      <c r="L117" s="102">
        <f t="shared" si="18"/>
        <v>0</v>
      </c>
      <c r="M117" s="102">
        <f t="shared" si="19"/>
        <v>0</v>
      </c>
      <c r="N117" s="102">
        <f t="shared" si="20"/>
        <v>0</v>
      </c>
      <c r="O117" s="94">
        <f t="shared" si="21"/>
        <v>0</v>
      </c>
      <c r="P117" s="284">
        <f t="shared" si="16"/>
        <v>0</v>
      </c>
      <c r="Q117" s="71"/>
    </row>
    <row r="118" spans="1:23" s="68" customFormat="1" ht="18" customHeight="1" x14ac:dyDescent="0.2">
      <c r="A118" s="107" t="s">
        <v>255</v>
      </c>
      <c r="B118" s="195" t="s">
        <v>28</v>
      </c>
      <c r="C118" s="196" t="s">
        <v>252</v>
      </c>
      <c r="D118" s="414">
        <v>152.80000000000001</v>
      </c>
      <c r="E118" s="104"/>
      <c r="F118" s="104"/>
      <c r="G118" s="104"/>
      <c r="H118" s="104"/>
      <c r="I118" s="104"/>
      <c r="J118" s="104"/>
      <c r="K118" s="102">
        <f t="shared" si="17"/>
        <v>0</v>
      </c>
      <c r="L118" s="102">
        <f t="shared" si="18"/>
        <v>0</v>
      </c>
      <c r="M118" s="102">
        <f t="shared" si="19"/>
        <v>0</v>
      </c>
      <c r="N118" s="102">
        <f t="shared" si="20"/>
        <v>0</v>
      </c>
      <c r="O118" s="94">
        <f t="shared" si="21"/>
        <v>0</v>
      </c>
      <c r="P118" s="284">
        <f t="shared" si="16"/>
        <v>0</v>
      </c>
      <c r="Q118" s="71"/>
    </row>
    <row r="119" spans="1:23" s="68" customFormat="1" ht="18" customHeight="1" x14ac:dyDescent="0.2">
      <c r="A119" s="107" t="s">
        <v>256</v>
      </c>
      <c r="B119" s="195" t="s">
        <v>211</v>
      </c>
      <c r="C119" s="196" t="s">
        <v>252</v>
      </c>
      <c r="D119" s="414">
        <v>128.80000000000001</v>
      </c>
      <c r="E119" s="104"/>
      <c r="F119" s="104"/>
      <c r="G119" s="104"/>
      <c r="H119" s="104"/>
      <c r="I119" s="104"/>
      <c r="J119" s="104"/>
      <c r="K119" s="102">
        <f t="shared" si="17"/>
        <v>0</v>
      </c>
      <c r="L119" s="102">
        <f t="shared" si="18"/>
        <v>0</v>
      </c>
      <c r="M119" s="102">
        <f t="shared" si="19"/>
        <v>0</v>
      </c>
      <c r="N119" s="102">
        <f t="shared" si="20"/>
        <v>0</v>
      </c>
      <c r="O119" s="94">
        <f t="shared" si="21"/>
        <v>0</v>
      </c>
      <c r="P119" s="284">
        <f t="shared" si="16"/>
        <v>0</v>
      </c>
      <c r="Q119" s="71"/>
    </row>
    <row r="120" spans="1:23" s="68" customFormat="1" ht="18" customHeight="1" x14ac:dyDescent="0.2">
      <c r="A120" s="107" t="s">
        <v>257</v>
      </c>
      <c r="B120" s="195" t="s">
        <v>258</v>
      </c>
      <c r="C120" s="196" t="s">
        <v>252</v>
      </c>
      <c r="D120" s="414">
        <v>128.80000000000001</v>
      </c>
      <c r="E120" s="104"/>
      <c r="F120" s="104"/>
      <c r="G120" s="104"/>
      <c r="H120" s="104"/>
      <c r="I120" s="104"/>
      <c r="J120" s="104"/>
      <c r="K120" s="102">
        <f t="shared" si="17"/>
        <v>0</v>
      </c>
      <c r="L120" s="102">
        <f t="shared" si="18"/>
        <v>0</v>
      </c>
      <c r="M120" s="102">
        <f t="shared" si="19"/>
        <v>0</v>
      </c>
      <c r="N120" s="102">
        <f t="shared" si="20"/>
        <v>0</v>
      </c>
      <c r="O120" s="94">
        <f t="shared" si="21"/>
        <v>0</v>
      </c>
      <c r="P120" s="284">
        <f t="shared" si="16"/>
        <v>0</v>
      </c>
      <c r="Q120" s="71"/>
    </row>
    <row r="121" spans="1:23" s="68" customFormat="1" ht="18" customHeight="1" x14ac:dyDescent="0.2">
      <c r="A121" s="107" t="s">
        <v>449</v>
      </c>
      <c r="B121" s="195" t="s">
        <v>77</v>
      </c>
      <c r="C121" s="196" t="s">
        <v>252</v>
      </c>
      <c r="D121" s="414">
        <v>50</v>
      </c>
      <c r="E121" s="104"/>
      <c r="F121" s="104"/>
      <c r="G121" s="104"/>
      <c r="H121" s="104"/>
      <c r="I121" s="104"/>
      <c r="J121" s="104"/>
      <c r="K121" s="102">
        <f t="shared" si="17"/>
        <v>0</v>
      </c>
      <c r="L121" s="102">
        <f t="shared" si="18"/>
        <v>0</v>
      </c>
      <c r="M121" s="102">
        <f t="shared" si="19"/>
        <v>0</v>
      </c>
      <c r="N121" s="102">
        <f t="shared" si="20"/>
        <v>0</v>
      </c>
      <c r="O121" s="94">
        <f t="shared" si="21"/>
        <v>0</v>
      </c>
      <c r="P121" s="284">
        <f t="shared" si="16"/>
        <v>0</v>
      </c>
      <c r="Q121" s="71"/>
    </row>
    <row r="122" spans="1:23" s="68" customFormat="1" ht="18" customHeight="1" x14ac:dyDescent="0.2">
      <c r="A122" s="107" t="s">
        <v>451</v>
      </c>
      <c r="B122" s="195" t="s">
        <v>79</v>
      </c>
      <c r="C122" s="196" t="s">
        <v>252</v>
      </c>
      <c r="D122" s="414">
        <v>128.80000000000001</v>
      </c>
      <c r="E122" s="104"/>
      <c r="F122" s="104"/>
      <c r="G122" s="104"/>
      <c r="H122" s="104"/>
      <c r="I122" s="104"/>
      <c r="J122" s="104"/>
      <c r="K122" s="102">
        <f t="shared" si="17"/>
        <v>0</v>
      </c>
      <c r="L122" s="102">
        <f t="shared" si="18"/>
        <v>0</v>
      </c>
      <c r="M122" s="102">
        <f t="shared" si="19"/>
        <v>0</v>
      </c>
      <c r="N122" s="102">
        <f t="shared" si="20"/>
        <v>0</v>
      </c>
      <c r="O122" s="94">
        <f t="shared" si="21"/>
        <v>0</v>
      </c>
      <c r="P122" s="284">
        <f t="shared" si="16"/>
        <v>0</v>
      </c>
      <c r="Q122" s="71"/>
      <c r="W122" s="241"/>
    </row>
    <row r="123" spans="1:23" s="68" customFormat="1" ht="18" customHeight="1" x14ac:dyDescent="0.2">
      <c r="A123" s="107" t="s">
        <v>450</v>
      </c>
      <c r="B123" s="195" t="s">
        <v>89</v>
      </c>
      <c r="C123" s="196" t="s">
        <v>252</v>
      </c>
      <c r="D123" s="414">
        <v>50</v>
      </c>
      <c r="E123" s="104"/>
      <c r="F123" s="104"/>
      <c r="G123" s="104"/>
      <c r="H123" s="104"/>
      <c r="I123" s="104"/>
      <c r="J123" s="104"/>
      <c r="K123" s="102">
        <f t="shared" si="17"/>
        <v>0</v>
      </c>
      <c r="L123" s="102">
        <f t="shared" si="18"/>
        <v>0</v>
      </c>
      <c r="M123" s="102">
        <f t="shared" si="19"/>
        <v>0</v>
      </c>
      <c r="N123" s="102">
        <f t="shared" si="20"/>
        <v>0</v>
      </c>
      <c r="O123" s="94">
        <f t="shared" si="21"/>
        <v>0</v>
      </c>
      <c r="P123" s="284">
        <f t="shared" si="16"/>
        <v>0</v>
      </c>
      <c r="Q123" s="71"/>
    </row>
    <row r="124" spans="1:23" s="68" customFormat="1" ht="18" customHeight="1" x14ac:dyDescent="0.2">
      <c r="A124" s="107" t="s">
        <v>259</v>
      </c>
      <c r="B124" s="195" t="s">
        <v>260</v>
      </c>
      <c r="C124" s="196" t="s">
        <v>252</v>
      </c>
      <c r="D124" s="414">
        <v>128.80000000000001</v>
      </c>
      <c r="E124" s="104"/>
      <c r="F124" s="104"/>
      <c r="G124" s="104"/>
      <c r="H124" s="104"/>
      <c r="I124" s="104"/>
      <c r="J124" s="104"/>
      <c r="K124" s="102">
        <f t="shared" si="17"/>
        <v>0</v>
      </c>
      <c r="L124" s="102">
        <f t="shared" si="18"/>
        <v>0</v>
      </c>
      <c r="M124" s="102">
        <f t="shared" si="19"/>
        <v>0</v>
      </c>
      <c r="N124" s="102">
        <f t="shared" si="20"/>
        <v>0</v>
      </c>
      <c r="O124" s="94">
        <f t="shared" si="21"/>
        <v>0</v>
      </c>
      <c r="P124" s="284">
        <f t="shared" si="16"/>
        <v>0</v>
      </c>
      <c r="Q124" s="71"/>
    </row>
    <row r="125" spans="1:23" s="68" customFormat="1" ht="18" customHeight="1" x14ac:dyDescent="0.2">
      <c r="A125" s="107" t="s">
        <v>453</v>
      </c>
      <c r="B125" s="195" t="s">
        <v>454</v>
      </c>
      <c r="C125" s="195" t="s">
        <v>252</v>
      </c>
      <c r="D125" s="414">
        <v>50</v>
      </c>
      <c r="E125" s="104"/>
      <c r="F125" s="104"/>
      <c r="G125" s="104"/>
      <c r="H125" s="104"/>
      <c r="I125" s="104"/>
      <c r="J125" s="104"/>
      <c r="K125" s="102">
        <f t="shared" si="17"/>
        <v>0</v>
      </c>
      <c r="L125" s="102">
        <f t="shared" si="18"/>
        <v>0</v>
      </c>
      <c r="M125" s="102">
        <f t="shared" si="19"/>
        <v>0</v>
      </c>
      <c r="N125" s="102">
        <f t="shared" si="20"/>
        <v>0</v>
      </c>
      <c r="O125" s="94">
        <f t="shared" si="21"/>
        <v>0</v>
      </c>
      <c r="P125" s="284">
        <f t="shared" si="16"/>
        <v>0</v>
      </c>
      <c r="Q125" s="71"/>
    </row>
    <row r="126" spans="1:23" s="68" customFormat="1" ht="18" customHeight="1" x14ac:dyDescent="0.2">
      <c r="A126" s="107" t="s">
        <v>266</v>
      </c>
      <c r="B126" s="195" t="s">
        <v>267</v>
      </c>
      <c r="C126" s="196" t="s">
        <v>265</v>
      </c>
      <c r="D126" s="414">
        <v>76.12</v>
      </c>
      <c r="E126" s="217" t="s">
        <v>426</v>
      </c>
      <c r="F126" s="296"/>
      <c r="G126" s="297"/>
      <c r="H126" s="297"/>
      <c r="I126" s="297"/>
      <c r="J126" s="297"/>
      <c r="K126" s="102">
        <f t="shared" si="17"/>
        <v>0</v>
      </c>
      <c r="L126" s="102">
        <f t="shared" si="18"/>
        <v>0</v>
      </c>
      <c r="M126" s="102">
        <f t="shared" si="19"/>
        <v>0</v>
      </c>
      <c r="N126" s="102">
        <f t="shared" si="20"/>
        <v>0</v>
      </c>
      <c r="O126" s="94">
        <f t="shared" si="21"/>
        <v>0</v>
      </c>
      <c r="P126" s="284">
        <f>SUM(K126:O126)</f>
        <v>0</v>
      </c>
      <c r="Q126" s="71"/>
    </row>
    <row r="127" spans="1:23" s="68" customFormat="1" ht="18" customHeight="1" x14ac:dyDescent="0.2">
      <c r="A127" s="107" t="s">
        <v>261</v>
      </c>
      <c r="B127" s="195" t="s">
        <v>262</v>
      </c>
      <c r="C127" s="196" t="s">
        <v>265</v>
      </c>
      <c r="D127" s="414">
        <v>128.80000000000001</v>
      </c>
      <c r="E127" s="104"/>
      <c r="F127" s="104"/>
      <c r="G127" s="104"/>
      <c r="H127" s="104"/>
      <c r="I127" s="104"/>
      <c r="J127" s="104"/>
      <c r="K127" s="102">
        <f t="shared" si="17"/>
        <v>0</v>
      </c>
      <c r="L127" s="102">
        <f t="shared" si="18"/>
        <v>0</v>
      </c>
      <c r="M127" s="102">
        <f t="shared" si="19"/>
        <v>0</v>
      </c>
      <c r="N127" s="102">
        <f t="shared" si="20"/>
        <v>0</v>
      </c>
      <c r="O127" s="94">
        <f t="shared" si="21"/>
        <v>0</v>
      </c>
      <c r="P127" s="284">
        <f t="shared" si="16"/>
        <v>0</v>
      </c>
      <c r="Q127" s="71"/>
    </row>
    <row r="128" spans="1:23" ht="18" customHeight="1" x14ac:dyDescent="0.2">
      <c r="A128" s="107" t="s">
        <v>263</v>
      </c>
      <c r="B128" s="195" t="s">
        <v>94</v>
      </c>
      <c r="C128" s="196" t="s">
        <v>252</v>
      </c>
      <c r="D128" s="441">
        <v>76.12</v>
      </c>
      <c r="E128" s="217" t="s">
        <v>358</v>
      </c>
      <c r="F128" s="104"/>
      <c r="G128" s="104"/>
      <c r="H128" s="104"/>
      <c r="I128" s="104"/>
      <c r="J128" s="104"/>
      <c r="K128" s="102">
        <f t="shared" si="17"/>
        <v>0</v>
      </c>
      <c r="L128" s="102">
        <f t="shared" si="18"/>
        <v>0</v>
      </c>
      <c r="M128" s="102">
        <f t="shared" si="19"/>
        <v>0</v>
      </c>
      <c r="N128" s="102">
        <f t="shared" si="20"/>
        <v>0</v>
      </c>
      <c r="O128" s="94">
        <f t="shared" si="21"/>
        <v>0</v>
      </c>
      <c r="P128" s="284">
        <f t="shared" si="16"/>
        <v>0</v>
      </c>
    </row>
    <row r="129" spans="1:17" s="68" customFormat="1" ht="18" customHeight="1" x14ac:dyDescent="0.2">
      <c r="A129" s="107" t="s">
        <v>263</v>
      </c>
      <c r="B129" s="195" t="s">
        <v>264</v>
      </c>
      <c r="C129" s="196" t="s">
        <v>265</v>
      </c>
      <c r="D129" s="414">
        <v>76.12</v>
      </c>
      <c r="E129" s="406" t="s">
        <v>358</v>
      </c>
      <c r="F129" s="407"/>
      <c r="G129" s="408"/>
      <c r="H129" s="409"/>
      <c r="I129" s="104"/>
      <c r="J129" s="104"/>
      <c r="K129" s="102">
        <f t="shared" si="17"/>
        <v>0</v>
      </c>
      <c r="L129" s="102">
        <f t="shared" si="18"/>
        <v>0</v>
      </c>
      <c r="M129" s="102">
        <f t="shared" si="19"/>
        <v>0</v>
      </c>
      <c r="N129" s="102">
        <f t="shared" si="20"/>
        <v>0</v>
      </c>
      <c r="O129" s="94">
        <f t="shared" si="21"/>
        <v>0</v>
      </c>
      <c r="P129" s="284">
        <f t="shared" si="16"/>
        <v>0</v>
      </c>
      <c r="Q129" s="71"/>
    </row>
    <row r="130" spans="1:17" ht="18" customHeight="1" x14ac:dyDescent="0.2">
      <c r="A130" s="404" t="s">
        <v>268</v>
      </c>
      <c r="B130" s="413" t="s">
        <v>270</v>
      </c>
      <c r="C130" s="195" t="s">
        <v>77</v>
      </c>
      <c r="D130" s="417">
        <v>140.08000000000001</v>
      </c>
      <c r="E130" s="104"/>
      <c r="F130" s="104"/>
      <c r="G130" s="104"/>
      <c r="H130" s="104"/>
      <c r="I130" s="104"/>
      <c r="J130" s="104"/>
      <c r="K130" s="102">
        <f t="shared" si="17"/>
        <v>0</v>
      </c>
      <c r="L130" s="403">
        <f t="shared" si="18"/>
        <v>0</v>
      </c>
      <c r="M130" s="102">
        <f t="shared" si="19"/>
        <v>0</v>
      </c>
      <c r="N130" s="102">
        <f t="shared" si="20"/>
        <v>0</v>
      </c>
      <c r="O130" s="94">
        <f t="shared" si="21"/>
        <v>0</v>
      </c>
      <c r="P130" s="284">
        <f t="shared" si="16"/>
        <v>0</v>
      </c>
      <c r="Q130" s="61"/>
    </row>
    <row r="131" spans="1:17" ht="18" customHeight="1" x14ac:dyDescent="0.2">
      <c r="A131" s="404" t="s">
        <v>268</v>
      </c>
      <c r="B131" s="413" t="s">
        <v>271</v>
      </c>
      <c r="C131" s="195" t="s">
        <v>77</v>
      </c>
      <c r="D131" s="417">
        <v>70.61</v>
      </c>
      <c r="E131" s="104"/>
      <c r="F131" s="104"/>
      <c r="G131" s="104"/>
      <c r="H131" s="104"/>
      <c r="I131" s="104"/>
      <c r="J131" s="104"/>
      <c r="K131" s="102">
        <f t="shared" si="17"/>
        <v>0</v>
      </c>
      <c r="L131" s="403">
        <f t="shared" si="18"/>
        <v>0</v>
      </c>
      <c r="M131" s="102">
        <f t="shared" si="19"/>
        <v>0</v>
      </c>
      <c r="N131" s="102">
        <f t="shared" si="20"/>
        <v>0</v>
      </c>
      <c r="O131" s="94">
        <f t="shared" si="21"/>
        <v>0</v>
      </c>
      <c r="P131" s="284">
        <f t="shared" si="16"/>
        <v>0</v>
      </c>
      <c r="Q131" s="61"/>
    </row>
    <row r="132" spans="1:17" ht="18" customHeight="1" x14ac:dyDescent="0.2">
      <c r="A132" s="404" t="s">
        <v>268</v>
      </c>
      <c r="B132" s="413" t="s">
        <v>272</v>
      </c>
      <c r="C132" s="195" t="s">
        <v>77</v>
      </c>
      <c r="D132" s="417">
        <v>139.13</v>
      </c>
      <c r="E132" s="104"/>
      <c r="F132" s="104"/>
      <c r="G132" s="104"/>
      <c r="H132" s="104"/>
      <c r="I132" s="104"/>
      <c r="J132" s="104"/>
      <c r="K132" s="102">
        <f t="shared" si="17"/>
        <v>0</v>
      </c>
      <c r="L132" s="403">
        <f t="shared" si="18"/>
        <v>0</v>
      </c>
      <c r="M132" s="102">
        <f t="shared" si="19"/>
        <v>0</v>
      </c>
      <c r="N132" s="102">
        <f t="shared" si="20"/>
        <v>0</v>
      </c>
      <c r="O132" s="94">
        <f t="shared" si="21"/>
        <v>0</v>
      </c>
      <c r="P132" s="284">
        <f t="shared" si="16"/>
        <v>0</v>
      </c>
      <c r="Q132" s="61"/>
    </row>
    <row r="133" spans="1:17" ht="18" customHeight="1" x14ac:dyDescent="0.2">
      <c r="A133" s="402" t="s">
        <v>268</v>
      </c>
      <c r="B133" s="412" t="s">
        <v>269</v>
      </c>
      <c r="C133" s="396" t="s">
        <v>77</v>
      </c>
      <c r="D133" s="418">
        <v>155.4</v>
      </c>
      <c r="E133" s="376"/>
      <c r="F133" s="376"/>
      <c r="G133" s="376"/>
      <c r="H133" s="376"/>
      <c r="I133" s="376"/>
      <c r="J133" s="376"/>
      <c r="K133" s="102">
        <f t="shared" si="17"/>
        <v>0</v>
      </c>
      <c r="L133" s="403">
        <f>D133*G133*$O$6</f>
        <v>0</v>
      </c>
      <c r="M133" s="102">
        <f t="shared" si="19"/>
        <v>0</v>
      </c>
      <c r="N133" s="102">
        <f t="shared" si="20"/>
        <v>0</v>
      </c>
      <c r="O133" s="94">
        <f t="shared" si="21"/>
        <v>0</v>
      </c>
      <c r="P133" s="284">
        <f>SUM(K133:O133)</f>
        <v>0</v>
      </c>
      <c r="Q133" s="61"/>
    </row>
    <row r="134" spans="1:17" ht="18" customHeight="1" x14ac:dyDescent="0.2">
      <c r="A134" s="404" t="s">
        <v>268</v>
      </c>
      <c r="B134" s="420" t="s">
        <v>461</v>
      </c>
      <c r="C134" s="195" t="s">
        <v>79</v>
      </c>
      <c r="D134" s="417">
        <v>179.68</v>
      </c>
      <c r="E134" s="104"/>
      <c r="F134" s="104"/>
      <c r="G134" s="104"/>
      <c r="H134" s="104"/>
      <c r="I134" s="104"/>
      <c r="J134" s="104"/>
      <c r="K134" s="102">
        <f t="shared" si="17"/>
        <v>0</v>
      </c>
      <c r="L134" s="403">
        <f t="shared" ref="L134:L165" si="22">D134*G134*$C$6</f>
        <v>0</v>
      </c>
      <c r="M134" s="102">
        <f t="shared" si="19"/>
        <v>0</v>
      </c>
      <c r="N134" s="102">
        <f t="shared" si="20"/>
        <v>0</v>
      </c>
      <c r="O134" s="94">
        <f t="shared" si="21"/>
        <v>0</v>
      </c>
      <c r="P134" s="284">
        <f>SUM(K134:O134)</f>
        <v>0</v>
      </c>
      <c r="Q134" s="61"/>
    </row>
    <row r="135" spans="1:17" ht="18" customHeight="1" x14ac:dyDescent="0.2">
      <c r="A135" s="404" t="s">
        <v>427</v>
      </c>
      <c r="B135" s="196" t="s">
        <v>106</v>
      </c>
      <c r="C135" s="195" t="s">
        <v>77</v>
      </c>
      <c r="D135" s="417">
        <v>537.12</v>
      </c>
      <c r="E135" s="104"/>
      <c r="F135" s="104"/>
      <c r="G135" s="104"/>
      <c r="H135" s="104"/>
      <c r="I135" s="104"/>
      <c r="J135" s="104"/>
      <c r="K135" s="102">
        <f t="shared" si="17"/>
        <v>0</v>
      </c>
      <c r="L135" s="403">
        <f t="shared" si="22"/>
        <v>0</v>
      </c>
      <c r="M135" s="102">
        <f t="shared" si="19"/>
        <v>0</v>
      </c>
      <c r="N135" s="102">
        <f t="shared" si="20"/>
        <v>0</v>
      </c>
      <c r="O135" s="94">
        <f t="shared" si="21"/>
        <v>0</v>
      </c>
      <c r="P135" s="284">
        <f t="shared" si="16"/>
        <v>0</v>
      </c>
      <c r="Q135" s="61"/>
    </row>
    <row r="136" spans="1:17" ht="18" customHeight="1" x14ac:dyDescent="0.2">
      <c r="A136" s="404" t="s">
        <v>428</v>
      </c>
      <c r="B136" s="196" t="s">
        <v>106</v>
      </c>
      <c r="C136" s="195" t="s">
        <v>77</v>
      </c>
      <c r="D136" s="417">
        <v>48.34</v>
      </c>
      <c r="E136" s="104"/>
      <c r="F136" s="104"/>
      <c r="G136" s="104"/>
      <c r="H136" s="104"/>
      <c r="I136" s="104"/>
      <c r="J136" s="104"/>
      <c r="K136" s="102">
        <f t="shared" si="17"/>
        <v>0</v>
      </c>
      <c r="L136" s="403">
        <f t="shared" si="22"/>
        <v>0</v>
      </c>
      <c r="M136" s="102">
        <f t="shared" si="19"/>
        <v>0</v>
      </c>
      <c r="N136" s="102">
        <f t="shared" si="20"/>
        <v>0</v>
      </c>
      <c r="O136" s="94">
        <f t="shared" si="21"/>
        <v>0</v>
      </c>
      <c r="P136" s="284">
        <f t="shared" si="16"/>
        <v>0</v>
      </c>
      <c r="Q136" s="61"/>
    </row>
    <row r="137" spans="1:17" ht="18" customHeight="1" x14ac:dyDescent="0.2">
      <c r="A137" s="444" t="s">
        <v>505</v>
      </c>
      <c r="B137" s="196"/>
      <c r="C137" s="195" t="s">
        <v>77</v>
      </c>
      <c r="D137" s="422">
        <v>717.46</v>
      </c>
      <c r="E137" s="104"/>
      <c r="F137" s="104"/>
      <c r="G137" s="104"/>
      <c r="H137" s="104"/>
      <c r="I137" s="104"/>
      <c r="J137" s="104"/>
      <c r="K137" s="102">
        <f t="shared" si="17"/>
        <v>0</v>
      </c>
      <c r="L137" s="403">
        <f t="shared" si="22"/>
        <v>0</v>
      </c>
      <c r="M137" s="102">
        <f t="shared" si="19"/>
        <v>0</v>
      </c>
      <c r="N137" s="102">
        <f t="shared" si="20"/>
        <v>0</v>
      </c>
      <c r="O137" s="94">
        <f t="shared" si="21"/>
        <v>0</v>
      </c>
      <c r="P137" s="284">
        <f t="shared" si="16"/>
        <v>0</v>
      </c>
      <c r="Q137" s="61"/>
    </row>
    <row r="138" spans="1:17" ht="18" customHeight="1" x14ac:dyDescent="0.2">
      <c r="A138" s="96" t="s">
        <v>463</v>
      </c>
      <c r="B138" s="196"/>
      <c r="C138" s="195" t="s">
        <v>77</v>
      </c>
      <c r="D138" s="421">
        <v>69.39</v>
      </c>
      <c r="E138" s="104"/>
      <c r="F138" s="104"/>
      <c r="G138" s="104"/>
      <c r="H138" s="104"/>
      <c r="I138" s="104"/>
      <c r="J138" s="104"/>
      <c r="K138" s="102">
        <f t="shared" si="17"/>
        <v>0</v>
      </c>
      <c r="L138" s="403">
        <f t="shared" si="22"/>
        <v>0</v>
      </c>
      <c r="M138" s="102">
        <f t="shared" si="19"/>
        <v>0</v>
      </c>
      <c r="N138" s="102">
        <f t="shared" si="20"/>
        <v>0</v>
      </c>
      <c r="O138" s="94">
        <f t="shared" si="21"/>
        <v>0</v>
      </c>
      <c r="P138" s="284">
        <f t="shared" si="16"/>
        <v>0</v>
      </c>
      <c r="Q138" s="61"/>
    </row>
    <row r="139" spans="1:17" ht="18" customHeight="1" x14ac:dyDescent="0.2">
      <c r="A139" s="96" t="s">
        <v>464</v>
      </c>
      <c r="B139" s="196"/>
      <c r="C139" s="195" t="s">
        <v>77</v>
      </c>
      <c r="D139" s="421">
        <v>51.01</v>
      </c>
      <c r="E139" s="104"/>
      <c r="F139" s="104"/>
      <c r="G139" s="104"/>
      <c r="H139" s="104"/>
      <c r="I139" s="104"/>
      <c r="J139" s="104"/>
      <c r="K139" s="102">
        <f t="shared" si="17"/>
        <v>0</v>
      </c>
      <c r="L139" s="403">
        <f t="shared" si="22"/>
        <v>0</v>
      </c>
      <c r="M139" s="102">
        <f t="shared" si="19"/>
        <v>0</v>
      </c>
      <c r="N139" s="102">
        <f t="shared" si="20"/>
        <v>0</v>
      </c>
      <c r="O139" s="94">
        <f t="shared" si="21"/>
        <v>0</v>
      </c>
      <c r="P139" s="284">
        <f t="shared" si="16"/>
        <v>0</v>
      </c>
      <c r="Q139" s="61"/>
    </row>
    <row r="140" spans="1:17" ht="18" customHeight="1" x14ac:dyDescent="0.2">
      <c r="A140" s="96" t="s">
        <v>465</v>
      </c>
      <c r="B140" s="196"/>
      <c r="C140" s="195" t="s">
        <v>77</v>
      </c>
      <c r="D140" s="421">
        <v>321.06</v>
      </c>
      <c r="E140" s="104"/>
      <c r="F140" s="104"/>
      <c r="G140" s="104"/>
      <c r="H140" s="104"/>
      <c r="I140" s="104"/>
      <c r="J140" s="104"/>
      <c r="K140" s="102">
        <f t="shared" si="17"/>
        <v>0</v>
      </c>
      <c r="L140" s="403">
        <f t="shared" si="22"/>
        <v>0</v>
      </c>
      <c r="M140" s="102">
        <f t="shared" si="19"/>
        <v>0</v>
      </c>
      <c r="N140" s="102">
        <f t="shared" si="20"/>
        <v>0</v>
      </c>
      <c r="O140" s="94">
        <f t="shared" si="21"/>
        <v>0</v>
      </c>
      <c r="P140" s="284">
        <f t="shared" si="16"/>
        <v>0</v>
      </c>
      <c r="Q140" s="61"/>
    </row>
    <row r="141" spans="1:17" ht="18" customHeight="1" x14ac:dyDescent="0.2">
      <c r="A141" s="96" t="s">
        <v>467</v>
      </c>
      <c r="B141" s="196"/>
      <c r="C141" s="195" t="s">
        <v>77</v>
      </c>
      <c r="D141" s="421">
        <v>329.76</v>
      </c>
      <c r="E141" s="104"/>
      <c r="F141" s="104"/>
      <c r="G141" s="104"/>
      <c r="H141" s="104"/>
      <c r="I141" s="104"/>
      <c r="J141" s="104"/>
      <c r="K141" s="102">
        <f t="shared" ref="K141:K172" si="23">D141*F141*$C$5</f>
        <v>0</v>
      </c>
      <c r="L141" s="403">
        <f t="shared" si="22"/>
        <v>0</v>
      </c>
      <c r="M141" s="102">
        <f t="shared" ref="M141:M172" si="24">H141*D141*$C$8</f>
        <v>0</v>
      </c>
      <c r="N141" s="102">
        <f t="shared" ref="N141:N172" si="25">D141*I141*$C$7</f>
        <v>0</v>
      </c>
      <c r="O141" s="94">
        <f t="shared" ref="O141:O172" si="26">D141*J141*$C$9</f>
        <v>0</v>
      </c>
      <c r="P141" s="284">
        <f t="shared" si="16"/>
        <v>0</v>
      </c>
      <c r="Q141" s="61"/>
    </row>
    <row r="142" spans="1:17" ht="18" customHeight="1" x14ac:dyDescent="0.2">
      <c r="A142" s="96" t="s">
        <v>469</v>
      </c>
      <c r="B142" s="196"/>
      <c r="C142" s="195" t="s">
        <v>77</v>
      </c>
      <c r="D142" s="421">
        <v>294.52999999999997</v>
      </c>
      <c r="E142" s="104"/>
      <c r="F142" s="104"/>
      <c r="G142" s="104"/>
      <c r="H142" s="104"/>
      <c r="I142" s="104"/>
      <c r="J142" s="104"/>
      <c r="K142" s="102">
        <f t="shared" si="23"/>
        <v>0</v>
      </c>
      <c r="L142" s="403">
        <f t="shared" si="22"/>
        <v>0</v>
      </c>
      <c r="M142" s="102">
        <f t="shared" si="24"/>
        <v>0</v>
      </c>
      <c r="N142" s="102">
        <f t="shared" si="25"/>
        <v>0</v>
      </c>
      <c r="O142" s="94">
        <f t="shared" si="26"/>
        <v>0</v>
      </c>
      <c r="P142" s="284">
        <f t="shared" si="16"/>
        <v>0</v>
      </c>
      <c r="Q142" s="61"/>
    </row>
    <row r="143" spans="1:17" ht="18" customHeight="1" x14ac:dyDescent="0.2">
      <c r="A143" s="96" t="s">
        <v>470</v>
      </c>
      <c r="B143" s="196"/>
      <c r="C143" s="195" t="s">
        <v>78</v>
      </c>
      <c r="D143" s="421">
        <v>212.89</v>
      </c>
      <c r="E143" s="104"/>
      <c r="F143" s="104"/>
      <c r="G143" s="104"/>
      <c r="H143" s="104"/>
      <c r="I143" s="104"/>
      <c r="J143" s="104"/>
      <c r="K143" s="102">
        <f t="shared" si="23"/>
        <v>0</v>
      </c>
      <c r="L143" s="403">
        <f t="shared" si="22"/>
        <v>0</v>
      </c>
      <c r="M143" s="102">
        <f t="shared" si="24"/>
        <v>0</v>
      </c>
      <c r="N143" s="102">
        <f t="shared" si="25"/>
        <v>0</v>
      </c>
      <c r="O143" s="94">
        <f t="shared" si="26"/>
        <v>0</v>
      </c>
      <c r="P143" s="284">
        <f t="shared" si="16"/>
        <v>0</v>
      </c>
      <c r="Q143" s="61"/>
    </row>
    <row r="144" spans="1:17" ht="18" customHeight="1" x14ac:dyDescent="0.2">
      <c r="A144" s="96" t="s">
        <v>472</v>
      </c>
      <c r="B144" s="196"/>
      <c r="C144" s="195" t="s">
        <v>78</v>
      </c>
      <c r="D144" s="421">
        <v>108.44</v>
      </c>
      <c r="E144" s="104"/>
      <c r="F144" s="104"/>
      <c r="G144" s="104"/>
      <c r="H144" s="104"/>
      <c r="I144" s="104"/>
      <c r="J144" s="104"/>
      <c r="K144" s="102">
        <f t="shared" si="23"/>
        <v>0</v>
      </c>
      <c r="L144" s="403">
        <f t="shared" si="22"/>
        <v>0</v>
      </c>
      <c r="M144" s="102">
        <f t="shared" si="24"/>
        <v>0</v>
      </c>
      <c r="N144" s="102">
        <f t="shared" si="25"/>
        <v>0</v>
      </c>
      <c r="O144" s="94">
        <f t="shared" si="26"/>
        <v>0</v>
      </c>
      <c r="P144" s="284">
        <f t="shared" si="16"/>
        <v>0</v>
      </c>
      <c r="Q144" s="61"/>
    </row>
    <row r="145" spans="1:17" ht="18" customHeight="1" x14ac:dyDescent="0.2">
      <c r="A145" s="96" t="s">
        <v>473</v>
      </c>
      <c r="B145" s="196"/>
      <c r="C145" s="195" t="s">
        <v>78</v>
      </c>
      <c r="D145" s="421">
        <v>108.63</v>
      </c>
      <c r="E145" s="104"/>
      <c r="F145" s="104"/>
      <c r="G145" s="104"/>
      <c r="H145" s="104"/>
      <c r="I145" s="104"/>
      <c r="J145" s="104"/>
      <c r="K145" s="102">
        <f t="shared" si="23"/>
        <v>0</v>
      </c>
      <c r="L145" s="403">
        <f t="shared" si="22"/>
        <v>0</v>
      </c>
      <c r="M145" s="102">
        <f t="shared" si="24"/>
        <v>0</v>
      </c>
      <c r="N145" s="102">
        <f t="shared" si="25"/>
        <v>0</v>
      </c>
      <c r="O145" s="94">
        <f t="shared" si="26"/>
        <v>0</v>
      </c>
      <c r="P145" s="284">
        <f t="shared" si="16"/>
        <v>0</v>
      </c>
      <c r="Q145" s="61"/>
    </row>
    <row r="146" spans="1:17" ht="18" customHeight="1" x14ac:dyDescent="0.2">
      <c r="A146" s="96" t="s">
        <v>474</v>
      </c>
      <c r="B146" s="196"/>
      <c r="C146" s="195" t="s">
        <v>78</v>
      </c>
      <c r="D146" s="421">
        <v>108.56</v>
      </c>
      <c r="E146" s="104"/>
      <c r="F146" s="104"/>
      <c r="G146" s="104"/>
      <c r="H146" s="104"/>
      <c r="I146" s="104"/>
      <c r="J146" s="104"/>
      <c r="K146" s="102">
        <f t="shared" si="23"/>
        <v>0</v>
      </c>
      <c r="L146" s="403">
        <f t="shared" si="22"/>
        <v>0</v>
      </c>
      <c r="M146" s="102">
        <f t="shared" si="24"/>
        <v>0</v>
      </c>
      <c r="N146" s="102">
        <f t="shared" si="25"/>
        <v>0</v>
      </c>
      <c r="O146" s="94">
        <f t="shared" si="26"/>
        <v>0</v>
      </c>
      <c r="P146" s="284">
        <f t="shared" si="16"/>
        <v>0</v>
      </c>
      <c r="Q146" s="61"/>
    </row>
    <row r="147" spans="1:17" ht="18" customHeight="1" x14ac:dyDescent="0.2">
      <c r="A147" s="444" t="s">
        <v>506</v>
      </c>
      <c r="B147" s="196"/>
      <c r="C147" s="195" t="s">
        <v>79</v>
      </c>
      <c r="D147" s="421">
        <v>803.03</v>
      </c>
      <c r="E147" s="104"/>
      <c r="F147" s="104"/>
      <c r="G147" s="104"/>
      <c r="H147" s="104"/>
      <c r="I147" s="104"/>
      <c r="J147" s="104"/>
      <c r="K147" s="102">
        <f t="shared" si="23"/>
        <v>0</v>
      </c>
      <c r="L147" s="403">
        <f t="shared" si="22"/>
        <v>0</v>
      </c>
      <c r="M147" s="102">
        <f t="shared" si="24"/>
        <v>0</v>
      </c>
      <c r="N147" s="102">
        <f t="shared" si="25"/>
        <v>0</v>
      </c>
      <c r="O147" s="94">
        <f t="shared" si="26"/>
        <v>0</v>
      </c>
      <c r="P147" s="284">
        <f t="shared" si="16"/>
        <v>0</v>
      </c>
      <c r="Q147" s="61"/>
    </row>
    <row r="148" spans="1:17" ht="18" customHeight="1" x14ac:dyDescent="0.2">
      <c r="A148" s="96" t="s">
        <v>463</v>
      </c>
      <c r="B148" s="196"/>
      <c r="C148" s="195" t="s">
        <v>79</v>
      </c>
      <c r="D148" s="421">
        <v>59.19</v>
      </c>
      <c r="E148" s="104"/>
      <c r="F148" s="104"/>
      <c r="G148" s="104"/>
      <c r="H148" s="104"/>
      <c r="I148" s="104"/>
      <c r="J148" s="104"/>
      <c r="K148" s="102">
        <f t="shared" si="23"/>
        <v>0</v>
      </c>
      <c r="L148" s="403">
        <f t="shared" si="22"/>
        <v>0</v>
      </c>
      <c r="M148" s="102">
        <f t="shared" si="24"/>
        <v>0</v>
      </c>
      <c r="N148" s="102">
        <f t="shared" si="25"/>
        <v>0</v>
      </c>
      <c r="O148" s="94">
        <f t="shared" si="26"/>
        <v>0</v>
      </c>
      <c r="P148" s="284">
        <f t="shared" si="16"/>
        <v>0</v>
      </c>
      <c r="Q148" s="61"/>
    </row>
    <row r="149" spans="1:17" ht="18" customHeight="1" x14ac:dyDescent="0.2">
      <c r="A149" s="96" t="s">
        <v>464</v>
      </c>
      <c r="B149" s="196"/>
      <c r="C149" s="195" t="s">
        <v>79</v>
      </c>
      <c r="D149" s="421">
        <v>36.67</v>
      </c>
      <c r="E149" s="104"/>
      <c r="F149" s="104"/>
      <c r="G149" s="104"/>
      <c r="H149" s="104"/>
      <c r="I149" s="104"/>
      <c r="J149" s="104"/>
      <c r="K149" s="102">
        <f t="shared" si="23"/>
        <v>0</v>
      </c>
      <c r="L149" s="403">
        <f t="shared" si="22"/>
        <v>0</v>
      </c>
      <c r="M149" s="102">
        <f t="shared" si="24"/>
        <v>0</v>
      </c>
      <c r="N149" s="102">
        <f t="shared" si="25"/>
        <v>0</v>
      </c>
      <c r="O149" s="94">
        <f t="shared" si="26"/>
        <v>0</v>
      </c>
      <c r="P149" s="284">
        <f t="shared" si="16"/>
        <v>0</v>
      </c>
      <c r="Q149" s="61"/>
    </row>
    <row r="150" spans="1:17" ht="18" customHeight="1" x14ac:dyDescent="0.2">
      <c r="A150" s="96" t="s">
        <v>466</v>
      </c>
      <c r="B150" s="196"/>
      <c r="C150" s="195" t="s">
        <v>79</v>
      </c>
      <c r="D150" s="421">
        <v>189.78</v>
      </c>
      <c r="E150" s="104"/>
      <c r="F150" s="104"/>
      <c r="G150" s="104"/>
      <c r="H150" s="104"/>
      <c r="I150" s="104"/>
      <c r="J150" s="104"/>
      <c r="K150" s="102">
        <f t="shared" si="23"/>
        <v>0</v>
      </c>
      <c r="L150" s="403">
        <f t="shared" si="22"/>
        <v>0</v>
      </c>
      <c r="M150" s="102">
        <f t="shared" si="24"/>
        <v>0</v>
      </c>
      <c r="N150" s="102">
        <f t="shared" si="25"/>
        <v>0</v>
      </c>
      <c r="O150" s="94">
        <f t="shared" si="26"/>
        <v>0</v>
      </c>
      <c r="P150" s="284">
        <f t="shared" si="16"/>
        <v>0</v>
      </c>
      <c r="Q150" s="61"/>
    </row>
    <row r="151" spans="1:17" ht="18" customHeight="1" x14ac:dyDescent="0.2">
      <c r="A151" s="96" t="s">
        <v>468</v>
      </c>
      <c r="B151" s="196"/>
      <c r="C151" s="195" t="s">
        <v>79</v>
      </c>
      <c r="D151" s="421">
        <v>198.07</v>
      </c>
      <c r="E151" s="104"/>
      <c r="F151" s="104"/>
      <c r="G151" s="104"/>
      <c r="H151" s="104"/>
      <c r="I151" s="104"/>
      <c r="J151" s="104"/>
      <c r="K151" s="102">
        <f t="shared" si="23"/>
        <v>0</v>
      </c>
      <c r="L151" s="403">
        <f t="shared" si="22"/>
        <v>0</v>
      </c>
      <c r="M151" s="102">
        <f t="shared" si="24"/>
        <v>0</v>
      </c>
      <c r="N151" s="102">
        <f t="shared" si="25"/>
        <v>0</v>
      </c>
      <c r="O151" s="94">
        <f t="shared" si="26"/>
        <v>0</v>
      </c>
      <c r="P151" s="284">
        <f t="shared" si="16"/>
        <v>0</v>
      </c>
      <c r="Q151" s="61"/>
    </row>
    <row r="152" spans="1:17" ht="18" customHeight="1" x14ac:dyDescent="0.2">
      <c r="A152" s="96" t="s">
        <v>475</v>
      </c>
      <c r="B152" s="196"/>
      <c r="C152" s="195" t="s">
        <v>79</v>
      </c>
      <c r="D152" s="421">
        <v>182.39</v>
      </c>
      <c r="E152" s="104"/>
      <c r="F152" s="104"/>
      <c r="G152" s="104"/>
      <c r="H152" s="104"/>
      <c r="I152" s="104"/>
      <c r="J152" s="104"/>
      <c r="K152" s="102">
        <f t="shared" si="23"/>
        <v>0</v>
      </c>
      <c r="L152" s="403">
        <f t="shared" si="22"/>
        <v>0</v>
      </c>
      <c r="M152" s="102">
        <f t="shared" si="24"/>
        <v>0</v>
      </c>
      <c r="N152" s="102">
        <f t="shared" si="25"/>
        <v>0</v>
      </c>
      <c r="O152" s="94">
        <f t="shared" si="26"/>
        <v>0</v>
      </c>
      <c r="P152" s="284">
        <f t="shared" si="16"/>
        <v>0</v>
      </c>
      <c r="Q152" s="61"/>
    </row>
    <row r="153" spans="1:17" ht="18" customHeight="1" x14ac:dyDescent="0.2">
      <c r="A153" s="96" t="s">
        <v>476</v>
      </c>
      <c r="B153" s="196"/>
      <c r="C153" s="195" t="s">
        <v>79</v>
      </c>
      <c r="D153" s="421">
        <v>58.44</v>
      </c>
      <c r="E153" s="104"/>
      <c r="F153" s="104"/>
      <c r="G153" s="104"/>
      <c r="H153" s="104"/>
      <c r="I153" s="104"/>
      <c r="J153" s="104"/>
      <c r="K153" s="102">
        <f t="shared" si="23"/>
        <v>0</v>
      </c>
      <c r="L153" s="403">
        <f t="shared" si="22"/>
        <v>0</v>
      </c>
      <c r="M153" s="102">
        <f t="shared" si="24"/>
        <v>0</v>
      </c>
      <c r="N153" s="102">
        <f t="shared" si="25"/>
        <v>0</v>
      </c>
      <c r="O153" s="94">
        <f t="shared" si="26"/>
        <v>0</v>
      </c>
      <c r="P153" s="284">
        <f t="shared" si="16"/>
        <v>0</v>
      </c>
      <c r="Q153" s="61"/>
    </row>
    <row r="154" spans="1:17" ht="18" customHeight="1" x14ac:dyDescent="0.2">
      <c r="A154" s="404" t="s">
        <v>81</v>
      </c>
      <c r="B154" s="196" t="s">
        <v>273</v>
      </c>
      <c r="C154" s="195" t="s">
        <v>77</v>
      </c>
      <c r="D154" s="417">
        <v>59.13</v>
      </c>
      <c r="E154" s="104"/>
      <c r="F154" s="104"/>
      <c r="G154" s="104"/>
      <c r="H154" s="104"/>
      <c r="I154" s="104"/>
      <c r="J154" s="104"/>
      <c r="K154" s="102">
        <f t="shared" si="23"/>
        <v>0</v>
      </c>
      <c r="L154" s="403">
        <f t="shared" si="22"/>
        <v>0</v>
      </c>
      <c r="M154" s="102">
        <f t="shared" si="24"/>
        <v>0</v>
      </c>
      <c r="N154" s="102">
        <f t="shared" si="25"/>
        <v>0</v>
      </c>
      <c r="O154" s="94">
        <f t="shared" si="26"/>
        <v>0</v>
      </c>
      <c r="P154" s="284">
        <f t="shared" si="16"/>
        <v>0</v>
      </c>
      <c r="Q154" s="61"/>
    </row>
    <row r="155" spans="1:17" ht="18" customHeight="1" x14ac:dyDescent="0.2">
      <c r="A155" s="404" t="s">
        <v>183</v>
      </c>
      <c r="B155" s="196" t="s">
        <v>290</v>
      </c>
      <c r="C155" s="196" t="s">
        <v>295</v>
      </c>
      <c r="D155" s="417">
        <v>527.88</v>
      </c>
      <c r="E155" s="104"/>
      <c r="F155" s="104"/>
      <c r="G155" s="104"/>
      <c r="H155" s="104"/>
      <c r="I155" s="104"/>
      <c r="J155" s="104"/>
      <c r="K155" s="102">
        <f t="shared" si="23"/>
        <v>0</v>
      </c>
      <c r="L155" s="403">
        <f t="shared" si="22"/>
        <v>0</v>
      </c>
      <c r="M155" s="102">
        <f t="shared" si="24"/>
        <v>0</v>
      </c>
      <c r="N155" s="102">
        <f t="shared" si="25"/>
        <v>0</v>
      </c>
      <c r="O155" s="94">
        <f t="shared" si="26"/>
        <v>0</v>
      </c>
      <c r="P155" s="284">
        <f>SUM(K155:O155)</f>
        <v>0</v>
      </c>
      <c r="Q155" s="61"/>
    </row>
    <row r="156" spans="1:17" ht="18" customHeight="1" x14ac:dyDescent="0.2">
      <c r="A156" s="404" t="s">
        <v>428</v>
      </c>
      <c r="B156" s="196" t="s">
        <v>290</v>
      </c>
      <c r="C156" s="196" t="s">
        <v>77</v>
      </c>
      <c r="D156" s="417">
        <v>114.15</v>
      </c>
      <c r="E156" s="104"/>
      <c r="F156" s="104"/>
      <c r="G156" s="104"/>
      <c r="H156" s="104"/>
      <c r="I156" s="104"/>
      <c r="J156" s="104"/>
      <c r="K156" s="102">
        <f t="shared" si="23"/>
        <v>0</v>
      </c>
      <c r="L156" s="403">
        <f t="shared" si="22"/>
        <v>0</v>
      </c>
      <c r="M156" s="102">
        <f t="shared" si="24"/>
        <v>0</v>
      </c>
      <c r="N156" s="102">
        <f t="shared" si="25"/>
        <v>0</v>
      </c>
      <c r="O156" s="94">
        <f t="shared" si="26"/>
        <v>0</v>
      </c>
      <c r="P156" s="284">
        <f t="shared" si="16"/>
        <v>0</v>
      </c>
      <c r="Q156" s="61"/>
    </row>
    <row r="157" spans="1:17" ht="18" customHeight="1" x14ac:dyDescent="0.2">
      <c r="A157" s="404" t="s">
        <v>429</v>
      </c>
      <c r="B157" s="196" t="s">
        <v>290</v>
      </c>
      <c r="C157" s="196" t="s">
        <v>77</v>
      </c>
      <c r="D157" s="417">
        <v>685.05</v>
      </c>
      <c r="E157" s="104"/>
      <c r="F157" s="104"/>
      <c r="G157" s="104"/>
      <c r="H157" s="104"/>
      <c r="I157" s="104"/>
      <c r="J157" s="104"/>
      <c r="K157" s="102">
        <f t="shared" si="23"/>
        <v>0</v>
      </c>
      <c r="L157" s="403">
        <f t="shared" si="22"/>
        <v>0</v>
      </c>
      <c r="M157" s="102">
        <f t="shared" si="24"/>
        <v>0</v>
      </c>
      <c r="N157" s="102">
        <f t="shared" si="25"/>
        <v>0</v>
      </c>
      <c r="O157" s="94">
        <f t="shared" si="26"/>
        <v>0</v>
      </c>
      <c r="P157" s="284">
        <f t="shared" si="16"/>
        <v>0</v>
      </c>
      <c r="Q157" s="61"/>
    </row>
    <row r="158" spans="1:17" ht="18" customHeight="1" x14ac:dyDescent="0.2">
      <c r="A158" s="96" t="s">
        <v>458</v>
      </c>
      <c r="B158" s="195" t="s">
        <v>290</v>
      </c>
      <c r="C158" s="195" t="s">
        <v>77</v>
      </c>
      <c r="D158" s="417">
        <v>1323.89</v>
      </c>
      <c r="E158" s="104"/>
      <c r="F158" s="104"/>
      <c r="G158" s="104"/>
      <c r="H158" s="104"/>
      <c r="I158" s="104"/>
      <c r="J158" s="104"/>
      <c r="K158" s="102">
        <f t="shared" si="23"/>
        <v>0</v>
      </c>
      <c r="L158" s="403">
        <f t="shared" si="22"/>
        <v>0</v>
      </c>
      <c r="M158" s="102">
        <f t="shared" si="24"/>
        <v>0</v>
      </c>
      <c r="N158" s="102">
        <f t="shared" si="25"/>
        <v>0</v>
      </c>
      <c r="O158" s="94">
        <f t="shared" si="26"/>
        <v>0</v>
      </c>
      <c r="P158" s="284">
        <f t="shared" si="16"/>
        <v>0</v>
      </c>
      <c r="Q158" s="61"/>
    </row>
    <row r="159" spans="1:17" ht="18" customHeight="1" x14ac:dyDescent="0.2">
      <c r="A159" s="404" t="s">
        <v>457</v>
      </c>
      <c r="B159" s="196" t="s">
        <v>290</v>
      </c>
      <c r="C159" s="196" t="s">
        <v>78</v>
      </c>
      <c r="D159" s="417">
        <v>407.26</v>
      </c>
      <c r="E159" s="104"/>
      <c r="F159" s="104"/>
      <c r="G159" s="104"/>
      <c r="H159" s="104"/>
      <c r="I159" s="104"/>
      <c r="J159" s="104"/>
      <c r="K159" s="102">
        <f t="shared" si="23"/>
        <v>0</v>
      </c>
      <c r="L159" s="403">
        <f t="shared" si="22"/>
        <v>0</v>
      </c>
      <c r="M159" s="102">
        <f t="shared" si="24"/>
        <v>0</v>
      </c>
      <c r="N159" s="102">
        <f t="shared" si="25"/>
        <v>0</v>
      </c>
      <c r="O159" s="94">
        <f t="shared" si="26"/>
        <v>0</v>
      </c>
      <c r="P159" s="284">
        <f>SUM(K159:O159)</f>
        <v>0</v>
      </c>
      <c r="Q159" s="61"/>
    </row>
    <row r="160" spans="1:17" ht="18" customHeight="1" x14ac:dyDescent="0.2">
      <c r="A160" s="404" t="s">
        <v>459</v>
      </c>
      <c r="B160" s="405" t="s">
        <v>430</v>
      </c>
      <c r="C160" s="196" t="s">
        <v>79</v>
      </c>
      <c r="D160" s="417">
        <v>638.54</v>
      </c>
      <c r="E160" s="104"/>
      <c r="F160" s="104"/>
      <c r="G160" s="104"/>
      <c r="H160" s="104"/>
      <c r="I160" s="104"/>
      <c r="J160" s="104"/>
      <c r="K160" s="102">
        <f t="shared" si="23"/>
        <v>0</v>
      </c>
      <c r="L160" s="403">
        <f t="shared" si="22"/>
        <v>0</v>
      </c>
      <c r="M160" s="102">
        <f t="shared" si="24"/>
        <v>0</v>
      </c>
      <c r="N160" s="102">
        <f t="shared" si="25"/>
        <v>0</v>
      </c>
      <c r="O160" s="94">
        <f t="shared" si="26"/>
        <v>0</v>
      </c>
      <c r="P160" s="284">
        <f t="shared" si="16"/>
        <v>0</v>
      </c>
      <c r="Q160" s="61"/>
    </row>
    <row r="161" spans="1:23" ht="18" customHeight="1" x14ac:dyDescent="0.2">
      <c r="A161" s="404" t="s">
        <v>81</v>
      </c>
      <c r="B161" s="196" t="s">
        <v>460</v>
      </c>
      <c r="C161" s="195" t="s">
        <v>77</v>
      </c>
      <c r="D161" s="417">
        <v>81.319999999999993</v>
      </c>
      <c r="E161" s="104"/>
      <c r="F161" s="104"/>
      <c r="G161" s="104"/>
      <c r="H161" s="104"/>
      <c r="I161" s="104"/>
      <c r="J161" s="104"/>
      <c r="K161" s="102">
        <f t="shared" si="23"/>
        <v>0</v>
      </c>
      <c r="L161" s="403">
        <f t="shared" si="22"/>
        <v>0</v>
      </c>
      <c r="M161" s="102">
        <f t="shared" si="24"/>
        <v>0</v>
      </c>
      <c r="N161" s="102">
        <f t="shared" si="25"/>
        <v>0</v>
      </c>
      <c r="O161" s="94">
        <f t="shared" si="26"/>
        <v>0</v>
      </c>
      <c r="P161" s="284">
        <f t="shared" si="16"/>
        <v>0</v>
      </c>
      <c r="Q161" s="61"/>
    </row>
    <row r="162" spans="1:23" ht="18" customHeight="1" x14ac:dyDescent="0.2">
      <c r="A162" s="404" t="s">
        <v>484</v>
      </c>
      <c r="B162" s="196" t="s">
        <v>460</v>
      </c>
      <c r="C162" s="195" t="s">
        <v>77</v>
      </c>
      <c r="D162" s="417">
        <v>54.92</v>
      </c>
      <c r="E162" s="104"/>
      <c r="F162" s="104"/>
      <c r="G162" s="104"/>
      <c r="H162" s="104"/>
      <c r="I162" s="104"/>
      <c r="J162" s="104"/>
      <c r="K162" s="102">
        <f t="shared" si="23"/>
        <v>0</v>
      </c>
      <c r="L162" s="403">
        <f t="shared" si="22"/>
        <v>0</v>
      </c>
      <c r="M162" s="102">
        <f t="shared" si="24"/>
        <v>0</v>
      </c>
      <c r="N162" s="102">
        <f t="shared" si="25"/>
        <v>0</v>
      </c>
      <c r="O162" s="94">
        <f t="shared" si="26"/>
        <v>0</v>
      </c>
      <c r="P162" s="284">
        <f t="shared" si="16"/>
        <v>0</v>
      </c>
      <c r="Q162" s="61"/>
    </row>
    <row r="163" spans="1:23" ht="18" customHeight="1" x14ac:dyDescent="0.2">
      <c r="A163" s="444" t="s">
        <v>507</v>
      </c>
      <c r="B163" s="196"/>
      <c r="C163" s="195" t="s">
        <v>77</v>
      </c>
      <c r="D163" s="417">
        <v>514.1</v>
      </c>
      <c r="E163" s="104"/>
      <c r="F163" s="104"/>
      <c r="G163" s="104"/>
      <c r="H163" s="104"/>
      <c r="I163" s="104"/>
      <c r="J163" s="104"/>
      <c r="K163" s="102">
        <f t="shared" si="23"/>
        <v>0</v>
      </c>
      <c r="L163" s="403">
        <f t="shared" si="22"/>
        <v>0</v>
      </c>
      <c r="M163" s="102">
        <f t="shared" si="24"/>
        <v>0</v>
      </c>
      <c r="N163" s="102">
        <f t="shared" si="25"/>
        <v>0</v>
      </c>
      <c r="O163" s="94">
        <f t="shared" si="26"/>
        <v>0</v>
      </c>
      <c r="P163" s="284">
        <f t="shared" si="16"/>
        <v>0</v>
      </c>
      <c r="Q163" s="61"/>
    </row>
    <row r="164" spans="1:23" ht="18" customHeight="1" x14ac:dyDescent="0.2">
      <c r="A164" s="96" t="s">
        <v>477</v>
      </c>
      <c r="B164" s="196"/>
      <c r="C164" s="195" t="s">
        <v>77</v>
      </c>
      <c r="D164" s="417">
        <v>301.75</v>
      </c>
      <c r="E164" s="104"/>
      <c r="F164" s="104"/>
      <c r="G164" s="104"/>
      <c r="H164" s="104"/>
      <c r="I164" s="104"/>
      <c r="J164" s="104"/>
      <c r="K164" s="102">
        <f t="shared" si="23"/>
        <v>0</v>
      </c>
      <c r="L164" s="403">
        <f t="shared" si="22"/>
        <v>0</v>
      </c>
      <c r="M164" s="102">
        <f t="shared" si="24"/>
        <v>0</v>
      </c>
      <c r="N164" s="102">
        <f t="shared" si="25"/>
        <v>0</v>
      </c>
      <c r="O164" s="94">
        <f t="shared" si="26"/>
        <v>0</v>
      </c>
      <c r="P164" s="284">
        <f t="shared" ref="P164:P186" si="27">SUM(K164:O164)</f>
        <v>0</v>
      </c>
      <c r="Q164" s="61"/>
    </row>
    <row r="165" spans="1:23" ht="18" customHeight="1" x14ac:dyDescent="0.2">
      <c r="A165" s="96" t="s">
        <v>479</v>
      </c>
      <c r="B165" s="196"/>
      <c r="C165" s="195" t="s">
        <v>77</v>
      </c>
      <c r="D165" s="417">
        <v>5.75</v>
      </c>
      <c r="E165" s="104"/>
      <c r="F165" s="104"/>
      <c r="G165" s="104"/>
      <c r="H165" s="104"/>
      <c r="I165" s="104"/>
      <c r="J165" s="104"/>
      <c r="K165" s="102">
        <f t="shared" si="23"/>
        <v>0</v>
      </c>
      <c r="L165" s="403">
        <f t="shared" si="22"/>
        <v>0</v>
      </c>
      <c r="M165" s="102">
        <f t="shared" si="24"/>
        <v>0</v>
      </c>
      <c r="N165" s="102">
        <f t="shared" si="25"/>
        <v>0</v>
      </c>
      <c r="O165" s="94">
        <f t="shared" si="26"/>
        <v>0</v>
      </c>
      <c r="P165" s="284">
        <f t="shared" si="27"/>
        <v>0</v>
      </c>
      <c r="Q165" s="61"/>
    </row>
    <row r="166" spans="1:23" ht="18" customHeight="1" x14ac:dyDescent="0.2">
      <c r="A166" s="96" t="s">
        <v>482</v>
      </c>
      <c r="B166" s="196"/>
      <c r="C166" s="195" t="s">
        <v>77</v>
      </c>
      <c r="D166" s="417">
        <v>12.2</v>
      </c>
      <c r="E166" s="104"/>
      <c r="F166" s="104"/>
      <c r="G166" s="104"/>
      <c r="H166" s="104"/>
      <c r="I166" s="104"/>
      <c r="J166" s="104"/>
      <c r="K166" s="102">
        <f t="shared" si="23"/>
        <v>0</v>
      </c>
      <c r="L166" s="403">
        <f t="shared" ref="L166:L186" si="28">D166*G166*$C$6</f>
        <v>0</v>
      </c>
      <c r="M166" s="102">
        <f t="shared" si="24"/>
        <v>0</v>
      </c>
      <c r="N166" s="102">
        <f t="shared" si="25"/>
        <v>0</v>
      </c>
      <c r="O166" s="94">
        <f t="shared" si="26"/>
        <v>0</v>
      </c>
      <c r="P166" s="284">
        <f t="shared" si="27"/>
        <v>0</v>
      </c>
      <c r="Q166" s="61"/>
    </row>
    <row r="167" spans="1:23" ht="18" customHeight="1" x14ac:dyDescent="0.2">
      <c r="A167" s="96" t="s">
        <v>480</v>
      </c>
      <c r="B167" s="196"/>
      <c r="C167" s="195" t="s">
        <v>77</v>
      </c>
      <c r="D167" s="417">
        <v>16.47</v>
      </c>
      <c r="E167" s="104"/>
      <c r="F167" s="104"/>
      <c r="G167" s="104"/>
      <c r="H167" s="104"/>
      <c r="I167" s="104"/>
      <c r="J167" s="104"/>
      <c r="K167" s="102">
        <f t="shared" si="23"/>
        <v>0</v>
      </c>
      <c r="L167" s="403">
        <f t="shared" si="28"/>
        <v>0</v>
      </c>
      <c r="M167" s="102">
        <f t="shared" si="24"/>
        <v>0</v>
      </c>
      <c r="N167" s="102">
        <f t="shared" si="25"/>
        <v>0</v>
      </c>
      <c r="O167" s="94">
        <f t="shared" si="26"/>
        <v>0</v>
      </c>
      <c r="P167" s="284">
        <f t="shared" si="27"/>
        <v>0</v>
      </c>
      <c r="Q167" s="61"/>
    </row>
    <row r="168" spans="1:23" ht="18" customHeight="1" x14ac:dyDescent="0.2">
      <c r="A168" s="444" t="s">
        <v>508</v>
      </c>
      <c r="B168" s="196"/>
      <c r="C168" s="195" t="s">
        <v>79</v>
      </c>
      <c r="D168" s="417">
        <v>490.95</v>
      </c>
      <c r="E168" s="104"/>
      <c r="F168" s="104"/>
      <c r="G168" s="104"/>
      <c r="H168" s="104"/>
      <c r="I168" s="104"/>
      <c r="J168" s="104"/>
      <c r="K168" s="102">
        <f t="shared" si="23"/>
        <v>0</v>
      </c>
      <c r="L168" s="403">
        <f t="shared" si="28"/>
        <v>0</v>
      </c>
      <c r="M168" s="102">
        <f t="shared" si="24"/>
        <v>0</v>
      </c>
      <c r="N168" s="102">
        <f t="shared" si="25"/>
        <v>0</v>
      </c>
      <c r="O168" s="94">
        <f t="shared" si="26"/>
        <v>0</v>
      </c>
      <c r="P168" s="284">
        <f t="shared" si="27"/>
        <v>0</v>
      </c>
      <c r="Q168" s="61"/>
    </row>
    <row r="169" spans="1:23" ht="18" customHeight="1" x14ac:dyDescent="0.2">
      <c r="A169" s="96" t="s">
        <v>478</v>
      </c>
      <c r="B169" s="196"/>
      <c r="C169" s="195" t="s">
        <v>79</v>
      </c>
      <c r="D169" s="417">
        <v>260.5</v>
      </c>
      <c r="E169" s="104"/>
      <c r="F169" s="104"/>
      <c r="G169" s="104"/>
      <c r="H169" s="104"/>
      <c r="I169" s="104"/>
      <c r="J169" s="104"/>
      <c r="K169" s="102">
        <f t="shared" si="23"/>
        <v>0</v>
      </c>
      <c r="L169" s="403">
        <f t="shared" si="28"/>
        <v>0</v>
      </c>
      <c r="M169" s="102">
        <f t="shared" si="24"/>
        <v>0</v>
      </c>
      <c r="N169" s="102">
        <f t="shared" si="25"/>
        <v>0</v>
      </c>
      <c r="O169" s="94">
        <f t="shared" si="26"/>
        <v>0</v>
      </c>
      <c r="P169" s="284">
        <f t="shared" si="27"/>
        <v>0</v>
      </c>
      <c r="Q169" s="61"/>
    </row>
    <row r="170" spans="1:23" ht="18" customHeight="1" x14ac:dyDescent="0.2">
      <c r="A170" s="96" t="s">
        <v>483</v>
      </c>
      <c r="B170" s="196"/>
      <c r="C170" s="195" t="s">
        <v>79</v>
      </c>
      <c r="D170" s="417">
        <v>20.56</v>
      </c>
      <c r="E170" s="104"/>
      <c r="F170" s="104"/>
      <c r="G170" s="104"/>
      <c r="H170" s="104"/>
      <c r="I170" s="104"/>
      <c r="J170" s="104"/>
      <c r="K170" s="102">
        <f t="shared" si="23"/>
        <v>0</v>
      </c>
      <c r="L170" s="403">
        <f t="shared" si="28"/>
        <v>0</v>
      </c>
      <c r="M170" s="102">
        <f t="shared" si="24"/>
        <v>0</v>
      </c>
      <c r="N170" s="102">
        <f t="shared" si="25"/>
        <v>0</v>
      </c>
      <c r="O170" s="94">
        <f t="shared" si="26"/>
        <v>0</v>
      </c>
      <c r="P170" s="284">
        <f t="shared" si="27"/>
        <v>0</v>
      </c>
      <c r="Q170" s="61"/>
    </row>
    <row r="171" spans="1:23" ht="18" customHeight="1" x14ac:dyDescent="0.2">
      <c r="A171" s="404" t="s">
        <v>480</v>
      </c>
      <c r="B171" s="196"/>
      <c r="C171" s="195" t="s">
        <v>79</v>
      </c>
      <c r="D171" s="417">
        <v>25.76</v>
      </c>
      <c r="E171" s="104"/>
      <c r="F171" s="104"/>
      <c r="G171" s="104"/>
      <c r="H171" s="104"/>
      <c r="I171" s="104"/>
      <c r="J171" s="104"/>
      <c r="K171" s="102">
        <f t="shared" si="23"/>
        <v>0</v>
      </c>
      <c r="L171" s="403">
        <f t="shared" si="28"/>
        <v>0</v>
      </c>
      <c r="M171" s="102">
        <f t="shared" si="24"/>
        <v>0</v>
      </c>
      <c r="N171" s="102">
        <f t="shared" si="25"/>
        <v>0</v>
      </c>
      <c r="O171" s="94">
        <f t="shared" si="26"/>
        <v>0</v>
      </c>
      <c r="P171" s="284">
        <f t="shared" si="27"/>
        <v>0</v>
      </c>
      <c r="Q171" s="61"/>
    </row>
    <row r="172" spans="1:23" ht="18" customHeight="1" x14ac:dyDescent="0.2">
      <c r="A172" s="96" t="s">
        <v>481</v>
      </c>
      <c r="B172" s="196"/>
      <c r="C172" s="195" t="s">
        <v>79</v>
      </c>
      <c r="D172" s="417">
        <v>20.87</v>
      </c>
      <c r="E172" s="104"/>
      <c r="F172" s="104"/>
      <c r="G172" s="104"/>
      <c r="H172" s="104"/>
      <c r="I172" s="104"/>
      <c r="J172" s="104"/>
      <c r="K172" s="102">
        <f t="shared" si="23"/>
        <v>0</v>
      </c>
      <c r="L172" s="403">
        <f t="shared" si="28"/>
        <v>0</v>
      </c>
      <c r="M172" s="102">
        <f t="shared" si="24"/>
        <v>0</v>
      </c>
      <c r="N172" s="102">
        <f t="shared" si="25"/>
        <v>0</v>
      </c>
      <c r="O172" s="94">
        <f t="shared" si="26"/>
        <v>0</v>
      </c>
      <c r="P172" s="284">
        <f t="shared" si="27"/>
        <v>0</v>
      </c>
      <c r="Q172" s="61"/>
    </row>
    <row r="173" spans="1:23" ht="18" customHeight="1" x14ac:dyDescent="0.2">
      <c r="A173" s="96" t="s">
        <v>482</v>
      </c>
      <c r="B173" s="196"/>
      <c r="C173" s="195" t="s">
        <v>79</v>
      </c>
      <c r="D173" s="417">
        <v>12.34</v>
      </c>
      <c r="E173" s="104"/>
      <c r="F173" s="104"/>
      <c r="G173" s="104"/>
      <c r="H173" s="104"/>
      <c r="I173" s="104"/>
      <c r="J173" s="104"/>
      <c r="K173" s="102">
        <f t="shared" ref="K173:K186" si="29">D173*F173*$C$5</f>
        <v>0</v>
      </c>
      <c r="L173" s="403">
        <f t="shared" si="28"/>
        <v>0</v>
      </c>
      <c r="M173" s="102">
        <f t="shared" ref="M173:M186" si="30">H173*D173*$C$8</f>
        <v>0</v>
      </c>
      <c r="N173" s="102">
        <f t="shared" ref="N173:N186" si="31">D173*I173*$C$7</f>
        <v>0</v>
      </c>
      <c r="O173" s="94">
        <f t="shared" ref="O173:O186" si="32">D173*J173*$C$9</f>
        <v>0</v>
      </c>
      <c r="P173" s="284">
        <f t="shared" si="27"/>
        <v>0</v>
      </c>
      <c r="Q173" s="61"/>
    </row>
    <row r="174" spans="1:23" ht="18" customHeight="1" x14ac:dyDescent="0.2">
      <c r="A174" s="404" t="s">
        <v>22</v>
      </c>
      <c r="B174" s="196" t="s">
        <v>113</v>
      </c>
      <c r="C174" s="195" t="s">
        <v>79</v>
      </c>
      <c r="D174" s="417">
        <v>1542.33</v>
      </c>
      <c r="E174" s="104"/>
      <c r="F174" s="104"/>
      <c r="G174" s="104"/>
      <c r="H174" s="104"/>
      <c r="I174" s="104"/>
      <c r="J174" s="104"/>
      <c r="K174" s="102">
        <f t="shared" si="29"/>
        <v>0</v>
      </c>
      <c r="L174" s="403">
        <f t="shared" si="28"/>
        <v>0</v>
      </c>
      <c r="M174" s="102">
        <f t="shared" si="30"/>
        <v>0</v>
      </c>
      <c r="N174" s="102">
        <f t="shared" si="31"/>
        <v>0</v>
      </c>
      <c r="O174" s="94">
        <f t="shared" si="32"/>
        <v>0</v>
      </c>
      <c r="P174" s="284">
        <f t="shared" si="27"/>
        <v>0</v>
      </c>
    </row>
    <row r="175" spans="1:23" s="68" customFormat="1" ht="18" customHeight="1" x14ac:dyDescent="0.2">
      <c r="A175" s="404" t="s">
        <v>183</v>
      </c>
      <c r="B175" s="196" t="s">
        <v>113</v>
      </c>
      <c r="C175" s="195" t="s">
        <v>79</v>
      </c>
      <c r="D175" s="417">
        <v>353.18</v>
      </c>
      <c r="E175" s="104"/>
      <c r="F175" s="104"/>
      <c r="G175" s="104"/>
      <c r="H175" s="104"/>
      <c r="I175" s="104"/>
      <c r="J175" s="104"/>
      <c r="K175" s="102">
        <f t="shared" si="29"/>
        <v>0</v>
      </c>
      <c r="L175" s="403">
        <f t="shared" si="28"/>
        <v>0</v>
      </c>
      <c r="M175" s="102">
        <f t="shared" si="30"/>
        <v>0</v>
      </c>
      <c r="N175" s="102">
        <f t="shared" si="31"/>
        <v>0</v>
      </c>
      <c r="O175" s="94">
        <f t="shared" si="32"/>
        <v>0</v>
      </c>
      <c r="P175" s="284">
        <f t="shared" si="27"/>
        <v>0</v>
      </c>
      <c r="Q175" s="71"/>
      <c r="W175" s="241"/>
    </row>
    <row r="176" spans="1:23" s="68" customFormat="1" ht="18" customHeight="1" x14ac:dyDescent="0.2">
      <c r="A176" s="404" t="s">
        <v>491</v>
      </c>
      <c r="B176" s="405" t="s">
        <v>274</v>
      </c>
      <c r="C176" s="440" t="s">
        <v>79</v>
      </c>
      <c r="D176" s="417">
        <v>143.59</v>
      </c>
      <c r="E176" s="104"/>
      <c r="F176" s="104"/>
      <c r="G176" s="104"/>
      <c r="H176" s="104"/>
      <c r="I176" s="104"/>
      <c r="J176" s="104"/>
      <c r="K176" s="102">
        <f t="shared" si="29"/>
        <v>0</v>
      </c>
      <c r="L176" s="403">
        <f t="shared" si="28"/>
        <v>0</v>
      </c>
      <c r="M176" s="102">
        <f t="shared" si="30"/>
        <v>0</v>
      </c>
      <c r="N176" s="102">
        <f t="shared" si="31"/>
        <v>0</v>
      </c>
      <c r="O176" s="94">
        <f t="shared" si="32"/>
        <v>0</v>
      </c>
      <c r="P176" s="284">
        <f t="shared" si="27"/>
        <v>0</v>
      </c>
      <c r="Q176" s="71"/>
      <c r="W176" s="241"/>
    </row>
    <row r="177" spans="1:16" ht="18" customHeight="1" x14ac:dyDescent="0.2">
      <c r="A177" s="404" t="s">
        <v>429</v>
      </c>
      <c r="B177" s="196" t="s">
        <v>145</v>
      </c>
      <c r="C177" s="196" t="s">
        <v>79</v>
      </c>
      <c r="D177" s="417">
        <v>182.13</v>
      </c>
      <c r="E177" s="104"/>
      <c r="F177" s="104"/>
      <c r="G177" s="104"/>
      <c r="H177" s="104"/>
      <c r="I177" s="104"/>
      <c r="J177" s="104"/>
      <c r="K177" s="102">
        <f t="shared" si="29"/>
        <v>0</v>
      </c>
      <c r="L177" s="403">
        <f t="shared" si="28"/>
        <v>0</v>
      </c>
      <c r="M177" s="102">
        <f t="shared" si="30"/>
        <v>0</v>
      </c>
      <c r="N177" s="102">
        <f t="shared" si="31"/>
        <v>0</v>
      </c>
      <c r="O177" s="94">
        <f t="shared" si="32"/>
        <v>0</v>
      </c>
      <c r="P177" s="284">
        <f t="shared" si="27"/>
        <v>0</v>
      </c>
    </row>
    <row r="178" spans="1:16" ht="18" customHeight="1" x14ac:dyDescent="0.2">
      <c r="A178" s="404" t="s">
        <v>81</v>
      </c>
      <c r="B178" s="405" t="s">
        <v>274</v>
      </c>
      <c r="C178" s="195" t="s">
        <v>79</v>
      </c>
      <c r="D178" s="417">
        <v>1065.18</v>
      </c>
      <c r="E178" s="104"/>
      <c r="F178" s="104"/>
      <c r="G178" s="104"/>
      <c r="H178" s="104"/>
      <c r="I178" s="104"/>
      <c r="J178" s="104"/>
      <c r="K178" s="102">
        <f t="shared" si="29"/>
        <v>0</v>
      </c>
      <c r="L178" s="403">
        <f t="shared" si="28"/>
        <v>0</v>
      </c>
      <c r="M178" s="102">
        <f t="shared" si="30"/>
        <v>0</v>
      </c>
      <c r="N178" s="102">
        <f t="shared" si="31"/>
        <v>0</v>
      </c>
      <c r="O178" s="94">
        <f t="shared" si="32"/>
        <v>0</v>
      </c>
      <c r="P178" s="284">
        <f t="shared" si="27"/>
        <v>0</v>
      </c>
    </row>
    <row r="179" spans="1:16" ht="18" customHeight="1" x14ac:dyDescent="0.2">
      <c r="A179" s="404" t="s">
        <v>81</v>
      </c>
      <c r="B179" s="405" t="s">
        <v>275</v>
      </c>
      <c r="C179" s="195" t="s">
        <v>79</v>
      </c>
      <c r="D179" s="417">
        <v>598.58000000000004</v>
      </c>
      <c r="E179" s="104"/>
      <c r="F179" s="104"/>
      <c r="G179" s="104"/>
      <c r="H179" s="104"/>
      <c r="I179" s="104"/>
      <c r="J179" s="104"/>
      <c r="K179" s="102">
        <f t="shared" si="29"/>
        <v>0</v>
      </c>
      <c r="L179" s="403">
        <f t="shared" si="28"/>
        <v>0</v>
      </c>
      <c r="M179" s="102">
        <f t="shared" si="30"/>
        <v>0</v>
      </c>
      <c r="N179" s="102">
        <f t="shared" si="31"/>
        <v>0</v>
      </c>
      <c r="O179" s="94">
        <f t="shared" si="32"/>
        <v>0</v>
      </c>
      <c r="P179" s="284">
        <f t="shared" si="27"/>
        <v>0</v>
      </c>
    </row>
    <row r="180" spans="1:16" ht="18" customHeight="1" x14ac:dyDescent="0.2">
      <c r="A180" s="404" t="s">
        <v>81</v>
      </c>
      <c r="B180" s="405" t="s">
        <v>276</v>
      </c>
      <c r="C180" s="195" t="s">
        <v>79</v>
      </c>
      <c r="D180" s="417">
        <v>597.89</v>
      </c>
      <c r="E180" s="104"/>
      <c r="F180" s="104"/>
      <c r="G180" s="104"/>
      <c r="H180" s="104"/>
      <c r="I180" s="104"/>
      <c r="J180" s="104"/>
      <c r="K180" s="102">
        <f t="shared" si="29"/>
        <v>0</v>
      </c>
      <c r="L180" s="403">
        <f t="shared" si="28"/>
        <v>0</v>
      </c>
      <c r="M180" s="102">
        <f t="shared" si="30"/>
        <v>0</v>
      </c>
      <c r="N180" s="102">
        <f t="shared" si="31"/>
        <v>0</v>
      </c>
      <c r="O180" s="94">
        <f t="shared" si="32"/>
        <v>0</v>
      </c>
      <c r="P180" s="284">
        <f t="shared" si="27"/>
        <v>0</v>
      </c>
    </row>
    <row r="181" spans="1:16" ht="18" customHeight="1" x14ac:dyDescent="0.2">
      <c r="A181" s="404" t="s">
        <v>22</v>
      </c>
      <c r="B181" s="196" t="s">
        <v>123</v>
      </c>
      <c r="C181" s="195" t="s">
        <v>79</v>
      </c>
      <c r="D181" s="417">
        <v>1310.32</v>
      </c>
      <c r="E181" s="104"/>
      <c r="F181" s="104"/>
      <c r="G181" s="104"/>
      <c r="H181" s="104"/>
      <c r="I181" s="104"/>
      <c r="J181" s="104"/>
      <c r="K181" s="102">
        <f t="shared" si="29"/>
        <v>0</v>
      </c>
      <c r="L181" s="403">
        <f t="shared" si="28"/>
        <v>0</v>
      </c>
      <c r="M181" s="102">
        <f t="shared" si="30"/>
        <v>0</v>
      </c>
      <c r="N181" s="102">
        <f t="shared" si="31"/>
        <v>0</v>
      </c>
      <c r="O181" s="94">
        <f t="shared" si="32"/>
        <v>0</v>
      </c>
      <c r="P181" s="284">
        <f t="shared" si="27"/>
        <v>0</v>
      </c>
    </row>
    <row r="182" spans="1:16" ht="18" customHeight="1" x14ac:dyDescent="0.2">
      <c r="A182" s="404" t="s">
        <v>277</v>
      </c>
      <c r="B182" s="196" t="s">
        <v>123</v>
      </c>
      <c r="C182" s="195" t="s">
        <v>79</v>
      </c>
      <c r="D182" s="417">
        <v>80.77</v>
      </c>
      <c r="E182" s="104"/>
      <c r="F182" s="104"/>
      <c r="G182" s="104"/>
      <c r="H182" s="104"/>
      <c r="I182" s="104"/>
      <c r="J182" s="104"/>
      <c r="K182" s="102">
        <f t="shared" si="29"/>
        <v>0</v>
      </c>
      <c r="L182" s="403">
        <f t="shared" si="28"/>
        <v>0</v>
      </c>
      <c r="M182" s="102">
        <f t="shared" si="30"/>
        <v>0</v>
      </c>
      <c r="N182" s="102">
        <f t="shared" si="31"/>
        <v>0</v>
      </c>
      <c r="O182" s="94">
        <f t="shared" si="32"/>
        <v>0</v>
      </c>
      <c r="P182" s="284">
        <f t="shared" si="27"/>
        <v>0</v>
      </c>
    </row>
    <row r="183" spans="1:16" ht="18" customHeight="1" x14ac:dyDescent="0.2">
      <c r="A183" s="404" t="s">
        <v>98</v>
      </c>
      <c r="B183" s="196" t="s">
        <v>67</v>
      </c>
      <c r="C183" s="195" t="s">
        <v>79</v>
      </c>
      <c r="D183" s="417">
        <v>155.29</v>
      </c>
      <c r="E183" s="104"/>
      <c r="F183" s="104"/>
      <c r="G183" s="104"/>
      <c r="H183" s="104"/>
      <c r="I183" s="104"/>
      <c r="J183" s="104"/>
      <c r="K183" s="102">
        <f t="shared" si="29"/>
        <v>0</v>
      </c>
      <c r="L183" s="403">
        <f t="shared" si="28"/>
        <v>0</v>
      </c>
      <c r="M183" s="102">
        <f t="shared" si="30"/>
        <v>0</v>
      </c>
      <c r="N183" s="102">
        <f t="shared" si="31"/>
        <v>0</v>
      </c>
      <c r="O183" s="94">
        <f t="shared" si="32"/>
        <v>0</v>
      </c>
      <c r="P183" s="284">
        <f t="shared" si="27"/>
        <v>0</v>
      </c>
    </row>
    <row r="184" spans="1:16" ht="18" customHeight="1" x14ac:dyDescent="0.2">
      <c r="A184" s="404" t="s">
        <v>81</v>
      </c>
      <c r="B184" s="405" t="s">
        <v>278</v>
      </c>
      <c r="C184" s="195" t="s">
        <v>79</v>
      </c>
      <c r="D184" s="417">
        <v>583.14</v>
      </c>
      <c r="E184" s="104"/>
      <c r="F184" s="104"/>
      <c r="G184" s="104"/>
      <c r="H184" s="104"/>
      <c r="I184" s="104"/>
      <c r="J184" s="104"/>
      <c r="K184" s="102">
        <f t="shared" si="29"/>
        <v>0</v>
      </c>
      <c r="L184" s="403">
        <f t="shared" si="28"/>
        <v>0</v>
      </c>
      <c r="M184" s="102">
        <f t="shared" si="30"/>
        <v>0</v>
      </c>
      <c r="N184" s="102">
        <f t="shared" si="31"/>
        <v>0</v>
      </c>
      <c r="O184" s="94">
        <f t="shared" si="32"/>
        <v>0</v>
      </c>
      <c r="P184" s="284">
        <f t="shared" si="27"/>
        <v>0</v>
      </c>
    </row>
    <row r="185" spans="1:16" ht="18" customHeight="1" x14ac:dyDescent="0.2">
      <c r="A185" s="404" t="s">
        <v>98</v>
      </c>
      <c r="B185" s="196" t="s">
        <v>68</v>
      </c>
      <c r="C185" s="195" t="s">
        <v>79</v>
      </c>
      <c r="D185" s="417">
        <v>61.16</v>
      </c>
      <c r="E185" s="104"/>
      <c r="F185" s="104"/>
      <c r="G185" s="104"/>
      <c r="H185" s="104"/>
      <c r="I185" s="104"/>
      <c r="J185" s="104"/>
      <c r="K185" s="102">
        <f t="shared" si="29"/>
        <v>0</v>
      </c>
      <c r="L185" s="403">
        <f t="shared" si="28"/>
        <v>0</v>
      </c>
      <c r="M185" s="102">
        <f t="shared" si="30"/>
        <v>0</v>
      </c>
      <c r="N185" s="102">
        <f t="shared" si="31"/>
        <v>0</v>
      </c>
      <c r="O185" s="94">
        <f t="shared" si="32"/>
        <v>0</v>
      </c>
      <c r="P185" s="284">
        <f t="shared" si="27"/>
        <v>0</v>
      </c>
    </row>
    <row r="186" spans="1:16" ht="18" customHeight="1" x14ac:dyDescent="0.2">
      <c r="A186" s="404" t="s">
        <v>98</v>
      </c>
      <c r="B186" s="196" t="s">
        <v>69</v>
      </c>
      <c r="C186" s="195" t="s">
        <v>79</v>
      </c>
      <c r="D186" s="417">
        <v>59.61</v>
      </c>
      <c r="E186" s="104"/>
      <c r="F186" s="104"/>
      <c r="G186" s="104"/>
      <c r="H186" s="104"/>
      <c r="I186" s="104"/>
      <c r="J186" s="104"/>
      <c r="K186" s="102">
        <f t="shared" si="29"/>
        <v>0</v>
      </c>
      <c r="L186" s="403">
        <f t="shared" si="28"/>
        <v>0</v>
      </c>
      <c r="M186" s="102">
        <f t="shared" si="30"/>
        <v>0</v>
      </c>
      <c r="N186" s="102">
        <f t="shared" si="31"/>
        <v>0</v>
      </c>
      <c r="O186" s="94">
        <f t="shared" si="32"/>
        <v>0</v>
      </c>
      <c r="P186" s="284">
        <f t="shared" si="27"/>
        <v>0</v>
      </c>
    </row>
    <row r="187" spans="1:16" ht="18" customHeight="1" thickBot="1" x14ac:dyDescent="0.25">
      <c r="A187" s="246"/>
      <c r="B187" s="247"/>
      <c r="C187" s="426"/>
      <c r="D187" s="419"/>
      <c r="E187" s="113"/>
      <c r="F187" s="113"/>
      <c r="G187" s="113"/>
      <c r="H187" s="113"/>
      <c r="I187" s="113"/>
      <c r="J187" s="248"/>
      <c r="K187" s="248"/>
      <c r="L187" s="115"/>
      <c r="M187" s="115"/>
      <c r="N187" s="115"/>
      <c r="O187" s="281"/>
      <c r="P187" s="282"/>
    </row>
    <row r="188" spans="1:16" ht="13.5" thickBot="1" x14ac:dyDescent="0.25">
      <c r="A188" s="68"/>
      <c r="B188" s="242"/>
      <c r="C188" s="427"/>
      <c r="D188" s="242"/>
      <c r="E188" s="243"/>
      <c r="F188" s="243"/>
      <c r="G188" s="243"/>
      <c r="H188" s="243"/>
      <c r="I188" s="243"/>
      <c r="J188" s="243"/>
      <c r="K188" s="243"/>
      <c r="L188" s="244"/>
      <c r="M188" s="244"/>
      <c r="N188" s="244"/>
      <c r="O188" s="249" t="s">
        <v>361</v>
      </c>
      <c r="P188" s="245">
        <f>SUM(P13:P187)</f>
        <v>0</v>
      </c>
    </row>
    <row r="189" spans="1:16" ht="13.5" thickTop="1" x14ac:dyDescent="0.2">
      <c r="A189" s="62"/>
    </row>
  </sheetData>
  <sheetProtection password="CACB" sheet="1" objects="1" scenarios="1" formatCells="0" formatColumns="0" formatRows="0" insertColumns="0" insertRows="0" deleteColumns="0" deleteRows="0"/>
  <protectedRanges>
    <protectedRange sqref="A1:P3 A4:B9 C4:P4 D5:P9 A10:Q189" name="Bereich1"/>
  </protectedRanges>
  <customSheetViews>
    <customSheetView guid="{5C32C84F-22BC-44CA-AD2B-12D34D143DA0}" topLeftCell="A173">
      <selection activeCell="Q206" sqref="Q206"/>
      <pageMargins left="0.39370078740157483" right="0.39370078740157483" top="0.39370078740157483" bottom="0.39370078740157483" header="0.39370078740157483" footer="0.39370078740157483"/>
      <pageSetup paperSize="9" fitToHeight="2" orientation="landscape" r:id="rId1"/>
      <headerFooter alignWithMargins="0">
        <oddFooter>&amp;C&amp;A &amp;P / &amp;N&amp;R&amp;F</oddFooter>
      </headerFooter>
    </customSheetView>
  </customSheetViews>
  <mergeCells count="2">
    <mergeCell ref="A3:B3"/>
    <mergeCell ref="L3:O3"/>
  </mergeCells>
  <phoneticPr fontId="0" type="noConversion"/>
  <pageMargins left="0.39370078740157483" right="0.39370078740157483" top="0.39370078740157483" bottom="0.39370078740157483" header="0.39370078740157483" footer="0.39370078740157483"/>
  <pageSetup paperSize="9" fitToHeight="2" orientation="landscape" r:id="rId2"/>
  <headerFooter alignWithMargins="0">
    <oddFooter>&amp;C&amp;A &amp;P / &amp;N&amp;R&amp;F</oddFooter>
  </headerFooter>
  <drawing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19">
    <tabColor indexed="47"/>
  </sheetPr>
  <dimension ref="A1:X89"/>
  <sheetViews>
    <sheetView showZeros="0" topLeftCell="A18" workbookViewId="0">
      <selection activeCell="I34" sqref="I34"/>
    </sheetView>
  </sheetViews>
  <sheetFormatPr baseColWidth="10" defaultColWidth="11.42578125" defaultRowHeight="12.75" x14ac:dyDescent="0.2"/>
  <cols>
    <col min="1" max="1" width="20" style="151" customWidth="1"/>
    <col min="2" max="2" width="11.140625" style="152" customWidth="1"/>
    <col min="3" max="3" width="9" style="152" customWidth="1"/>
    <col min="4" max="4" width="9.28515625" style="124" bestFit="1" customWidth="1"/>
    <col min="5" max="5" width="9.42578125" style="124" customWidth="1"/>
    <col min="6" max="9" width="7.140625" style="124" customWidth="1"/>
    <col min="10" max="10" width="7.140625" style="100" customWidth="1"/>
    <col min="11" max="14" width="9.7109375" style="100" customWidth="1"/>
    <col min="15" max="15" width="9.7109375" style="68" customWidth="1"/>
    <col min="16" max="16" width="9.7109375" style="100" customWidth="1"/>
    <col min="17" max="17" width="12.28515625" style="88" customWidth="1"/>
    <col min="18" max="18" width="11.42578125" style="88"/>
    <col min="19" max="19" width="14.5703125" style="124" hidden="1" customWidth="1"/>
    <col min="20" max="16384" width="11.42578125" style="88"/>
  </cols>
  <sheetData>
    <row r="1" spans="1:19" ht="20.25" x14ac:dyDescent="0.3">
      <c r="A1" s="1" t="str">
        <f>'Kostenzusammenstellung '!A1</f>
        <v>BREAST 23 11. - 13.05.2023</v>
      </c>
      <c r="B1" s="123"/>
      <c r="C1" s="123"/>
      <c r="E1" s="56"/>
      <c r="F1" s="56"/>
      <c r="P1" s="125"/>
    </row>
    <row r="2" spans="1:19" ht="15.75" x14ac:dyDescent="0.25">
      <c r="A2" s="126"/>
      <c r="B2" s="123"/>
      <c r="C2" s="123"/>
      <c r="D2" s="127"/>
    </row>
    <row r="3" spans="1:19" ht="20.25" customHeight="1" x14ac:dyDescent="0.25">
      <c r="A3" s="128" t="s">
        <v>72</v>
      </c>
      <c r="B3" s="129"/>
      <c r="C3" s="129"/>
      <c r="D3" s="130"/>
      <c r="J3"/>
      <c r="K3"/>
    </row>
    <row r="4" spans="1:19" ht="18.75" thickBot="1" x14ac:dyDescent="0.3">
      <c r="A4" s="128"/>
      <c r="B4" s="129"/>
      <c r="C4" s="129"/>
      <c r="D4" s="130"/>
      <c r="J4"/>
      <c r="K4"/>
      <c r="R4" s="8"/>
    </row>
    <row r="5" spans="1:19" ht="16.5" customHeight="1" thickBot="1" x14ac:dyDescent="0.25">
      <c r="A5" s="131"/>
      <c r="C5" s="493" t="s">
        <v>519</v>
      </c>
      <c r="D5" s="378"/>
      <c r="J5"/>
      <c r="K5"/>
      <c r="R5" s="8"/>
    </row>
    <row r="6" spans="1:19" ht="16.5" customHeight="1" x14ac:dyDescent="0.2">
      <c r="A6" s="470" t="s">
        <v>514</v>
      </c>
      <c r="B6" s="473"/>
      <c r="C6" s="485">
        <v>0.28999999999999998</v>
      </c>
      <c r="D6" s="378"/>
      <c r="J6"/>
      <c r="K6"/>
      <c r="R6" s="8"/>
    </row>
    <row r="7" spans="1:19" ht="16.5" customHeight="1" x14ac:dyDescent="0.2">
      <c r="A7" s="350" t="s">
        <v>509</v>
      </c>
      <c r="B7" s="472"/>
      <c r="C7" s="486">
        <v>0.78859999999999997</v>
      </c>
      <c r="D7" s="492"/>
      <c r="J7"/>
      <c r="K7"/>
      <c r="Q7" s="100"/>
      <c r="R7" s="8"/>
    </row>
    <row r="8" spans="1:19" ht="16.5" customHeight="1" x14ac:dyDescent="0.2">
      <c r="A8" s="471" t="s">
        <v>510</v>
      </c>
      <c r="B8" s="474"/>
      <c r="C8" s="486">
        <v>0.74919999999999998</v>
      </c>
      <c r="D8" s="492"/>
      <c r="J8"/>
      <c r="K8"/>
      <c r="Q8" s="100"/>
      <c r="R8" s="8"/>
    </row>
    <row r="9" spans="1:19" ht="16.5" customHeight="1" x14ac:dyDescent="0.2">
      <c r="A9" s="350" t="s">
        <v>511</v>
      </c>
      <c r="B9" s="472"/>
      <c r="C9" s="486">
        <v>1.6</v>
      </c>
      <c r="D9" s="492"/>
      <c r="R9" s="8"/>
    </row>
    <row r="10" spans="1:19" ht="16.5" customHeight="1" thickBot="1" x14ac:dyDescent="0.25">
      <c r="A10" s="475" t="s">
        <v>16</v>
      </c>
      <c r="B10" s="476"/>
      <c r="C10" s="494">
        <v>0.77400000000000002</v>
      </c>
      <c r="D10" s="492"/>
    </row>
    <row r="11" spans="1:19" ht="13.5" thickBot="1" x14ac:dyDescent="0.25">
      <c r="A11" s="132"/>
      <c r="B11" s="123"/>
      <c r="C11" s="123"/>
      <c r="D11" s="127"/>
      <c r="E11" s="133"/>
      <c r="F11" s="133"/>
      <c r="G11" s="133"/>
      <c r="H11" s="133"/>
      <c r="I11" s="133"/>
      <c r="J11" s="133"/>
      <c r="K11" s="133"/>
      <c r="L11" s="101"/>
      <c r="M11" s="101"/>
      <c r="O11" s="100"/>
      <c r="P11" s="134"/>
      <c r="Q11" s="87"/>
      <c r="S11" s="124" t="s">
        <v>293</v>
      </c>
    </row>
    <row r="12" spans="1:19" x14ac:dyDescent="0.2">
      <c r="A12" s="310"/>
      <c r="B12" s="309"/>
      <c r="C12" s="309"/>
      <c r="D12" s="287"/>
      <c r="E12" s="1072" t="s">
        <v>374</v>
      </c>
      <c r="F12" s="436"/>
      <c r="G12" s="305" t="s">
        <v>456</v>
      </c>
      <c r="H12" s="305"/>
      <c r="I12" s="307"/>
      <c r="J12" s="305"/>
      <c r="K12" s="305" t="s">
        <v>489</v>
      </c>
      <c r="L12" s="285" t="s">
        <v>21</v>
      </c>
      <c r="M12" s="285" t="s">
        <v>21</v>
      </c>
      <c r="N12" s="285" t="s">
        <v>21</v>
      </c>
      <c r="O12" s="135" t="s">
        <v>21</v>
      </c>
      <c r="P12" s="269"/>
    </row>
    <row r="13" spans="1:19" s="68" customFormat="1" ht="38.25" x14ac:dyDescent="0.2">
      <c r="A13" s="272" t="s">
        <v>73</v>
      </c>
      <c r="B13" s="290" t="s">
        <v>22</v>
      </c>
      <c r="C13" s="290" t="s">
        <v>74</v>
      </c>
      <c r="D13" s="308" t="s">
        <v>23</v>
      </c>
      <c r="E13" s="1073"/>
      <c r="F13" s="437" t="s">
        <v>445</v>
      </c>
      <c r="G13" s="437" t="s">
        <v>515</v>
      </c>
      <c r="H13" s="437" t="s">
        <v>516</v>
      </c>
      <c r="I13" s="437" t="s">
        <v>517</v>
      </c>
      <c r="J13" s="477" t="s">
        <v>518</v>
      </c>
      <c r="K13" s="306" t="s">
        <v>471</v>
      </c>
      <c r="L13" s="293" t="s">
        <v>24</v>
      </c>
      <c r="M13" s="293" t="s">
        <v>441</v>
      </c>
      <c r="N13" s="293" t="s">
        <v>442</v>
      </c>
      <c r="O13" s="80" t="s">
        <v>25</v>
      </c>
      <c r="P13" s="270" t="s">
        <v>12</v>
      </c>
      <c r="Q13" s="71"/>
      <c r="S13" s="124"/>
    </row>
    <row r="14" spans="1:19" s="68" customFormat="1" ht="18" customHeight="1" x14ac:dyDescent="0.2">
      <c r="A14" s="81" t="s">
        <v>75</v>
      </c>
      <c r="B14" s="136" t="s">
        <v>76</v>
      </c>
      <c r="C14" s="136" t="s">
        <v>77</v>
      </c>
      <c r="D14" s="374">
        <v>110</v>
      </c>
      <c r="E14" s="137">
        <f t="shared" ref="E14:E20" si="0">IF(I14,S14,)</f>
        <v>0</v>
      </c>
      <c r="F14" s="137"/>
      <c r="G14" s="137"/>
      <c r="H14" s="137"/>
      <c r="I14" s="137"/>
      <c r="J14" s="137"/>
      <c r="K14" s="85">
        <f t="shared" ref="K14:K45" si="1">ROUND(D14*F14*$C$6,2)</f>
        <v>0</v>
      </c>
      <c r="L14" s="85">
        <f t="shared" ref="L14:L45" si="2">ROUND(D14*G14*$C$7,2)</f>
        <v>0</v>
      </c>
      <c r="M14" s="85">
        <f t="shared" ref="M14:M45" si="3">ROUND(D14*H14*$C$8,2)</f>
        <v>0</v>
      </c>
      <c r="N14" s="85">
        <f t="shared" ref="N14:N45" si="4">ROUND(D14*I14*$C$9,2)</f>
        <v>0</v>
      </c>
      <c r="O14" s="86">
        <f t="shared" ref="O14:O45" si="5">ROUND(D14*J14*$C$10,2)</f>
        <v>0</v>
      </c>
      <c r="P14" s="138">
        <f>SUM(K14:O14)</f>
        <v>0</v>
      </c>
      <c r="Q14" s="71"/>
      <c r="S14" s="124">
        <v>9</v>
      </c>
    </row>
    <row r="15" spans="1:19" s="68" customFormat="1" ht="18" customHeight="1" x14ac:dyDescent="0.2">
      <c r="A15" s="89" t="s">
        <v>75</v>
      </c>
      <c r="B15" s="139" t="s">
        <v>76</v>
      </c>
      <c r="C15" s="139" t="s">
        <v>78</v>
      </c>
      <c r="D15" s="197">
        <v>109.73</v>
      </c>
      <c r="E15" s="137">
        <f t="shared" si="0"/>
        <v>0</v>
      </c>
      <c r="F15" s="137"/>
      <c r="G15" s="140"/>
      <c r="H15" s="137"/>
      <c r="I15" s="137"/>
      <c r="J15" s="140"/>
      <c r="K15" s="85">
        <f t="shared" si="1"/>
        <v>0</v>
      </c>
      <c r="L15" s="85">
        <f t="shared" si="2"/>
        <v>0</v>
      </c>
      <c r="M15" s="85">
        <f t="shared" si="3"/>
        <v>0</v>
      </c>
      <c r="N15" s="85">
        <f t="shared" si="4"/>
        <v>0</v>
      </c>
      <c r="O15" s="86">
        <f t="shared" si="5"/>
        <v>0</v>
      </c>
      <c r="P15" s="138">
        <f t="shared" ref="P15:P78" si="6">SUM(K15:O15)</f>
        <v>0</v>
      </c>
      <c r="Q15" s="71"/>
      <c r="S15" s="124">
        <v>9</v>
      </c>
    </row>
    <row r="16" spans="1:19" s="68" customFormat="1" ht="18" customHeight="1" x14ac:dyDescent="0.2">
      <c r="A16" s="89" t="s">
        <v>75</v>
      </c>
      <c r="B16" s="139" t="s">
        <v>76</v>
      </c>
      <c r="C16" s="139" t="s">
        <v>79</v>
      </c>
      <c r="D16" s="197">
        <v>114.93</v>
      </c>
      <c r="E16" s="137">
        <f t="shared" si="0"/>
        <v>0</v>
      </c>
      <c r="F16" s="137"/>
      <c r="G16" s="140"/>
      <c r="H16" s="137"/>
      <c r="I16" s="137"/>
      <c r="J16" s="140"/>
      <c r="K16" s="85">
        <f t="shared" si="1"/>
        <v>0</v>
      </c>
      <c r="L16" s="85">
        <f t="shared" si="2"/>
        <v>0</v>
      </c>
      <c r="M16" s="85">
        <f t="shared" si="3"/>
        <v>0</v>
      </c>
      <c r="N16" s="85">
        <f t="shared" si="4"/>
        <v>0</v>
      </c>
      <c r="O16" s="86">
        <f t="shared" si="5"/>
        <v>0</v>
      </c>
      <c r="P16" s="138">
        <f t="shared" si="6"/>
        <v>0</v>
      </c>
      <c r="Q16" s="71"/>
      <c r="S16" s="124">
        <v>9</v>
      </c>
    </row>
    <row r="17" spans="1:19" s="68" customFormat="1" ht="18" customHeight="1" x14ac:dyDescent="0.2">
      <c r="A17" s="89" t="s">
        <v>75</v>
      </c>
      <c r="B17" s="139" t="s">
        <v>80</v>
      </c>
      <c r="C17" s="139" t="s">
        <v>77</v>
      </c>
      <c r="D17" s="197">
        <v>108.97</v>
      </c>
      <c r="E17" s="137">
        <f t="shared" si="0"/>
        <v>0</v>
      </c>
      <c r="F17" s="137"/>
      <c r="G17" s="140"/>
      <c r="H17" s="137"/>
      <c r="I17" s="137"/>
      <c r="J17" s="140"/>
      <c r="K17" s="85">
        <f t="shared" si="1"/>
        <v>0</v>
      </c>
      <c r="L17" s="85">
        <f t="shared" si="2"/>
        <v>0</v>
      </c>
      <c r="M17" s="85">
        <f t="shared" si="3"/>
        <v>0</v>
      </c>
      <c r="N17" s="85">
        <f t="shared" si="4"/>
        <v>0</v>
      </c>
      <c r="O17" s="86">
        <f t="shared" si="5"/>
        <v>0</v>
      </c>
      <c r="P17" s="138">
        <f>SUM(K17:O17)</f>
        <v>0</v>
      </c>
      <c r="Q17" s="71"/>
      <c r="S17" s="124">
        <v>9</v>
      </c>
    </row>
    <row r="18" spans="1:19" s="68" customFormat="1" ht="18" customHeight="1" x14ac:dyDescent="0.2">
      <c r="A18" s="89" t="s">
        <v>75</v>
      </c>
      <c r="B18" s="139" t="s">
        <v>80</v>
      </c>
      <c r="C18" s="139" t="s">
        <v>78</v>
      </c>
      <c r="D18" s="197">
        <v>197.7</v>
      </c>
      <c r="E18" s="137">
        <f t="shared" si="0"/>
        <v>0</v>
      </c>
      <c r="F18" s="137"/>
      <c r="G18" s="140"/>
      <c r="H18" s="137"/>
      <c r="I18" s="137"/>
      <c r="J18" s="140"/>
      <c r="K18" s="85">
        <f t="shared" si="1"/>
        <v>0</v>
      </c>
      <c r="L18" s="85">
        <f t="shared" si="2"/>
        <v>0</v>
      </c>
      <c r="M18" s="85">
        <f t="shared" si="3"/>
        <v>0</v>
      </c>
      <c r="N18" s="85">
        <f t="shared" si="4"/>
        <v>0</v>
      </c>
      <c r="O18" s="86">
        <f t="shared" si="5"/>
        <v>0</v>
      </c>
      <c r="P18" s="138">
        <f t="shared" si="6"/>
        <v>0</v>
      </c>
      <c r="Q18" s="71"/>
      <c r="S18" s="124">
        <v>9</v>
      </c>
    </row>
    <row r="19" spans="1:19" s="68" customFormat="1" ht="18" customHeight="1" x14ac:dyDescent="0.2">
      <c r="A19" s="89" t="s">
        <v>75</v>
      </c>
      <c r="B19" s="139" t="s">
        <v>80</v>
      </c>
      <c r="C19" s="139" t="s">
        <v>79</v>
      </c>
      <c r="D19" s="197">
        <v>110.02</v>
      </c>
      <c r="E19" s="137">
        <f t="shared" si="0"/>
        <v>0</v>
      </c>
      <c r="F19" s="137"/>
      <c r="G19" s="140"/>
      <c r="H19" s="137"/>
      <c r="I19" s="137"/>
      <c r="J19" s="140"/>
      <c r="K19" s="85">
        <f t="shared" si="1"/>
        <v>0</v>
      </c>
      <c r="L19" s="85">
        <f t="shared" si="2"/>
        <v>0</v>
      </c>
      <c r="M19" s="85">
        <f t="shared" si="3"/>
        <v>0</v>
      </c>
      <c r="N19" s="85">
        <f t="shared" si="4"/>
        <v>0</v>
      </c>
      <c r="O19" s="86">
        <f t="shared" si="5"/>
        <v>0</v>
      </c>
      <c r="P19" s="138">
        <f t="shared" si="6"/>
        <v>0</v>
      </c>
      <c r="Q19" s="71"/>
      <c r="S19" s="124">
        <v>9</v>
      </c>
    </row>
    <row r="20" spans="1:19" s="68" customFormat="1" ht="18" customHeight="1" x14ac:dyDescent="0.2">
      <c r="A20" s="96" t="s">
        <v>81</v>
      </c>
      <c r="B20" s="195" t="s">
        <v>82</v>
      </c>
      <c r="C20" s="195" t="s">
        <v>78</v>
      </c>
      <c r="D20" s="197">
        <v>182.19</v>
      </c>
      <c r="E20" s="137">
        <f t="shared" si="0"/>
        <v>0</v>
      </c>
      <c r="F20" s="137"/>
      <c r="G20" s="140"/>
      <c r="H20" s="137"/>
      <c r="I20" s="137"/>
      <c r="J20" s="140"/>
      <c r="K20" s="85">
        <f t="shared" si="1"/>
        <v>0</v>
      </c>
      <c r="L20" s="85">
        <f t="shared" si="2"/>
        <v>0</v>
      </c>
      <c r="M20" s="85">
        <f t="shared" si="3"/>
        <v>0</v>
      </c>
      <c r="N20" s="85">
        <f t="shared" si="4"/>
        <v>0</v>
      </c>
      <c r="O20" s="86">
        <f t="shared" si="5"/>
        <v>0</v>
      </c>
      <c r="P20" s="138">
        <f t="shared" si="6"/>
        <v>0</v>
      </c>
      <c r="Q20" s="71"/>
      <c r="S20" s="124">
        <v>21</v>
      </c>
    </row>
    <row r="21" spans="1:19" s="68" customFormat="1" ht="18" customHeight="1" x14ac:dyDescent="0.2">
      <c r="A21" s="96" t="s">
        <v>376</v>
      </c>
      <c r="B21" s="195" t="s">
        <v>82</v>
      </c>
      <c r="C21" s="195" t="s">
        <v>78</v>
      </c>
      <c r="D21" s="197">
        <v>3.23</v>
      </c>
      <c r="E21" s="137"/>
      <c r="F21" s="137"/>
      <c r="G21" s="140"/>
      <c r="H21" s="137"/>
      <c r="I21" s="137"/>
      <c r="J21" s="140"/>
      <c r="K21" s="85">
        <f t="shared" si="1"/>
        <v>0</v>
      </c>
      <c r="L21" s="85">
        <f t="shared" si="2"/>
        <v>0</v>
      </c>
      <c r="M21" s="85">
        <f t="shared" si="3"/>
        <v>0</v>
      </c>
      <c r="N21" s="85">
        <f t="shared" si="4"/>
        <v>0</v>
      </c>
      <c r="O21" s="86">
        <f t="shared" si="5"/>
        <v>0</v>
      </c>
      <c r="P21" s="138">
        <f t="shared" si="6"/>
        <v>0</v>
      </c>
      <c r="Q21" s="71"/>
      <c r="S21" s="124"/>
    </row>
    <row r="22" spans="1:19" s="68" customFormat="1" ht="18" customHeight="1" x14ac:dyDescent="0.2">
      <c r="A22" s="89" t="s">
        <v>75</v>
      </c>
      <c r="B22" s="139" t="s">
        <v>83</v>
      </c>
      <c r="C22" s="139" t="s">
        <v>77</v>
      </c>
      <c r="D22" s="197">
        <v>85.19</v>
      </c>
      <c r="E22" s="137">
        <f t="shared" ref="E22:E80" si="7">IF(I22,S22,)</f>
        <v>0</v>
      </c>
      <c r="F22" s="137"/>
      <c r="G22" s="140"/>
      <c r="H22" s="137"/>
      <c r="I22" s="137"/>
      <c r="J22" s="140"/>
      <c r="K22" s="85">
        <f t="shared" si="1"/>
        <v>0</v>
      </c>
      <c r="L22" s="85">
        <f t="shared" si="2"/>
        <v>0</v>
      </c>
      <c r="M22" s="85">
        <f t="shared" si="3"/>
        <v>0</v>
      </c>
      <c r="N22" s="85">
        <f t="shared" si="4"/>
        <v>0</v>
      </c>
      <c r="O22" s="86">
        <f t="shared" si="5"/>
        <v>0</v>
      </c>
      <c r="P22" s="138">
        <f t="shared" si="6"/>
        <v>0</v>
      </c>
      <c r="Q22" s="71"/>
      <c r="S22" s="124">
        <v>9</v>
      </c>
    </row>
    <row r="23" spans="1:19" s="68" customFormat="1" ht="18" customHeight="1" x14ac:dyDescent="0.2">
      <c r="A23" s="89" t="s">
        <v>75</v>
      </c>
      <c r="B23" s="139" t="s">
        <v>83</v>
      </c>
      <c r="C23" s="139" t="s">
        <v>78</v>
      </c>
      <c r="D23" s="197">
        <v>86.8</v>
      </c>
      <c r="E23" s="137">
        <f t="shared" si="7"/>
        <v>0</v>
      </c>
      <c r="F23" s="137"/>
      <c r="G23" s="140"/>
      <c r="H23" s="137"/>
      <c r="I23" s="137"/>
      <c r="J23" s="140"/>
      <c r="K23" s="85">
        <f t="shared" si="1"/>
        <v>0</v>
      </c>
      <c r="L23" s="85">
        <f t="shared" si="2"/>
        <v>0</v>
      </c>
      <c r="M23" s="85">
        <f t="shared" si="3"/>
        <v>0</v>
      </c>
      <c r="N23" s="85">
        <f t="shared" si="4"/>
        <v>0</v>
      </c>
      <c r="O23" s="86">
        <f t="shared" si="5"/>
        <v>0</v>
      </c>
      <c r="P23" s="138">
        <f t="shared" si="6"/>
        <v>0</v>
      </c>
      <c r="Q23" s="71"/>
      <c r="S23" s="124">
        <v>9</v>
      </c>
    </row>
    <row r="24" spans="1:19" s="68" customFormat="1" ht="18" customHeight="1" x14ac:dyDescent="0.2">
      <c r="A24" s="89" t="s">
        <v>75</v>
      </c>
      <c r="B24" s="139" t="s">
        <v>83</v>
      </c>
      <c r="C24" s="139" t="s">
        <v>79</v>
      </c>
      <c r="D24" s="197">
        <v>85.19</v>
      </c>
      <c r="E24" s="137">
        <f t="shared" si="7"/>
        <v>0</v>
      </c>
      <c r="F24" s="137"/>
      <c r="G24" s="140"/>
      <c r="H24" s="137"/>
      <c r="I24" s="137"/>
      <c r="J24" s="140"/>
      <c r="K24" s="85">
        <f t="shared" si="1"/>
        <v>0</v>
      </c>
      <c r="L24" s="85">
        <f t="shared" si="2"/>
        <v>0</v>
      </c>
      <c r="M24" s="85">
        <f t="shared" si="3"/>
        <v>0</v>
      </c>
      <c r="N24" s="85">
        <f t="shared" si="4"/>
        <v>0</v>
      </c>
      <c r="O24" s="86">
        <f t="shared" si="5"/>
        <v>0</v>
      </c>
      <c r="P24" s="138">
        <f t="shared" si="6"/>
        <v>0</v>
      </c>
      <c r="Q24" s="71"/>
      <c r="S24" s="124">
        <v>9</v>
      </c>
    </row>
    <row r="25" spans="1:19" s="68" customFormat="1" ht="18" customHeight="1" x14ac:dyDescent="0.2">
      <c r="A25" s="89" t="s">
        <v>75</v>
      </c>
      <c r="B25" s="139" t="s">
        <v>84</v>
      </c>
      <c r="C25" s="139" t="s">
        <v>77</v>
      </c>
      <c r="D25" s="197">
        <v>89.91</v>
      </c>
      <c r="E25" s="137">
        <f t="shared" si="7"/>
        <v>0</v>
      </c>
      <c r="F25" s="137"/>
      <c r="G25" s="140"/>
      <c r="H25" s="137"/>
      <c r="I25" s="137"/>
      <c r="J25" s="140"/>
      <c r="K25" s="85">
        <f t="shared" si="1"/>
        <v>0</v>
      </c>
      <c r="L25" s="85">
        <f t="shared" si="2"/>
        <v>0</v>
      </c>
      <c r="M25" s="85">
        <f t="shared" si="3"/>
        <v>0</v>
      </c>
      <c r="N25" s="85">
        <f t="shared" si="4"/>
        <v>0</v>
      </c>
      <c r="O25" s="86">
        <f t="shared" si="5"/>
        <v>0</v>
      </c>
      <c r="P25" s="138">
        <f t="shared" si="6"/>
        <v>0</v>
      </c>
      <c r="Q25" s="71"/>
      <c r="S25" s="124">
        <v>9</v>
      </c>
    </row>
    <row r="26" spans="1:19" s="68" customFormat="1" ht="18" customHeight="1" x14ac:dyDescent="0.2">
      <c r="A26" s="89" t="s">
        <v>75</v>
      </c>
      <c r="B26" s="139" t="s">
        <v>84</v>
      </c>
      <c r="C26" s="139" t="s">
        <v>78</v>
      </c>
      <c r="D26" s="197">
        <v>85.1</v>
      </c>
      <c r="E26" s="137">
        <f t="shared" si="7"/>
        <v>0</v>
      </c>
      <c r="F26" s="137"/>
      <c r="G26" s="140"/>
      <c r="H26" s="137"/>
      <c r="I26" s="137"/>
      <c r="J26" s="140"/>
      <c r="K26" s="85">
        <f t="shared" si="1"/>
        <v>0</v>
      </c>
      <c r="L26" s="85">
        <f t="shared" si="2"/>
        <v>0</v>
      </c>
      <c r="M26" s="85">
        <f t="shared" si="3"/>
        <v>0</v>
      </c>
      <c r="N26" s="85">
        <f t="shared" si="4"/>
        <v>0</v>
      </c>
      <c r="O26" s="86">
        <f t="shared" si="5"/>
        <v>0</v>
      </c>
      <c r="P26" s="138">
        <f t="shared" si="6"/>
        <v>0</v>
      </c>
      <c r="Q26" s="71"/>
      <c r="S26" s="124">
        <v>9</v>
      </c>
    </row>
    <row r="27" spans="1:19" s="68" customFormat="1" ht="18" customHeight="1" x14ac:dyDescent="0.2">
      <c r="A27" s="89" t="s">
        <v>75</v>
      </c>
      <c r="B27" s="139" t="s">
        <v>85</v>
      </c>
      <c r="C27" s="139" t="s">
        <v>78</v>
      </c>
      <c r="D27" s="197">
        <v>76.72</v>
      </c>
      <c r="E27" s="137">
        <f t="shared" si="7"/>
        <v>0</v>
      </c>
      <c r="F27" s="137"/>
      <c r="G27" s="140"/>
      <c r="H27" s="137"/>
      <c r="I27" s="137"/>
      <c r="J27" s="140"/>
      <c r="K27" s="85">
        <f t="shared" si="1"/>
        <v>0</v>
      </c>
      <c r="L27" s="85">
        <f t="shared" si="2"/>
        <v>0</v>
      </c>
      <c r="M27" s="85">
        <f t="shared" si="3"/>
        <v>0</v>
      </c>
      <c r="N27" s="85">
        <f t="shared" si="4"/>
        <v>0</v>
      </c>
      <c r="O27" s="86">
        <f t="shared" si="5"/>
        <v>0</v>
      </c>
      <c r="P27" s="138">
        <f t="shared" si="6"/>
        <v>0</v>
      </c>
      <c r="Q27" s="71"/>
      <c r="S27" s="124">
        <v>9</v>
      </c>
    </row>
    <row r="28" spans="1:19" s="68" customFormat="1" ht="18" customHeight="1" x14ac:dyDescent="0.2">
      <c r="A28" s="98" t="s">
        <v>75</v>
      </c>
      <c r="B28" s="141" t="s">
        <v>84</v>
      </c>
      <c r="C28" s="141" t="s">
        <v>79</v>
      </c>
      <c r="D28" s="295">
        <v>89.77</v>
      </c>
      <c r="E28" s="137">
        <f t="shared" si="7"/>
        <v>0</v>
      </c>
      <c r="F28" s="137"/>
      <c r="G28" s="140"/>
      <c r="H28" s="137"/>
      <c r="I28" s="137"/>
      <c r="J28" s="140"/>
      <c r="K28" s="85">
        <f t="shared" si="1"/>
        <v>0</v>
      </c>
      <c r="L28" s="85">
        <f t="shared" si="2"/>
        <v>0</v>
      </c>
      <c r="M28" s="85">
        <f t="shared" si="3"/>
        <v>0</v>
      </c>
      <c r="N28" s="85">
        <f t="shared" si="4"/>
        <v>0</v>
      </c>
      <c r="O28" s="86">
        <f t="shared" si="5"/>
        <v>0</v>
      </c>
      <c r="P28" s="138">
        <f t="shared" si="6"/>
        <v>0</v>
      </c>
      <c r="Q28" s="71"/>
      <c r="S28" s="124">
        <v>9</v>
      </c>
    </row>
    <row r="29" spans="1:19" s="68" customFormat="1" ht="18" customHeight="1" x14ac:dyDescent="0.2">
      <c r="A29" s="89" t="s">
        <v>81</v>
      </c>
      <c r="B29" s="139" t="s">
        <v>86</v>
      </c>
      <c r="C29" s="139" t="s">
        <v>77</v>
      </c>
      <c r="D29" s="197">
        <v>53.35</v>
      </c>
      <c r="E29" s="137">
        <f t="shared" si="7"/>
        <v>0</v>
      </c>
      <c r="F29" s="137"/>
      <c r="G29" s="140"/>
      <c r="H29" s="137"/>
      <c r="I29" s="137"/>
      <c r="J29" s="140"/>
      <c r="K29" s="85">
        <f t="shared" si="1"/>
        <v>0</v>
      </c>
      <c r="L29" s="85">
        <f t="shared" si="2"/>
        <v>0</v>
      </c>
      <c r="M29" s="85">
        <f t="shared" si="3"/>
        <v>0</v>
      </c>
      <c r="N29" s="85">
        <f t="shared" si="4"/>
        <v>0</v>
      </c>
      <c r="O29" s="86">
        <f t="shared" si="5"/>
        <v>0</v>
      </c>
      <c r="P29" s="138">
        <f t="shared" si="6"/>
        <v>0</v>
      </c>
      <c r="Q29" s="71"/>
      <c r="S29" s="124">
        <v>5</v>
      </c>
    </row>
    <row r="30" spans="1:19" s="68" customFormat="1" ht="18" customHeight="1" x14ac:dyDescent="0.2">
      <c r="A30" s="142" t="s">
        <v>87</v>
      </c>
      <c r="B30" s="143" t="s">
        <v>88</v>
      </c>
      <c r="C30" s="143" t="s">
        <v>89</v>
      </c>
      <c r="D30" s="197">
        <v>63.38</v>
      </c>
      <c r="E30" s="137">
        <f t="shared" si="7"/>
        <v>0</v>
      </c>
      <c r="F30" s="137"/>
      <c r="G30" s="140"/>
      <c r="H30" s="137"/>
      <c r="I30" s="137"/>
      <c r="J30" s="140"/>
      <c r="K30" s="85">
        <f t="shared" si="1"/>
        <v>0</v>
      </c>
      <c r="L30" s="85">
        <f t="shared" si="2"/>
        <v>0</v>
      </c>
      <c r="M30" s="85">
        <f t="shared" si="3"/>
        <v>0</v>
      </c>
      <c r="N30" s="85">
        <f t="shared" si="4"/>
        <v>0</v>
      </c>
      <c r="O30" s="86">
        <f t="shared" si="5"/>
        <v>0</v>
      </c>
      <c r="P30" s="138">
        <f t="shared" si="6"/>
        <v>0</v>
      </c>
      <c r="Q30" s="71"/>
      <c r="S30" s="124">
        <v>7</v>
      </c>
    </row>
    <row r="31" spans="1:19" s="68" customFormat="1" ht="18" customHeight="1" x14ac:dyDescent="0.2">
      <c r="A31" s="438" t="s">
        <v>462</v>
      </c>
      <c r="B31" s="439"/>
      <c r="C31" s="139" t="s">
        <v>403</v>
      </c>
      <c r="D31" s="197">
        <v>120.18</v>
      </c>
      <c r="E31" s="137">
        <f t="shared" si="7"/>
        <v>0</v>
      </c>
      <c r="F31" s="137"/>
      <c r="G31" s="140"/>
      <c r="H31" s="137"/>
      <c r="I31" s="137"/>
      <c r="J31" s="140"/>
      <c r="K31" s="85">
        <f t="shared" si="1"/>
        <v>0</v>
      </c>
      <c r="L31" s="85">
        <f t="shared" si="2"/>
        <v>0</v>
      </c>
      <c r="M31" s="85">
        <f t="shared" si="3"/>
        <v>0</v>
      </c>
      <c r="N31" s="85">
        <f t="shared" si="4"/>
        <v>0</v>
      </c>
      <c r="O31" s="86">
        <f t="shared" si="5"/>
        <v>0</v>
      </c>
      <c r="P31" s="138">
        <f t="shared" si="6"/>
        <v>0</v>
      </c>
      <c r="Q31" s="71"/>
      <c r="S31" s="124">
        <v>15</v>
      </c>
    </row>
    <row r="32" spans="1:19" s="68" customFormat="1" ht="18" customHeight="1" x14ac:dyDescent="0.2">
      <c r="A32" s="81" t="s">
        <v>81</v>
      </c>
      <c r="B32" s="136" t="s">
        <v>90</v>
      </c>
      <c r="C32" s="136" t="s">
        <v>78</v>
      </c>
      <c r="D32" s="197">
        <v>184.92</v>
      </c>
      <c r="E32" s="137">
        <f t="shared" si="7"/>
        <v>0</v>
      </c>
      <c r="F32" s="137"/>
      <c r="G32" s="140"/>
      <c r="H32" s="137"/>
      <c r="I32" s="137"/>
      <c r="J32" s="140"/>
      <c r="K32" s="85">
        <f t="shared" si="1"/>
        <v>0</v>
      </c>
      <c r="L32" s="85">
        <f t="shared" si="2"/>
        <v>0</v>
      </c>
      <c r="M32" s="85">
        <f t="shared" si="3"/>
        <v>0</v>
      </c>
      <c r="N32" s="85">
        <f t="shared" si="4"/>
        <v>0</v>
      </c>
      <c r="O32" s="86">
        <f t="shared" si="5"/>
        <v>0</v>
      </c>
      <c r="P32" s="138">
        <f t="shared" si="6"/>
        <v>0</v>
      </c>
      <c r="Q32" s="71"/>
      <c r="S32" s="124">
        <v>21</v>
      </c>
    </row>
    <row r="33" spans="1:19" s="68" customFormat="1" ht="18" customHeight="1" x14ac:dyDescent="0.2">
      <c r="A33" s="89" t="s">
        <v>81</v>
      </c>
      <c r="B33" s="139" t="s">
        <v>86</v>
      </c>
      <c r="C33" s="139" t="s">
        <v>79</v>
      </c>
      <c r="D33" s="197">
        <v>55.48</v>
      </c>
      <c r="E33" s="137">
        <f t="shared" si="7"/>
        <v>0</v>
      </c>
      <c r="F33" s="137"/>
      <c r="G33" s="140"/>
      <c r="H33" s="137"/>
      <c r="I33" s="137"/>
      <c r="J33" s="140"/>
      <c r="K33" s="85">
        <f t="shared" si="1"/>
        <v>0</v>
      </c>
      <c r="L33" s="85">
        <f t="shared" si="2"/>
        <v>0</v>
      </c>
      <c r="M33" s="85">
        <f t="shared" si="3"/>
        <v>0</v>
      </c>
      <c r="N33" s="85">
        <f t="shared" si="4"/>
        <v>0</v>
      </c>
      <c r="O33" s="86">
        <f t="shared" si="5"/>
        <v>0</v>
      </c>
      <c r="P33" s="138">
        <f t="shared" si="6"/>
        <v>0</v>
      </c>
      <c r="Q33" s="71"/>
      <c r="S33" s="124">
        <v>6</v>
      </c>
    </row>
    <row r="34" spans="1:19" s="68" customFormat="1" ht="18" customHeight="1" x14ac:dyDescent="0.2">
      <c r="A34" s="89" t="s">
        <v>75</v>
      </c>
      <c r="B34" s="139" t="s">
        <v>91</v>
      </c>
      <c r="C34" s="139" t="s">
        <v>79</v>
      </c>
      <c r="D34" s="197">
        <v>59.97</v>
      </c>
      <c r="E34" s="137">
        <f t="shared" si="7"/>
        <v>0</v>
      </c>
      <c r="F34" s="137"/>
      <c r="G34" s="140"/>
      <c r="H34" s="137"/>
      <c r="I34" s="137"/>
      <c r="J34" s="140"/>
      <c r="K34" s="85">
        <f t="shared" si="1"/>
        <v>0</v>
      </c>
      <c r="L34" s="85">
        <f t="shared" si="2"/>
        <v>0</v>
      </c>
      <c r="M34" s="85">
        <f t="shared" si="3"/>
        <v>0</v>
      </c>
      <c r="N34" s="85">
        <f t="shared" si="4"/>
        <v>0</v>
      </c>
      <c r="O34" s="86">
        <f t="shared" si="5"/>
        <v>0</v>
      </c>
      <c r="P34" s="138">
        <f t="shared" si="6"/>
        <v>0</v>
      </c>
      <c r="Q34" s="71"/>
      <c r="S34" s="124">
        <v>5</v>
      </c>
    </row>
    <row r="35" spans="1:19" s="68" customFormat="1" ht="18" customHeight="1" x14ac:dyDescent="0.2">
      <c r="A35" s="89" t="s">
        <v>75</v>
      </c>
      <c r="B35" s="139" t="s">
        <v>91</v>
      </c>
      <c r="C35" s="139" t="s">
        <v>92</v>
      </c>
      <c r="D35" s="197">
        <v>58.87</v>
      </c>
      <c r="E35" s="218" t="s">
        <v>436</v>
      </c>
      <c r="F35" s="218"/>
      <c r="G35" s="140"/>
      <c r="H35" s="137"/>
      <c r="I35" s="137"/>
      <c r="J35" s="140"/>
      <c r="K35" s="85">
        <f t="shared" si="1"/>
        <v>0</v>
      </c>
      <c r="L35" s="85">
        <f t="shared" si="2"/>
        <v>0</v>
      </c>
      <c r="M35" s="85">
        <f t="shared" si="3"/>
        <v>0</v>
      </c>
      <c r="N35" s="85">
        <f t="shared" si="4"/>
        <v>0</v>
      </c>
      <c r="O35" s="86">
        <f t="shared" si="5"/>
        <v>0</v>
      </c>
      <c r="P35" s="138">
        <f t="shared" si="6"/>
        <v>0</v>
      </c>
      <c r="Q35" s="71"/>
      <c r="S35" s="124">
        <v>6</v>
      </c>
    </row>
    <row r="36" spans="1:19" s="68" customFormat="1" ht="18" customHeight="1" x14ac:dyDescent="0.2">
      <c r="A36" s="89" t="s">
        <v>75</v>
      </c>
      <c r="B36" s="139" t="s">
        <v>91</v>
      </c>
      <c r="C36" s="139" t="s">
        <v>89</v>
      </c>
      <c r="D36" s="197">
        <v>62.39</v>
      </c>
      <c r="E36" s="218" t="s">
        <v>436</v>
      </c>
      <c r="F36" s="218"/>
      <c r="G36" s="140"/>
      <c r="H36" s="137"/>
      <c r="I36" s="137"/>
      <c r="J36" s="140"/>
      <c r="K36" s="85">
        <f t="shared" si="1"/>
        <v>0</v>
      </c>
      <c r="L36" s="85">
        <f t="shared" si="2"/>
        <v>0</v>
      </c>
      <c r="M36" s="85">
        <f t="shared" si="3"/>
        <v>0</v>
      </c>
      <c r="N36" s="85">
        <f t="shared" si="4"/>
        <v>0</v>
      </c>
      <c r="O36" s="86">
        <f t="shared" si="5"/>
        <v>0</v>
      </c>
      <c r="P36" s="138">
        <f t="shared" si="6"/>
        <v>0</v>
      </c>
      <c r="Q36" s="71"/>
      <c r="S36" s="124">
        <v>5</v>
      </c>
    </row>
    <row r="37" spans="1:19" s="68" customFormat="1" ht="18" customHeight="1" x14ac:dyDescent="0.2">
      <c r="A37" s="89" t="s">
        <v>81</v>
      </c>
      <c r="B37" s="139" t="s">
        <v>93</v>
      </c>
      <c r="C37" s="139" t="s">
        <v>92</v>
      </c>
      <c r="D37" s="197">
        <v>79.14</v>
      </c>
      <c r="E37" s="137">
        <f t="shared" si="7"/>
        <v>0</v>
      </c>
      <c r="F37" s="137"/>
      <c r="G37" s="140"/>
      <c r="H37" s="137"/>
      <c r="I37" s="137"/>
      <c r="J37" s="140"/>
      <c r="K37" s="85">
        <f t="shared" si="1"/>
        <v>0</v>
      </c>
      <c r="L37" s="85">
        <f t="shared" si="2"/>
        <v>0</v>
      </c>
      <c r="M37" s="85">
        <f t="shared" si="3"/>
        <v>0</v>
      </c>
      <c r="N37" s="85">
        <f t="shared" si="4"/>
        <v>0</v>
      </c>
      <c r="O37" s="86">
        <f t="shared" si="5"/>
        <v>0</v>
      </c>
      <c r="P37" s="138">
        <f t="shared" si="6"/>
        <v>0</v>
      </c>
      <c r="Q37" s="71"/>
      <c r="S37" s="124">
        <v>5</v>
      </c>
    </row>
    <row r="38" spans="1:19" s="68" customFormat="1" ht="18" customHeight="1" x14ac:dyDescent="0.2">
      <c r="A38" s="89" t="s">
        <v>81</v>
      </c>
      <c r="B38" s="139" t="s">
        <v>93</v>
      </c>
      <c r="C38" s="139" t="s">
        <v>89</v>
      </c>
      <c r="D38" s="197">
        <v>80.5</v>
      </c>
      <c r="E38" s="137">
        <f t="shared" si="7"/>
        <v>0</v>
      </c>
      <c r="F38" s="137"/>
      <c r="G38" s="140"/>
      <c r="H38" s="137"/>
      <c r="I38" s="137"/>
      <c r="J38" s="140"/>
      <c r="K38" s="85">
        <f t="shared" si="1"/>
        <v>0</v>
      </c>
      <c r="L38" s="85">
        <f t="shared" si="2"/>
        <v>0</v>
      </c>
      <c r="M38" s="85">
        <f t="shared" si="3"/>
        <v>0</v>
      </c>
      <c r="N38" s="85">
        <f t="shared" si="4"/>
        <v>0</v>
      </c>
      <c r="O38" s="86">
        <f t="shared" si="5"/>
        <v>0</v>
      </c>
      <c r="P38" s="138">
        <f t="shared" si="6"/>
        <v>0</v>
      </c>
      <c r="Q38" s="71"/>
      <c r="S38" s="124">
        <v>6</v>
      </c>
    </row>
    <row r="39" spans="1:19" s="68" customFormat="1" ht="18" customHeight="1" x14ac:dyDescent="0.2">
      <c r="A39" s="89" t="s">
        <v>75</v>
      </c>
      <c r="B39" s="139" t="s">
        <v>94</v>
      </c>
      <c r="C39" s="139" t="s">
        <v>79</v>
      </c>
      <c r="D39" s="197">
        <v>59.38</v>
      </c>
      <c r="E39" s="137">
        <f t="shared" si="7"/>
        <v>0</v>
      </c>
      <c r="F39" s="137"/>
      <c r="G39" s="140"/>
      <c r="H39" s="137"/>
      <c r="I39" s="137"/>
      <c r="J39" s="140"/>
      <c r="K39" s="85">
        <f t="shared" si="1"/>
        <v>0</v>
      </c>
      <c r="L39" s="85">
        <f t="shared" si="2"/>
        <v>0</v>
      </c>
      <c r="M39" s="85">
        <f t="shared" si="3"/>
        <v>0</v>
      </c>
      <c r="N39" s="85">
        <f t="shared" si="4"/>
        <v>0</v>
      </c>
      <c r="O39" s="86">
        <f t="shared" si="5"/>
        <v>0</v>
      </c>
      <c r="P39" s="138">
        <f t="shared" si="6"/>
        <v>0</v>
      </c>
      <c r="Q39" s="71"/>
      <c r="S39" s="124">
        <v>6</v>
      </c>
    </row>
    <row r="40" spans="1:19" s="68" customFormat="1" ht="18" customHeight="1" x14ac:dyDescent="0.2">
      <c r="A40" s="89" t="s">
        <v>75</v>
      </c>
      <c r="B40" s="139" t="s">
        <v>94</v>
      </c>
      <c r="C40" s="139" t="s">
        <v>92</v>
      </c>
      <c r="D40" s="197">
        <v>59.09</v>
      </c>
      <c r="E40" s="218" t="s">
        <v>359</v>
      </c>
      <c r="F40" s="218"/>
      <c r="G40" s="140"/>
      <c r="H40" s="137"/>
      <c r="I40" s="137"/>
      <c r="J40" s="140"/>
      <c r="K40" s="85">
        <f t="shared" si="1"/>
        <v>0</v>
      </c>
      <c r="L40" s="85">
        <f t="shared" si="2"/>
        <v>0</v>
      </c>
      <c r="M40" s="85">
        <f t="shared" si="3"/>
        <v>0</v>
      </c>
      <c r="N40" s="85">
        <f t="shared" si="4"/>
        <v>0</v>
      </c>
      <c r="O40" s="86">
        <f t="shared" si="5"/>
        <v>0</v>
      </c>
      <c r="P40" s="138">
        <f t="shared" si="6"/>
        <v>0</v>
      </c>
      <c r="Q40" s="71"/>
      <c r="S40" s="124">
        <v>5</v>
      </c>
    </row>
    <row r="41" spans="1:19" s="68" customFormat="1" ht="18" customHeight="1" x14ac:dyDescent="0.2">
      <c r="A41" s="89" t="s">
        <v>75</v>
      </c>
      <c r="B41" s="139" t="s">
        <v>94</v>
      </c>
      <c r="C41" s="139" t="s">
        <v>89</v>
      </c>
      <c r="D41" s="197">
        <v>59.11</v>
      </c>
      <c r="E41" s="218" t="s">
        <v>359</v>
      </c>
      <c r="F41" s="218"/>
      <c r="G41" s="140"/>
      <c r="H41" s="137"/>
      <c r="I41" s="137"/>
      <c r="J41" s="140"/>
      <c r="K41" s="85">
        <f t="shared" si="1"/>
        <v>0</v>
      </c>
      <c r="L41" s="85">
        <f t="shared" si="2"/>
        <v>0</v>
      </c>
      <c r="M41" s="85">
        <f t="shared" si="3"/>
        <v>0</v>
      </c>
      <c r="N41" s="85">
        <f t="shared" si="4"/>
        <v>0</v>
      </c>
      <c r="O41" s="86">
        <f t="shared" si="5"/>
        <v>0</v>
      </c>
      <c r="P41" s="138">
        <f t="shared" si="6"/>
        <v>0</v>
      </c>
      <c r="Q41" s="71"/>
      <c r="S41" s="124">
        <v>5</v>
      </c>
    </row>
    <row r="42" spans="1:19" s="68" customFormat="1" ht="18" customHeight="1" x14ac:dyDescent="0.2">
      <c r="A42" s="89" t="s">
        <v>81</v>
      </c>
      <c r="B42" s="139" t="s">
        <v>95</v>
      </c>
      <c r="C42" s="139" t="s">
        <v>78</v>
      </c>
      <c r="D42" s="197">
        <v>52.21</v>
      </c>
      <c r="E42" s="137">
        <f t="shared" si="7"/>
        <v>0</v>
      </c>
      <c r="F42" s="137"/>
      <c r="G42" s="140"/>
      <c r="H42" s="137"/>
      <c r="I42" s="137"/>
      <c r="J42" s="140"/>
      <c r="K42" s="85">
        <f t="shared" si="1"/>
        <v>0</v>
      </c>
      <c r="L42" s="85">
        <f t="shared" si="2"/>
        <v>0</v>
      </c>
      <c r="M42" s="85">
        <f t="shared" si="3"/>
        <v>0</v>
      </c>
      <c r="N42" s="85">
        <f t="shared" si="4"/>
        <v>0</v>
      </c>
      <c r="O42" s="86">
        <f t="shared" si="5"/>
        <v>0</v>
      </c>
      <c r="P42" s="138">
        <f t="shared" si="6"/>
        <v>0</v>
      </c>
      <c r="Q42" s="71"/>
      <c r="S42" s="124">
        <v>6</v>
      </c>
    </row>
    <row r="43" spans="1:19" s="68" customFormat="1" ht="18" customHeight="1" x14ac:dyDescent="0.2">
      <c r="A43" s="89" t="s">
        <v>81</v>
      </c>
      <c r="B43" s="139" t="s">
        <v>95</v>
      </c>
      <c r="C43" s="139" t="s">
        <v>92</v>
      </c>
      <c r="D43" s="197">
        <v>53.05</v>
      </c>
      <c r="E43" s="137">
        <f t="shared" si="7"/>
        <v>0</v>
      </c>
      <c r="F43" s="137"/>
      <c r="G43" s="140"/>
      <c r="H43" s="137"/>
      <c r="I43" s="137"/>
      <c r="J43" s="140"/>
      <c r="K43" s="85">
        <f t="shared" si="1"/>
        <v>0</v>
      </c>
      <c r="L43" s="85">
        <f t="shared" si="2"/>
        <v>0</v>
      </c>
      <c r="M43" s="85">
        <f t="shared" si="3"/>
        <v>0</v>
      </c>
      <c r="N43" s="85">
        <f t="shared" si="4"/>
        <v>0</v>
      </c>
      <c r="O43" s="86">
        <f t="shared" si="5"/>
        <v>0</v>
      </c>
      <c r="P43" s="138">
        <f t="shared" si="6"/>
        <v>0</v>
      </c>
      <c r="Q43" s="71"/>
      <c r="S43" s="124">
        <v>5</v>
      </c>
    </row>
    <row r="44" spans="1:19" s="68" customFormat="1" ht="18" customHeight="1" x14ac:dyDescent="0.2">
      <c r="A44" s="89" t="s">
        <v>87</v>
      </c>
      <c r="B44" s="139" t="s">
        <v>96</v>
      </c>
      <c r="C44" s="139" t="s">
        <v>78</v>
      </c>
      <c r="D44" s="197">
        <v>51.4</v>
      </c>
      <c r="E44" s="137">
        <f t="shared" si="7"/>
        <v>0</v>
      </c>
      <c r="F44" s="137"/>
      <c r="G44" s="140"/>
      <c r="H44" s="137"/>
      <c r="I44" s="137"/>
      <c r="J44" s="140"/>
      <c r="K44" s="85">
        <f t="shared" si="1"/>
        <v>0</v>
      </c>
      <c r="L44" s="85">
        <f t="shared" si="2"/>
        <v>0</v>
      </c>
      <c r="M44" s="85">
        <f t="shared" si="3"/>
        <v>0</v>
      </c>
      <c r="N44" s="85">
        <f t="shared" si="4"/>
        <v>0</v>
      </c>
      <c r="O44" s="86">
        <f t="shared" si="5"/>
        <v>0</v>
      </c>
      <c r="P44" s="138">
        <f t="shared" si="6"/>
        <v>0</v>
      </c>
      <c r="Q44" s="71"/>
      <c r="S44" s="124">
        <v>5</v>
      </c>
    </row>
    <row r="45" spans="1:19" s="68" customFormat="1" ht="18" customHeight="1" x14ac:dyDescent="0.2">
      <c r="A45" s="89" t="s">
        <v>81</v>
      </c>
      <c r="B45" s="139" t="s">
        <v>97</v>
      </c>
      <c r="C45" s="139" t="s">
        <v>78</v>
      </c>
      <c r="D45" s="197">
        <v>52.21</v>
      </c>
      <c r="E45" s="137">
        <f t="shared" si="7"/>
        <v>0</v>
      </c>
      <c r="F45" s="137"/>
      <c r="G45" s="140"/>
      <c r="H45" s="137"/>
      <c r="I45" s="137"/>
      <c r="J45" s="140"/>
      <c r="K45" s="85">
        <f t="shared" si="1"/>
        <v>0</v>
      </c>
      <c r="L45" s="85">
        <f t="shared" si="2"/>
        <v>0</v>
      </c>
      <c r="M45" s="85">
        <f t="shared" si="3"/>
        <v>0</v>
      </c>
      <c r="N45" s="85">
        <f t="shared" si="4"/>
        <v>0</v>
      </c>
      <c r="O45" s="86">
        <f t="shared" si="5"/>
        <v>0</v>
      </c>
      <c r="P45" s="138">
        <f t="shared" si="6"/>
        <v>0</v>
      </c>
      <c r="Q45" s="71"/>
      <c r="S45" s="124">
        <v>6</v>
      </c>
    </row>
    <row r="46" spans="1:19" s="68" customFormat="1" ht="18" customHeight="1" x14ac:dyDescent="0.2">
      <c r="A46" s="89" t="s">
        <v>81</v>
      </c>
      <c r="B46" s="139" t="s">
        <v>97</v>
      </c>
      <c r="C46" s="139" t="s">
        <v>92</v>
      </c>
      <c r="D46" s="197">
        <v>53.6</v>
      </c>
      <c r="E46" s="137">
        <f t="shared" si="7"/>
        <v>0</v>
      </c>
      <c r="F46" s="137"/>
      <c r="G46" s="140"/>
      <c r="H46" s="137"/>
      <c r="I46" s="137"/>
      <c r="J46" s="140"/>
      <c r="K46" s="85">
        <f t="shared" ref="K46:K77" si="8">ROUND(D46*F46*$C$6,2)</f>
        <v>0</v>
      </c>
      <c r="L46" s="85">
        <f t="shared" ref="L46:L77" si="9">ROUND(D46*G46*$C$7,2)</f>
        <v>0</v>
      </c>
      <c r="M46" s="85">
        <f t="shared" ref="M46:M77" si="10">ROUND(D46*H46*$C$8,2)</f>
        <v>0</v>
      </c>
      <c r="N46" s="85">
        <f t="shared" ref="N46:N77" si="11">ROUND(D46*I46*$C$9,2)</f>
        <v>0</v>
      </c>
      <c r="O46" s="86">
        <f t="shared" ref="O46:O77" si="12">ROUND(D46*J46*$C$10,2)</f>
        <v>0</v>
      </c>
      <c r="P46" s="138">
        <f t="shared" si="6"/>
        <v>0</v>
      </c>
      <c r="Q46" s="71"/>
      <c r="S46" s="124">
        <v>6</v>
      </c>
    </row>
    <row r="47" spans="1:19" s="68" customFormat="1" ht="18" customHeight="1" x14ac:dyDescent="0.2">
      <c r="A47" s="89" t="s">
        <v>98</v>
      </c>
      <c r="B47" s="139" t="s">
        <v>99</v>
      </c>
      <c r="C47" s="139" t="s">
        <v>79</v>
      </c>
      <c r="D47" s="197">
        <v>31.04</v>
      </c>
      <c r="E47" s="137">
        <f t="shared" si="7"/>
        <v>0</v>
      </c>
      <c r="F47" s="137"/>
      <c r="G47" s="140"/>
      <c r="H47" s="137"/>
      <c r="I47" s="137"/>
      <c r="J47" s="140"/>
      <c r="K47" s="85">
        <f t="shared" si="8"/>
        <v>0</v>
      </c>
      <c r="L47" s="85">
        <f t="shared" si="9"/>
        <v>0</v>
      </c>
      <c r="M47" s="85">
        <f t="shared" si="10"/>
        <v>0</v>
      </c>
      <c r="N47" s="85">
        <f t="shared" si="11"/>
        <v>0</v>
      </c>
      <c r="O47" s="86">
        <f t="shared" si="12"/>
        <v>0</v>
      </c>
      <c r="P47" s="138">
        <f t="shared" si="6"/>
        <v>0</v>
      </c>
      <c r="Q47" s="71"/>
      <c r="S47" s="124">
        <v>2</v>
      </c>
    </row>
    <row r="48" spans="1:19" s="68" customFormat="1" ht="18" customHeight="1" x14ac:dyDescent="0.2">
      <c r="A48" s="89" t="s">
        <v>100</v>
      </c>
      <c r="B48" s="139" t="s">
        <v>101</v>
      </c>
      <c r="C48" s="139" t="s">
        <v>89</v>
      </c>
      <c r="D48" s="197">
        <v>63.37</v>
      </c>
      <c r="E48" s="137">
        <f t="shared" si="7"/>
        <v>0</v>
      </c>
      <c r="F48" s="137"/>
      <c r="G48" s="140"/>
      <c r="H48" s="137"/>
      <c r="I48" s="137"/>
      <c r="J48" s="140"/>
      <c r="K48" s="85">
        <f t="shared" si="8"/>
        <v>0</v>
      </c>
      <c r="L48" s="85">
        <f t="shared" si="9"/>
        <v>0</v>
      </c>
      <c r="M48" s="85">
        <f t="shared" si="10"/>
        <v>0</v>
      </c>
      <c r="N48" s="85">
        <f t="shared" si="11"/>
        <v>0</v>
      </c>
      <c r="O48" s="86">
        <f t="shared" si="12"/>
        <v>0</v>
      </c>
      <c r="P48" s="138">
        <f t="shared" si="6"/>
        <v>0</v>
      </c>
      <c r="Q48" s="71"/>
      <c r="S48" s="124">
        <v>3</v>
      </c>
    </row>
    <row r="49" spans="1:19" s="68" customFormat="1" ht="18" customHeight="1" x14ac:dyDescent="0.2">
      <c r="A49" s="89" t="s">
        <v>102</v>
      </c>
      <c r="B49" s="139" t="s">
        <v>103</v>
      </c>
      <c r="C49" s="139" t="s">
        <v>89</v>
      </c>
      <c r="D49" s="197">
        <v>15.24</v>
      </c>
      <c r="E49" s="137">
        <f t="shared" si="7"/>
        <v>0</v>
      </c>
      <c r="F49" s="137"/>
      <c r="G49" s="140"/>
      <c r="H49" s="137"/>
      <c r="I49" s="137"/>
      <c r="J49" s="140"/>
      <c r="K49" s="85">
        <f t="shared" si="8"/>
        <v>0</v>
      </c>
      <c r="L49" s="85">
        <f t="shared" si="9"/>
        <v>0</v>
      </c>
      <c r="M49" s="85">
        <f t="shared" si="10"/>
        <v>0</v>
      </c>
      <c r="N49" s="85">
        <f t="shared" si="11"/>
        <v>0</v>
      </c>
      <c r="O49" s="86">
        <f t="shared" si="12"/>
        <v>0</v>
      </c>
      <c r="P49" s="138">
        <f t="shared" si="6"/>
        <v>0</v>
      </c>
      <c r="Q49" s="71"/>
      <c r="S49" s="124">
        <v>6</v>
      </c>
    </row>
    <row r="50" spans="1:19" s="68" customFormat="1" ht="18" customHeight="1" x14ac:dyDescent="0.2">
      <c r="A50" s="89" t="s">
        <v>81</v>
      </c>
      <c r="B50" s="139" t="s">
        <v>104</v>
      </c>
      <c r="C50" s="139" t="s">
        <v>77</v>
      </c>
      <c r="D50" s="197">
        <v>39.28</v>
      </c>
      <c r="E50" s="137">
        <f t="shared" si="7"/>
        <v>0</v>
      </c>
      <c r="F50" s="137"/>
      <c r="G50" s="140"/>
      <c r="H50" s="137"/>
      <c r="I50" s="137"/>
      <c r="J50" s="140"/>
      <c r="K50" s="85">
        <f t="shared" si="8"/>
        <v>0</v>
      </c>
      <c r="L50" s="85">
        <f t="shared" si="9"/>
        <v>0</v>
      </c>
      <c r="M50" s="85">
        <f t="shared" si="10"/>
        <v>0</v>
      </c>
      <c r="N50" s="85">
        <f t="shared" si="11"/>
        <v>0</v>
      </c>
      <c r="O50" s="86">
        <f t="shared" si="12"/>
        <v>0</v>
      </c>
      <c r="P50" s="138">
        <f t="shared" si="6"/>
        <v>0</v>
      </c>
      <c r="Q50" s="71"/>
      <c r="S50" s="124">
        <v>2</v>
      </c>
    </row>
    <row r="51" spans="1:19" s="68" customFormat="1" ht="18" customHeight="1" x14ac:dyDescent="0.2">
      <c r="A51" s="96" t="s">
        <v>81</v>
      </c>
      <c r="B51" s="195" t="s">
        <v>105</v>
      </c>
      <c r="C51" s="195" t="s">
        <v>77</v>
      </c>
      <c r="D51" s="197">
        <v>50.02</v>
      </c>
      <c r="E51" s="137">
        <f t="shared" si="7"/>
        <v>0</v>
      </c>
      <c r="F51" s="137"/>
      <c r="G51" s="140"/>
      <c r="H51" s="137"/>
      <c r="I51" s="137"/>
      <c r="J51" s="140"/>
      <c r="K51" s="85">
        <f t="shared" si="8"/>
        <v>0</v>
      </c>
      <c r="L51" s="85">
        <f t="shared" si="9"/>
        <v>0</v>
      </c>
      <c r="M51" s="85">
        <f t="shared" si="10"/>
        <v>0</v>
      </c>
      <c r="N51" s="85">
        <f t="shared" si="11"/>
        <v>0</v>
      </c>
      <c r="O51" s="86">
        <f t="shared" si="12"/>
        <v>0</v>
      </c>
      <c r="P51" s="138">
        <f t="shared" si="6"/>
        <v>0</v>
      </c>
      <c r="Q51" s="71"/>
      <c r="S51" s="124">
        <v>6</v>
      </c>
    </row>
    <row r="52" spans="1:19" s="68" customFormat="1" ht="18" customHeight="1" x14ac:dyDescent="0.2">
      <c r="A52" s="96" t="s">
        <v>376</v>
      </c>
      <c r="B52" s="195" t="s">
        <v>105</v>
      </c>
      <c r="C52" s="195" t="s">
        <v>77</v>
      </c>
      <c r="D52" s="197">
        <v>6.82</v>
      </c>
      <c r="E52" s="137"/>
      <c r="F52" s="137"/>
      <c r="G52" s="140"/>
      <c r="H52" s="137"/>
      <c r="I52" s="137"/>
      <c r="J52" s="140"/>
      <c r="K52" s="85">
        <f t="shared" si="8"/>
        <v>0</v>
      </c>
      <c r="L52" s="85">
        <f t="shared" si="9"/>
        <v>0</v>
      </c>
      <c r="M52" s="85">
        <f t="shared" si="10"/>
        <v>0</v>
      </c>
      <c r="N52" s="85">
        <f t="shared" si="11"/>
        <v>0</v>
      </c>
      <c r="O52" s="86">
        <f t="shared" si="12"/>
        <v>0</v>
      </c>
      <c r="P52" s="138">
        <f t="shared" si="6"/>
        <v>0</v>
      </c>
      <c r="Q52" s="71"/>
      <c r="S52" s="124">
        <v>6</v>
      </c>
    </row>
    <row r="53" spans="1:19" s="68" customFormat="1" ht="18" customHeight="1" x14ac:dyDescent="0.2">
      <c r="A53" s="96" t="s">
        <v>98</v>
      </c>
      <c r="B53" s="195" t="s">
        <v>106</v>
      </c>
      <c r="C53" s="195" t="s">
        <v>77</v>
      </c>
      <c r="D53" s="197">
        <v>126.23</v>
      </c>
      <c r="E53" s="137">
        <f t="shared" si="7"/>
        <v>0</v>
      </c>
      <c r="F53" s="137"/>
      <c r="G53" s="140"/>
      <c r="H53" s="137"/>
      <c r="I53" s="137"/>
      <c r="J53" s="140"/>
      <c r="K53" s="85">
        <f t="shared" si="8"/>
        <v>0</v>
      </c>
      <c r="L53" s="85">
        <f t="shared" si="9"/>
        <v>0</v>
      </c>
      <c r="M53" s="85">
        <f t="shared" si="10"/>
        <v>0</v>
      </c>
      <c r="N53" s="85">
        <f t="shared" si="11"/>
        <v>0</v>
      </c>
      <c r="O53" s="86">
        <f t="shared" si="12"/>
        <v>0</v>
      </c>
      <c r="P53" s="138">
        <f t="shared" si="6"/>
        <v>0</v>
      </c>
      <c r="Q53" s="71"/>
      <c r="S53" s="124"/>
    </row>
    <row r="54" spans="1:19" s="68" customFormat="1" ht="18" customHeight="1" x14ac:dyDescent="0.2">
      <c r="A54" s="96" t="s">
        <v>22</v>
      </c>
      <c r="B54" s="195" t="s">
        <v>52</v>
      </c>
      <c r="C54" s="195" t="s">
        <v>77</v>
      </c>
      <c r="D54" s="197">
        <v>69.459999999999994</v>
      </c>
      <c r="E54" s="137">
        <f t="shared" si="7"/>
        <v>0</v>
      </c>
      <c r="F54" s="137"/>
      <c r="G54" s="140"/>
      <c r="H54" s="137"/>
      <c r="I54" s="137"/>
      <c r="J54" s="140"/>
      <c r="K54" s="85">
        <f t="shared" si="8"/>
        <v>0</v>
      </c>
      <c r="L54" s="85">
        <f t="shared" si="9"/>
        <v>0</v>
      </c>
      <c r="M54" s="85">
        <f t="shared" si="10"/>
        <v>0</v>
      </c>
      <c r="N54" s="85">
        <f t="shared" si="11"/>
        <v>0</v>
      </c>
      <c r="O54" s="86">
        <f t="shared" si="12"/>
        <v>0</v>
      </c>
      <c r="P54" s="138">
        <f t="shared" si="6"/>
        <v>0</v>
      </c>
      <c r="Q54" s="71"/>
      <c r="S54" s="124">
        <v>10</v>
      </c>
    </row>
    <row r="55" spans="1:19" s="68" customFormat="1" ht="18" customHeight="1" x14ac:dyDescent="0.2">
      <c r="A55" s="96" t="s">
        <v>98</v>
      </c>
      <c r="B55" s="195" t="s">
        <v>53</v>
      </c>
      <c r="C55" s="195" t="s">
        <v>77</v>
      </c>
      <c r="D55" s="197">
        <v>77.290000000000006</v>
      </c>
      <c r="E55" s="137">
        <f t="shared" si="7"/>
        <v>0</v>
      </c>
      <c r="F55" s="137"/>
      <c r="G55" s="140"/>
      <c r="H55" s="137"/>
      <c r="I55" s="137"/>
      <c r="J55" s="140"/>
      <c r="K55" s="85">
        <f t="shared" si="8"/>
        <v>0</v>
      </c>
      <c r="L55" s="85">
        <f t="shared" si="9"/>
        <v>0</v>
      </c>
      <c r="M55" s="85">
        <f t="shared" si="10"/>
        <v>0</v>
      </c>
      <c r="N55" s="85">
        <f t="shared" si="11"/>
        <v>0</v>
      </c>
      <c r="O55" s="86">
        <f t="shared" si="12"/>
        <v>0</v>
      </c>
      <c r="P55" s="138">
        <f t="shared" si="6"/>
        <v>0</v>
      </c>
      <c r="Q55" s="71"/>
      <c r="S55" s="124">
        <v>5</v>
      </c>
    </row>
    <row r="56" spans="1:19" s="68" customFormat="1" ht="18" customHeight="1" x14ac:dyDescent="0.2">
      <c r="A56" s="96" t="s">
        <v>22</v>
      </c>
      <c r="B56" s="195" t="s">
        <v>54</v>
      </c>
      <c r="C56" s="195" t="s">
        <v>77</v>
      </c>
      <c r="D56" s="197">
        <v>30.46</v>
      </c>
      <c r="E56" s="137">
        <f t="shared" si="7"/>
        <v>0</v>
      </c>
      <c r="F56" s="137"/>
      <c r="G56" s="140"/>
      <c r="H56" s="137"/>
      <c r="I56" s="137"/>
      <c r="J56" s="140"/>
      <c r="K56" s="85">
        <f t="shared" si="8"/>
        <v>0</v>
      </c>
      <c r="L56" s="85">
        <f t="shared" si="9"/>
        <v>0</v>
      </c>
      <c r="M56" s="85">
        <f t="shared" si="10"/>
        <v>0</v>
      </c>
      <c r="N56" s="85">
        <f t="shared" si="11"/>
        <v>0</v>
      </c>
      <c r="O56" s="86">
        <f t="shared" si="12"/>
        <v>0</v>
      </c>
      <c r="P56" s="138">
        <f t="shared" si="6"/>
        <v>0</v>
      </c>
      <c r="Q56" s="71"/>
      <c r="S56" s="124">
        <v>7</v>
      </c>
    </row>
    <row r="57" spans="1:19" s="68" customFormat="1" ht="18" customHeight="1" x14ac:dyDescent="0.2">
      <c r="A57" s="96" t="s">
        <v>22</v>
      </c>
      <c r="B57" s="195" t="s">
        <v>56</v>
      </c>
      <c r="C57" s="195" t="s">
        <v>77</v>
      </c>
      <c r="D57" s="197">
        <v>38.450000000000003</v>
      </c>
      <c r="E57" s="137">
        <f t="shared" si="7"/>
        <v>0</v>
      </c>
      <c r="F57" s="137"/>
      <c r="G57" s="140"/>
      <c r="H57" s="137"/>
      <c r="I57" s="137"/>
      <c r="J57" s="140"/>
      <c r="K57" s="85">
        <f t="shared" si="8"/>
        <v>0</v>
      </c>
      <c r="L57" s="85">
        <f t="shared" si="9"/>
        <v>0</v>
      </c>
      <c r="M57" s="85">
        <f t="shared" si="10"/>
        <v>0</v>
      </c>
      <c r="N57" s="85">
        <f t="shared" si="11"/>
        <v>0</v>
      </c>
      <c r="O57" s="86">
        <f t="shared" si="12"/>
        <v>0</v>
      </c>
      <c r="P57" s="138">
        <f t="shared" si="6"/>
        <v>0</v>
      </c>
      <c r="Q57" s="71"/>
      <c r="S57" s="124">
        <v>3</v>
      </c>
    </row>
    <row r="58" spans="1:19" s="68" customFormat="1" ht="18" customHeight="1" x14ac:dyDescent="0.2">
      <c r="A58" s="96" t="s">
        <v>22</v>
      </c>
      <c r="B58" s="195" t="s">
        <v>57</v>
      </c>
      <c r="C58" s="195" t="s">
        <v>77</v>
      </c>
      <c r="D58" s="197">
        <v>87.58</v>
      </c>
      <c r="E58" s="137">
        <f t="shared" si="7"/>
        <v>0</v>
      </c>
      <c r="F58" s="137"/>
      <c r="G58" s="140"/>
      <c r="H58" s="137"/>
      <c r="I58" s="137"/>
      <c r="J58" s="140"/>
      <c r="K58" s="85">
        <f t="shared" si="8"/>
        <v>0</v>
      </c>
      <c r="L58" s="85">
        <f t="shared" si="9"/>
        <v>0</v>
      </c>
      <c r="M58" s="85">
        <f t="shared" si="10"/>
        <v>0</v>
      </c>
      <c r="N58" s="85">
        <f t="shared" si="11"/>
        <v>0</v>
      </c>
      <c r="O58" s="86">
        <f t="shared" si="12"/>
        <v>0</v>
      </c>
      <c r="P58" s="138">
        <f t="shared" si="6"/>
        <v>0</v>
      </c>
      <c r="Q58" s="71"/>
      <c r="S58" s="124">
        <v>3</v>
      </c>
    </row>
    <row r="59" spans="1:19" s="68" customFormat="1" ht="18" customHeight="1" x14ac:dyDescent="0.2">
      <c r="A59" s="96" t="s">
        <v>20</v>
      </c>
      <c r="B59" s="195" t="s">
        <v>107</v>
      </c>
      <c r="C59" s="195" t="s">
        <v>77</v>
      </c>
      <c r="D59" s="197">
        <v>82.01</v>
      </c>
      <c r="E59" s="137">
        <f t="shared" si="7"/>
        <v>0</v>
      </c>
      <c r="F59" s="137"/>
      <c r="G59" s="140"/>
      <c r="H59" s="137"/>
      <c r="I59" s="137"/>
      <c r="J59" s="140"/>
      <c r="K59" s="85">
        <f t="shared" si="8"/>
        <v>0</v>
      </c>
      <c r="L59" s="85">
        <f t="shared" si="9"/>
        <v>0</v>
      </c>
      <c r="M59" s="85">
        <f t="shared" si="10"/>
        <v>0</v>
      </c>
      <c r="N59" s="85">
        <f t="shared" si="11"/>
        <v>0</v>
      </c>
      <c r="O59" s="86">
        <f t="shared" si="12"/>
        <v>0</v>
      </c>
      <c r="P59" s="138">
        <f t="shared" si="6"/>
        <v>0</v>
      </c>
      <c r="Q59" s="71"/>
      <c r="S59" s="124">
        <v>5</v>
      </c>
    </row>
    <row r="60" spans="1:19" s="68" customFormat="1" ht="18" customHeight="1" x14ac:dyDescent="0.2">
      <c r="A60" s="96" t="s">
        <v>20</v>
      </c>
      <c r="B60" s="195" t="s">
        <v>108</v>
      </c>
      <c r="C60" s="195" t="s">
        <v>79</v>
      </c>
      <c r="D60" s="197">
        <v>73.12</v>
      </c>
      <c r="E60" s="137">
        <f t="shared" si="7"/>
        <v>0</v>
      </c>
      <c r="F60" s="137"/>
      <c r="G60" s="140"/>
      <c r="H60" s="137"/>
      <c r="I60" s="137"/>
      <c r="J60" s="140"/>
      <c r="K60" s="85">
        <f t="shared" si="8"/>
        <v>0</v>
      </c>
      <c r="L60" s="85">
        <f t="shared" si="9"/>
        <v>0</v>
      </c>
      <c r="M60" s="85">
        <f t="shared" si="10"/>
        <v>0</v>
      </c>
      <c r="N60" s="85">
        <f t="shared" si="11"/>
        <v>0</v>
      </c>
      <c r="O60" s="86">
        <f t="shared" si="12"/>
        <v>0</v>
      </c>
      <c r="P60" s="138">
        <f t="shared" si="6"/>
        <v>0</v>
      </c>
      <c r="Q60" s="71"/>
      <c r="S60" s="124">
        <v>13</v>
      </c>
    </row>
    <row r="61" spans="1:19" s="68" customFormat="1" ht="18" customHeight="1" x14ac:dyDescent="0.2">
      <c r="A61" s="96" t="s">
        <v>376</v>
      </c>
      <c r="B61" s="195" t="s">
        <v>377</v>
      </c>
      <c r="C61" s="195" t="s">
        <v>79</v>
      </c>
      <c r="D61" s="197">
        <v>4.5999999999999996</v>
      </c>
      <c r="E61" s="137"/>
      <c r="F61" s="137"/>
      <c r="G61" s="140"/>
      <c r="H61" s="137"/>
      <c r="I61" s="137"/>
      <c r="J61" s="140"/>
      <c r="K61" s="85">
        <f t="shared" si="8"/>
        <v>0</v>
      </c>
      <c r="L61" s="85">
        <f t="shared" si="9"/>
        <v>0</v>
      </c>
      <c r="M61" s="85">
        <f t="shared" si="10"/>
        <v>0</v>
      </c>
      <c r="N61" s="85">
        <f t="shared" si="11"/>
        <v>0</v>
      </c>
      <c r="O61" s="86">
        <f t="shared" si="12"/>
        <v>0</v>
      </c>
      <c r="P61" s="138">
        <f t="shared" si="6"/>
        <v>0</v>
      </c>
      <c r="Q61" s="71"/>
      <c r="S61" s="124">
        <v>9</v>
      </c>
    </row>
    <row r="62" spans="1:19" s="68" customFormat="1" ht="18" customHeight="1" x14ac:dyDescent="0.2">
      <c r="A62" s="96" t="s">
        <v>431</v>
      </c>
      <c r="B62" s="195" t="s">
        <v>109</v>
      </c>
      <c r="C62" s="195" t="s">
        <v>78</v>
      </c>
      <c r="D62" s="197">
        <v>79.83</v>
      </c>
      <c r="E62" s="137">
        <f t="shared" si="7"/>
        <v>0</v>
      </c>
      <c r="F62" s="137"/>
      <c r="G62" s="140"/>
      <c r="H62" s="137"/>
      <c r="I62" s="137"/>
      <c r="J62" s="140"/>
      <c r="K62" s="85">
        <f t="shared" si="8"/>
        <v>0</v>
      </c>
      <c r="L62" s="85">
        <f t="shared" si="9"/>
        <v>0</v>
      </c>
      <c r="M62" s="85">
        <f t="shared" si="10"/>
        <v>0</v>
      </c>
      <c r="N62" s="85">
        <f t="shared" si="11"/>
        <v>0</v>
      </c>
      <c r="O62" s="86">
        <f t="shared" si="12"/>
        <v>0</v>
      </c>
      <c r="P62" s="138">
        <f t="shared" si="6"/>
        <v>0</v>
      </c>
      <c r="Q62" s="71"/>
      <c r="S62" s="124"/>
    </row>
    <row r="63" spans="1:19" s="68" customFormat="1" ht="18" customHeight="1" x14ac:dyDescent="0.2">
      <c r="A63" s="96" t="s">
        <v>432</v>
      </c>
      <c r="B63" s="195" t="s">
        <v>109</v>
      </c>
      <c r="C63" s="195" t="s">
        <v>78</v>
      </c>
      <c r="D63" s="197">
        <v>87.89</v>
      </c>
      <c r="E63" s="137">
        <f t="shared" si="7"/>
        <v>0</v>
      </c>
      <c r="F63" s="137"/>
      <c r="G63" s="140"/>
      <c r="H63" s="137"/>
      <c r="I63" s="137"/>
      <c r="J63" s="140"/>
      <c r="K63" s="85">
        <f t="shared" si="8"/>
        <v>0</v>
      </c>
      <c r="L63" s="85">
        <f t="shared" si="9"/>
        <v>0</v>
      </c>
      <c r="M63" s="85">
        <f t="shared" si="10"/>
        <v>0</v>
      </c>
      <c r="N63" s="85">
        <f t="shared" si="11"/>
        <v>0</v>
      </c>
      <c r="O63" s="86">
        <f t="shared" si="12"/>
        <v>0</v>
      </c>
      <c r="P63" s="138">
        <f t="shared" si="6"/>
        <v>0</v>
      </c>
      <c r="Q63" s="71"/>
      <c r="S63" s="124"/>
    </row>
    <row r="64" spans="1:19" s="68" customFormat="1" ht="18" customHeight="1" x14ac:dyDescent="0.2">
      <c r="A64" s="96" t="s">
        <v>433</v>
      </c>
      <c r="B64" s="195" t="s">
        <v>109</v>
      </c>
      <c r="C64" s="195" t="s">
        <v>78</v>
      </c>
      <c r="D64" s="197">
        <v>80.03</v>
      </c>
      <c r="E64" s="137">
        <f t="shared" si="7"/>
        <v>0</v>
      </c>
      <c r="F64" s="137"/>
      <c r="G64" s="140"/>
      <c r="H64" s="137"/>
      <c r="I64" s="137"/>
      <c r="J64" s="140"/>
      <c r="K64" s="85">
        <f t="shared" si="8"/>
        <v>0</v>
      </c>
      <c r="L64" s="85">
        <f t="shared" si="9"/>
        <v>0</v>
      </c>
      <c r="M64" s="85">
        <f t="shared" si="10"/>
        <v>0</v>
      </c>
      <c r="N64" s="85">
        <f t="shared" si="11"/>
        <v>0</v>
      </c>
      <c r="O64" s="86">
        <f t="shared" si="12"/>
        <v>0</v>
      </c>
      <c r="P64" s="138">
        <f t="shared" si="6"/>
        <v>0</v>
      </c>
      <c r="Q64" s="71"/>
      <c r="S64" s="124">
        <v>8</v>
      </c>
    </row>
    <row r="65" spans="1:19" s="68" customFormat="1" ht="18" customHeight="1" x14ac:dyDescent="0.2">
      <c r="A65" s="96" t="s">
        <v>17</v>
      </c>
      <c r="B65" s="195" t="s">
        <v>110</v>
      </c>
      <c r="C65" s="195" t="s">
        <v>92</v>
      </c>
      <c r="D65" s="197">
        <v>45.29</v>
      </c>
      <c r="E65" s="137">
        <f t="shared" si="7"/>
        <v>0</v>
      </c>
      <c r="F65" s="137"/>
      <c r="G65" s="140"/>
      <c r="H65" s="137"/>
      <c r="I65" s="137"/>
      <c r="J65" s="140"/>
      <c r="K65" s="85">
        <f t="shared" si="8"/>
        <v>0</v>
      </c>
      <c r="L65" s="85">
        <f t="shared" si="9"/>
        <v>0</v>
      </c>
      <c r="M65" s="85">
        <f t="shared" si="10"/>
        <v>0</v>
      </c>
      <c r="N65" s="85">
        <f t="shared" si="11"/>
        <v>0</v>
      </c>
      <c r="O65" s="86">
        <f t="shared" si="12"/>
        <v>0</v>
      </c>
      <c r="P65" s="138">
        <f t="shared" si="6"/>
        <v>0</v>
      </c>
      <c r="Q65" s="71"/>
      <c r="S65" s="124">
        <v>8</v>
      </c>
    </row>
    <row r="66" spans="1:19" s="68" customFormat="1" ht="18" customHeight="1" x14ac:dyDescent="0.2">
      <c r="A66" s="96" t="s">
        <v>17</v>
      </c>
      <c r="B66" s="195" t="s">
        <v>434</v>
      </c>
      <c r="C66" s="195" t="s">
        <v>92</v>
      </c>
      <c r="D66" s="197">
        <v>45.28</v>
      </c>
      <c r="E66" s="137">
        <f t="shared" si="7"/>
        <v>0</v>
      </c>
      <c r="F66" s="137"/>
      <c r="G66" s="140"/>
      <c r="H66" s="137"/>
      <c r="I66" s="137"/>
      <c r="J66" s="140"/>
      <c r="K66" s="85">
        <f t="shared" si="8"/>
        <v>0</v>
      </c>
      <c r="L66" s="85">
        <f t="shared" si="9"/>
        <v>0</v>
      </c>
      <c r="M66" s="85">
        <f t="shared" si="10"/>
        <v>0</v>
      </c>
      <c r="N66" s="85">
        <f t="shared" si="11"/>
        <v>0</v>
      </c>
      <c r="O66" s="86">
        <f t="shared" si="12"/>
        <v>0</v>
      </c>
      <c r="P66" s="138">
        <f t="shared" si="6"/>
        <v>0</v>
      </c>
      <c r="Q66" s="71"/>
      <c r="S66" s="124">
        <v>8</v>
      </c>
    </row>
    <row r="67" spans="1:19" s="68" customFormat="1" ht="18" customHeight="1" x14ac:dyDescent="0.2">
      <c r="A67" s="96" t="s">
        <v>17</v>
      </c>
      <c r="B67" s="460" t="s">
        <v>435</v>
      </c>
      <c r="C67" s="195" t="s">
        <v>92</v>
      </c>
      <c r="D67" s="197">
        <v>63.66</v>
      </c>
      <c r="E67" s="137">
        <f t="shared" si="7"/>
        <v>0</v>
      </c>
      <c r="F67" s="137"/>
      <c r="G67" s="140"/>
      <c r="H67" s="137"/>
      <c r="I67" s="137"/>
      <c r="J67" s="140"/>
      <c r="K67" s="85">
        <f t="shared" si="8"/>
        <v>0</v>
      </c>
      <c r="L67" s="85">
        <f t="shared" si="9"/>
        <v>0</v>
      </c>
      <c r="M67" s="85">
        <f t="shared" si="10"/>
        <v>0</v>
      </c>
      <c r="N67" s="85">
        <f t="shared" si="11"/>
        <v>0</v>
      </c>
      <c r="O67" s="86">
        <f t="shared" si="12"/>
        <v>0</v>
      </c>
      <c r="P67" s="138">
        <f t="shared" si="6"/>
        <v>0</v>
      </c>
      <c r="Q67" s="71"/>
      <c r="S67" s="124">
        <v>3</v>
      </c>
    </row>
    <row r="68" spans="1:19" s="68" customFormat="1" ht="18" customHeight="1" x14ac:dyDescent="0.2">
      <c r="A68" s="96" t="s">
        <v>17</v>
      </c>
      <c r="B68" s="460" t="s">
        <v>111</v>
      </c>
      <c r="C68" s="195" t="s">
        <v>92</v>
      </c>
      <c r="D68" s="197">
        <v>44.01</v>
      </c>
      <c r="E68" s="137">
        <f t="shared" si="7"/>
        <v>0</v>
      </c>
      <c r="F68" s="137"/>
      <c r="G68" s="140"/>
      <c r="H68" s="137"/>
      <c r="I68" s="137"/>
      <c r="J68" s="140"/>
      <c r="K68" s="85">
        <f t="shared" si="8"/>
        <v>0</v>
      </c>
      <c r="L68" s="85">
        <f t="shared" si="9"/>
        <v>0</v>
      </c>
      <c r="M68" s="85">
        <f t="shared" si="10"/>
        <v>0</v>
      </c>
      <c r="N68" s="85">
        <f t="shared" si="11"/>
        <v>0</v>
      </c>
      <c r="O68" s="86">
        <f t="shared" si="12"/>
        <v>0</v>
      </c>
      <c r="P68" s="138">
        <f t="shared" si="6"/>
        <v>0</v>
      </c>
      <c r="Q68" s="71"/>
      <c r="S68" s="124">
        <v>3</v>
      </c>
    </row>
    <row r="69" spans="1:19" s="68" customFormat="1" ht="18" customHeight="1" x14ac:dyDescent="0.2">
      <c r="A69" s="96" t="s">
        <v>112</v>
      </c>
      <c r="B69" s="195" t="s">
        <v>17</v>
      </c>
      <c r="C69" s="195" t="s">
        <v>89</v>
      </c>
      <c r="D69" s="197">
        <v>51.71</v>
      </c>
      <c r="E69" s="137">
        <f t="shared" si="7"/>
        <v>0</v>
      </c>
      <c r="F69" s="137"/>
      <c r="G69" s="140"/>
      <c r="H69" s="137"/>
      <c r="I69" s="137"/>
      <c r="J69" s="140"/>
      <c r="K69" s="85">
        <f t="shared" si="8"/>
        <v>0</v>
      </c>
      <c r="L69" s="85">
        <f t="shared" si="9"/>
        <v>0</v>
      </c>
      <c r="M69" s="85">
        <f t="shared" si="10"/>
        <v>0</v>
      </c>
      <c r="N69" s="85">
        <f t="shared" si="11"/>
        <v>0</v>
      </c>
      <c r="O69" s="86">
        <f t="shared" si="12"/>
        <v>0</v>
      </c>
      <c r="P69" s="138">
        <f t="shared" si="6"/>
        <v>0</v>
      </c>
      <c r="Q69" s="71"/>
      <c r="S69" s="124">
        <v>6</v>
      </c>
    </row>
    <row r="70" spans="1:19" s="68" customFormat="1" ht="18" customHeight="1" x14ac:dyDescent="0.2">
      <c r="A70" s="96" t="s">
        <v>98</v>
      </c>
      <c r="B70" s="195" t="s">
        <v>113</v>
      </c>
      <c r="C70" s="195" t="s">
        <v>114</v>
      </c>
      <c r="D70" s="197">
        <v>98.85</v>
      </c>
      <c r="E70" s="137">
        <f t="shared" si="7"/>
        <v>0</v>
      </c>
      <c r="F70" s="137"/>
      <c r="G70" s="140"/>
      <c r="H70" s="137"/>
      <c r="I70" s="137"/>
      <c r="J70" s="140"/>
      <c r="K70" s="85">
        <f t="shared" si="8"/>
        <v>0</v>
      </c>
      <c r="L70" s="85">
        <f t="shared" si="9"/>
        <v>0</v>
      </c>
      <c r="M70" s="85">
        <f t="shared" si="10"/>
        <v>0</v>
      </c>
      <c r="N70" s="85">
        <f t="shared" si="11"/>
        <v>0</v>
      </c>
      <c r="O70" s="86">
        <f t="shared" si="12"/>
        <v>0</v>
      </c>
      <c r="P70" s="138">
        <f t="shared" si="6"/>
        <v>0</v>
      </c>
      <c r="Q70" s="71"/>
      <c r="S70" s="124">
        <v>6</v>
      </c>
    </row>
    <row r="71" spans="1:19" s="68" customFormat="1" ht="18" customHeight="1" x14ac:dyDescent="0.2">
      <c r="A71" s="96" t="s">
        <v>115</v>
      </c>
      <c r="B71" s="195" t="s">
        <v>116</v>
      </c>
      <c r="C71" s="195" t="s">
        <v>77</v>
      </c>
      <c r="D71" s="197">
        <v>93.28</v>
      </c>
      <c r="E71" s="137">
        <f t="shared" si="7"/>
        <v>0</v>
      </c>
      <c r="F71" s="137"/>
      <c r="G71" s="140"/>
      <c r="H71" s="137"/>
      <c r="I71" s="137"/>
      <c r="J71" s="140"/>
      <c r="K71" s="85">
        <f t="shared" si="8"/>
        <v>0</v>
      </c>
      <c r="L71" s="85">
        <f t="shared" si="9"/>
        <v>0</v>
      </c>
      <c r="M71" s="85">
        <f t="shared" si="10"/>
        <v>0</v>
      </c>
      <c r="N71" s="85">
        <f t="shared" si="11"/>
        <v>0</v>
      </c>
      <c r="O71" s="86">
        <f t="shared" si="12"/>
        <v>0</v>
      </c>
      <c r="P71" s="138">
        <f t="shared" si="6"/>
        <v>0</v>
      </c>
      <c r="Q71" s="71"/>
      <c r="S71" s="124">
        <v>10</v>
      </c>
    </row>
    <row r="72" spans="1:19" s="68" customFormat="1" ht="18" customHeight="1" x14ac:dyDescent="0.2">
      <c r="A72" s="96" t="s">
        <v>115</v>
      </c>
      <c r="B72" s="195" t="s">
        <v>338</v>
      </c>
      <c r="C72" s="195" t="s">
        <v>79</v>
      </c>
      <c r="D72" s="197">
        <v>71.42</v>
      </c>
      <c r="E72" s="137">
        <f t="shared" si="7"/>
        <v>0</v>
      </c>
      <c r="F72" s="137"/>
      <c r="G72" s="140"/>
      <c r="H72" s="137"/>
      <c r="I72" s="137"/>
      <c r="J72" s="140"/>
      <c r="K72" s="85">
        <f t="shared" si="8"/>
        <v>0</v>
      </c>
      <c r="L72" s="85">
        <f t="shared" si="9"/>
        <v>0</v>
      </c>
      <c r="M72" s="85">
        <f t="shared" si="10"/>
        <v>0</v>
      </c>
      <c r="N72" s="85">
        <f t="shared" si="11"/>
        <v>0</v>
      </c>
      <c r="O72" s="86">
        <f t="shared" si="12"/>
        <v>0</v>
      </c>
      <c r="P72" s="138">
        <f t="shared" si="6"/>
        <v>0</v>
      </c>
      <c r="Q72" s="71"/>
      <c r="S72" s="124">
        <v>14</v>
      </c>
    </row>
    <row r="73" spans="1:19" s="68" customFormat="1" ht="18" customHeight="1" x14ac:dyDescent="0.2">
      <c r="A73" s="96" t="s">
        <v>376</v>
      </c>
      <c r="B73" s="195" t="s">
        <v>372</v>
      </c>
      <c r="C73" s="195" t="s">
        <v>77</v>
      </c>
      <c r="D73" s="197">
        <v>4.53</v>
      </c>
      <c r="E73" s="137"/>
      <c r="F73" s="137"/>
      <c r="G73" s="140"/>
      <c r="H73" s="137"/>
      <c r="I73" s="137"/>
      <c r="J73" s="140"/>
      <c r="K73" s="85">
        <f t="shared" si="8"/>
        <v>0</v>
      </c>
      <c r="L73" s="85">
        <f t="shared" si="9"/>
        <v>0</v>
      </c>
      <c r="M73" s="85">
        <f t="shared" si="10"/>
        <v>0</v>
      </c>
      <c r="N73" s="85">
        <f t="shared" si="11"/>
        <v>0</v>
      </c>
      <c r="O73" s="86">
        <f t="shared" si="12"/>
        <v>0</v>
      </c>
      <c r="P73" s="138">
        <f t="shared" si="6"/>
        <v>0</v>
      </c>
      <c r="Q73" s="71"/>
      <c r="S73" s="124">
        <v>10</v>
      </c>
    </row>
    <row r="74" spans="1:19" s="68" customFormat="1" ht="18" customHeight="1" x14ac:dyDescent="0.2">
      <c r="A74" s="96" t="s">
        <v>81</v>
      </c>
      <c r="B74" s="195" t="s">
        <v>117</v>
      </c>
      <c r="C74" s="195" t="s">
        <v>77</v>
      </c>
      <c r="D74" s="197">
        <v>49.36</v>
      </c>
      <c r="E74" s="137">
        <f t="shared" si="7"/>
        <v>0</v>
      </c>
      <c r="F74" s="137"/>
      <c r="G74" s="140"/>
      <c r="H74" s="137"/>
      <c r="I74" s="137"/>
      <c r="J74" s="140"/>
      <c r="K74" s="85">
        <f t="shared" si="8"/>
        <v>0</v>
      </c>
      <c r="L74" s="85">
        <f t="shared" si="9"/>
        <v>0</v>
      </c>
      <c r="M74" s="85">
        <f t="shared" si="10"/>
        <v>0</v>
      </c>
      <c r="N74" s="85">
        <f t="shared" si="11"/>
        <v>0</v>
      </c>
      <c r="O74" s="86">
        <f t="shared" si="12"/>
        <v>0</v>
      </c>
      <c r="P74" s="138">
        <f t="shared" si="6"/>
        <v>0</v>
      </c>
      <c r="Q74" s="71"/>
      <c r="S74" s="124"/>
    </row>
    <row r="75" spans="1:19" s="68" customFormat="1" ht="18" customHeight="1" x14ac:dyDescent="0.2">
      <c r="A75" s="96" t="s">
        <v>81</v>
      </c>
      <c r="B75" s="195" t="s">
        <v>118</v>
      </c>
      <c r="C75" s="195" t="s">
        <v>77</v>
      </c>
      <c r="D75" s="197">
        <v>52.62</v>
      </c>
      <c r="E75" s="137">
        <f t="shared" si="7"/>
        <v>0</v>
      </c>
      <c r="F75" s="137"/>
      <c r="G75" s="140"/>
      <c r="H75" s="137"/>
      <c r="I75" s="137"/>
      <c r="J75" s="140"/>
      <c r="K75" s="85">
        <f t="shared" si="8"/>
        <v>0</v>
      </c>
      <c r="L75" s="85">
        <f t="shared" si="9"/>
        <v>0</v>
      </c>
      <c r="M75" s="85">
        <f t="shared" si="10"/>
        <v>0</v>
      </c>
      <c r="N75" s="85">
        <f t="shared" si="11"/>
        <v>0</v>
      </c>
      <c r="O75" s="86">
        <f t="shared" si="12"/>
        <v>0</v>
      </c>
      <c r="P75" s="138">
        <f t="shared" si="6"/>
        <v>0</v>
      </c>
      <c r="Q75" s="71"/>
      <c r="S75" s="124">
        <v>5</v>
      </c>
    </row>
    <row r="76" spans="1:19" s="68" customFormat="1" ht="18" customHeight="1" x14ac:dyDescent="0.2">
      <c r="A76" s="96" t="s">
        <v>81</v>
      </c>
      <c r="B76" s="195" t="s">
        <v>119</v>
      </c>
      <c r="C76" s="195" t="s">
        <v>77</v>
      </c>
      <c r="D76" s="197">
        <v>35.5</v>
      </c>
      <c r="E76" s="137">
        <f t="shared" si="7"/>
        <v>0</v>
      </c>
      <c r="F76" s="137"/>
      <c r="G76" s="140"/>
      <c r="H76" s="137"/>
      <c r="I76" s="137"/>
      <c r="J76" s="140"/>
      <c r="K76" s="85">
        <f t="shared" si="8"/>
        <v>0</v>
      </c>
      <c r="L76" s="85">
        <f t="shared" si="9"/>
        <v>0</v>
      </c>
      <c r="M76" s="85">
        <f t="shared" si="10"/>
        <v>0</v>
      </c>
      <c r="N76" s="85">
        <f t="shared" si="11"/>
        <v>0</v>
      </c>
      <c r="O76" s="86">
        <f t="shared" si="12"/>
        <v>0</v>
      </c>
      <c r="P76" s="138">
        <f t="shared" si="6"/>
        <v>0</v>
      </c>
      <c r="Q76" s="71"/>
      <c r="S76" s="124">
        <v>5</v>
      </c>
    </row>
    <row r="77" spans="1:19" s="68" customFormat="1" ht="18" customHeight="1" x14ac:dyDescent="0.2">
      <c r="A77" s="96" t="s">
        <v>81</v>
      </c>
      <c r="B77" s="195" t="s">
        <v>120</v>
      </c>
      <c r="C77" s="195" t="s">
        <v>77</v>
      </c>
      <c r="D77" s="197">
        <v>35.61</v>
      </c>
      <c r="E77" s="137">
        <f t="shared" si="7"/>
        <v>0</v>
      </c>
      <c r="F77" s="137"/>
      <c r="G77" s="140"/>
      <c r="H77" s="137"/>
      <c r="I77" s="137"/>
      <c r="J77" s="140"/>
      <c r="K77" s="85">
        <f t="shared" si="8"/>
        <v>0</v>
      </c>
      <c r="L77" s="85">
        <f t="shared" si="9"/>
        <v>0</v>
      </c>
      <c r="M77" s="85">
        <f t="shared" si="10"/>
        <v>0</v>
      </c>
      <c r="N77" s="85">
        <f t="shared" si="11"/>
        <v>0</v>
      </c>
      <c r="O77" s="86">
        <f t="shared" si="12"/>
        <v>0</v>
      </c>
      <c r="P77" s="138">
        <f t="shared" si="6"/>
        <v>0</v>
      </c>
      <c r="Q77" s="71"/>
      <c r="S77" s="124">
        <v>5</v>
      </c>
    </row>
    <row r="78" spans="1:19" s="68" customFormat="1" ht="18" customHeight="1" x14ac:dyDescent="0.2">
      <c r="A78" s="96" t="s">
        <v>81</v>
      </c>
      <c r="B78" s="195" t="s">
        <v>121</v>
      </c>
      <c r="C78" s="195" t="s">
        <v>77</v>
      </c>
      <c r="D78" s="197">
        <v>35.83</v>
      </c>
      <c r="E78" s="137">
        <f t="shared" si="7"/>
        <v>0</v>
      </c>
      <c r="F78" s="137"/>
      <c r="G78" s="140"/>
      <c r="H78" s="137"/>
      <c r="I78" s="137"/>
      <c r="J78" s="140"/>
      <c r="K78" s="85">
        <f t="shared" ref="K78:K85" si="13">ROUND(D78*F78*$C$6,2)</f>
        <v>0</v>
      </c>
      <c r="L78" s="85">
        <f t="shared" ref="L78:L85" si="14">ROUND(D78*G78*$C$7,2)</f>
        <v>0</v>
      </c>
      <c r="M78" s="85">
        <f t="shared" ref="M78:M85" si="15">ROUND(D78*H78*$C$8,2)</f>
        <v>0</v>
      </c>
      <c r="N78" s="85">
        <f t="shared" ref="N78:N85" si="16">ROUND(D78*I78*$C$9,2)</f>
        <v>0</v>
      </c>
      <c r="O78" s="86">
        <f t="shared" ref="O78:O85" si="17">ROUND(D78*J78*$C$10,2)</f>
        <v>0</v>
      </c>
      <c r="P78" s="138">
        <f t="shared" si="6"/>
        <v>0</v>
      </c>
      <c r="Q78" s="71"/>
      <c r="S78" s="124">
        <v>5</v>
      </c>
    </row>
    <row r="79" spans="1:19" s="68" customFormat="1" ht="18" customHeight="1" x14ac:dyDescent="0.2">
      <c r="A79" s="96" t="s">
        <v>81</v>
      </c>
      <c r="B79" s="195" t="s">
        <v>122</v>
      </c>
      <c r="C79" s="195" t="s">
        <v>77</v>
      </c>
      <c r="D79" s="197">
        <v>35.78</v>
      </c>
      <c r="E79" s="137">
        <f t="shared" si="7"/>
        <v>0</v>
      </c>
      <c r="F79" s="137"/>
      <c r="G79" s="140"/>
      <c r="H79" s="137"/>
      <c r="I79" s="137"/>
      <c r="J79" s="140"/>
      <c r="K79" s="85">
        <f t="shared" si="13"/>
        <v>0</v>
      </c>
      <c r="L79" s="85">
        <f t="shared" si="14"/>
        <v>0</v>
      </c>
      <c r="M79" s="85">
        <f t="shared" si="15"/>
        <v>0</v>
      </c>
      <c r="N79" s="85">
        <f t="shared" si="16"/>
        <v>0</v>
      </c>
      <c r="O79" s="86">
        <f t="shared" si="17"/>
        <v>0</v>
      </c>
      <c r="P79" s="138">
        <f t="shared" ref="P79:P85" si="18">SUM(K79:O79)</f>
        <v>0</v>
      </c>
      <c r="Q79" s="71"/>
      <c r="S79" s="124">
        <v>5</v>
      </c>
    </row>
    <row r="80" spans="1:19" s="68" customFormat="1" ht="18" customHeight="1" x14ac:dyDescent="0.2">
      <c r="A80" s="96" t="s">
        <v>81</v>
      </c>
      <c r="B80" s="195" t="s">
        <v>123</v>
      </c>
      <c r="C80" s="195" t="s">
        <v>77</v>
      </c>
      <c r="D80" s="197">
        <v>53.31</v>
      </c>
      <c r="E80" s="137">
        <f t="shared" si="7"/>
        <v>0</v>
      </c>
      <c r="F80" s="137"/>
      <c r="G80" s="140"/>
      <c r="H80" s="137"/>
      <c r="I80" s="137"/>
      <c r="J80" s="140"/>
      <c r="K80" s="85">
        <f t="shared" si="13"/>
        <v>0</v>
      </c>
      <c r="L80" s="85">
        <f t="shared" si="14"/>
        <v>0</v>
      </c>
      <c r="M80" s="85">
        <f t="shared" si="15"/>
        <v>0</v>
      </c>
      <c r="N80" s="85">
        <f t="shared" si="16"/>
        <v>0</v>
      </c>
      <c r="O80" s="86">
        <f t="shared" si="17"/>
        <v>0</v>
      </c>
      <c r="P80" s="138">
        <f t="shared" si="18"/>
        <v>0</v>
      </c>
      <c r="Q80" s="71"/>
      <c r="S80" s="124">
        <v>5</v>
      </c>
    </row>
    <row r="81" spans="1:24" s="68" customFormat="1" ht="18" customHeight="1" x14ac:dyDescent="0.2">
      <c r="A81" s="96" t="s">
        <v>376</v>
      </c>
      <c r="B81" s="195" t="s">
        <v>123</v>
      </c>
      <c r="C81" s="195" t="s">
        <v>77</v>
      </c>
      <c r="D81" s="197">
        <v>7.17</v>
      </c>
      <c r="E81" s="137"/>
      <c r="F81" s="137"/>
      <c r="G81" s="140"/>
      <c r="H81" s="137"/>
      <c r="I81" s="137"/>
      <c r="J81" s="140"/>
      <c r="K81" s="85">
        <f t="shared" si="13"/>
        <v>0</v>
      </c>
      <c r="L81" s="85">
        <f t="shared" si="14"/>
        <v>0</v>
      </c>
      <c r="M81" s="85">
        <f t="shared" si="15"/>
        <v>0</v>
      </c>
      <c r="N81" s="85">
        <f t="shared" si="16"/>
        <v>0</v>
      </c>
      <c r="O81" s="86">
        <f t="shared" si="17"/>
        <v>0</v>
      </c>
      <c r="P81" s="138">
        <f t="shared" si="18"/>
        <v>0</v>
      </c>
      <c r="Q81" s="71"/>
      <c r="S81" s="124">
        <v>5</v>
      </c>
    </row>
    <row r="82" spans="1:24" s="68" customFormat="1" ht="18" customHeight="1" x14ac:dyDescent="0.2">
      <c r="A82" s="96" t="s">
        <v>124</v>
      </c>
      <c r="B82" s="195" t="s">
        <v>123</v>
      </c>
      <c r="C82" s="195" t="s">
        <v>92</v>
      </c>
      <c r="D82" s="197">
        <v>66.2</v>
      </c>
      <c r="E82" s="137">
        <f>IF(I82,S82,)</f>
        <v>0</v>
      </c>
      <c r="F82" s="137"/>
      <c r="G82" s="140"/>
      <c r="H82" s="137"/>
      <c r="I82" s="137"/>
      <c r="J82" s="140"/>
      <c r="K82" s="85">
        <f t="shared" si="13"/>
        <v>0</v>
      </c>
      <c r="L82" s="85">
        <f t="shared" si="14"/>
        <v>0</v>
      </c>
      <c r="M82" s="85">
        <f t="shared" si="15"/>
        <v>0</v>
      </c>
      <c r="N82" s="85">
        <f t="shared" si="16"/>
        <v>0</v>
      </c>
      <c r="O82" s="86">
        <f t="shared" si="17"/>
        <v>0</v>
      </c>
      <c r="P82" s="138">
        <f t="shared" si="18"/>
        <v>0</v>
      </c>
      <c r="Q82" s="71"/>
      <c r="S82" s="124"/>
    </row>
    <row r="83" spans="1:24" s="68" customFormat="1" ht="18" customHeight="1" x14ac:dyDescent="0.2">
      <c r="A83" s="89" t="s">
        <v>98</v>
      </c>
      <c r="B83" s="139" t="s">
        <v>67</v>
      </c>
      <c r="C83" s="139" t="s">
        <v>77</v>
      </c>
      <c r="D83" s="197">
        <v>59.62</v>
      </c>
      <c r="E83" s="137">
        <f>IF(I83,S83,)</f>
        <v>0</v>
      </c>
      <c r="F83" s="137"/>
      <c r="G83" s="140"/>
      <c r="H83" s="137"/>
      <c r="I83" s="137"/>
      <c r="J83" s="140"/>
      <c r="K83" s="85">
        <f t="shared" si="13"/>
        <v>0</v>
      </c>
      <c r="L83" s="85">
        <f t="shared" si="14"/>
        <v>0</v>
      </c>
      <c r="M83" s="85">
        <f t="shared" si="15"/>
        <v>0</v>
      </c>
      <c r="N83" s="85">
        <f t="shared" si="16"/>
        <v>0</v>
      </c>
      <c r="O83" s="86">
        <f t="shared" si="17"/>
        <v>0</v>
      </c>
      <c r="P83" s="138">
        <f t="shared" si="18"/>
        <v>0</v>
      </c>
      <c r="Q83" s="71"/>
      <c r="S83" s="124">
        <v>7</v>
      </c>
    </row>
    <row r="84" spans="1:24" s="68" customFormat="1" ht="18" customHeight="1" x14ac:dyDescent="0.2">
      <c r="A84" s="89" t="s">
        <v>125</v>
      </c>
      <c r="B84" s="139" t="s">
        <v>69</v>
      </c>
      <c r="C84" s="139" t="s">
        <v>77</v>
      </c>
      <c r="D84" s="197">
        <v>139.18</v>
      </c>
      <c r="E84" s="137">
        <f>IF(I84,S84,)</f>
        <v>0</v>
      </c>
      <c r="F84" s="137"/>
      <c r="G84" s="140"/>
      <c r="H84" s="137"/>
      <c r="I84" s="137"/>
      <c r="J84" s="140"/>
      <c r="K84" s="85">
        <f t="shared" si="13"/>
        <v>0</v>
      </c>
      <c r="L84" s="85">
        <f t="shared" si="14"/>
        <v>0</v>
      </c>
      <c r="M84" s="85">
        <f t="shared" si="15"/>
        <v>0</v>
      </c>
      <c r="N84" s="85">
        <f t="shared" si="16"/>
        <v>0</v>
      </c>
      <c r="O84" s="86">
        <f t="shared" si="17"/>
        <v>0</v>
      </c>
      <c r="P84" s="138">
        <f t="shared" si="18"/>
        <v>0</v>
      </c>
      <c r="Q84" s="71"/>
      <c r="S84" s="124">
        <v>6</v>
      </c>
    </row>
    <row r="85" spans="1:24" s="68" customFormat="1" ht="18" customHeight="1" x14ac:dyDescent="0.2">
      <c r="A85" s="89" t="s">
        <v>22</v>
      </c>
      <c r="B85" s="139" t="s">
        <v>70</v>
      </c>
      <c r="C85" s="139">
        <v>1</v>
      </c>
      <c r="D85" s="197">
        <v>138.75</v>
      </c>
      <c r="E85" s="137">
        <f>IF(I85,S85,)</f>
        <v>0</v>
      </c>
      <c r="F85" s="137"/>
      <c r="G85" s="140"/>
      <c r="H85" s="137"/>
      <c r="I85" s="137"/>
      <c r="J85" s="140"/>
      <c r="K85" s="85">
        <f t="shared" si="13"/>
        <v>0</v>
      </c>
      <c r="L85" s="85">
        <f t="shared" si="14"/>
        <v>0</v>
      </c>
      <c r="M85" s="85">
        <f t="shared" si="15"/>
        <v>0</v>
      </c>
      <c r="N85" s="85">
        <f t="shared" si="16"/>
        <v>0</v>
      </c>
      <c r="O85" s="86">
        <f t="shared" si="17"/>
        <v>0</v>
      </c>
      <c r="P85" s="138">
        <f t="shared" si="18"/>
        <v>0</v>
      </c>
      <c r="Q85" s="71"/>
      <c r="S85" s="124">
        <v>17</v>
      </c>
    </row>
    <row r="86" spans="1:24" ht="20.25" customHeight="1" thickBot="1" x14ac:dyDescent="0.25">
      <c r="A86" s="144"/>
      <c r="B86" s="298"/>
      <c r="C86" s="299"/>
      <c r="D86" s="145"/>
      <c r="E86" s="300"/>
      <c r="F86" s="300"/>
      <c r="G86" s="300"/>
      <c r="H86" s="300"/>
      <c r="I86" s="301"/>
      <c r="J86" s="302"/>
      <c r="K86" s="432"/>
      <c r="L86" s="146"/>
      <c r="M86" s="146"/>
      <c r="N86" s="303"/>
      <c r="O86" s="304"/>
      <c r="P86" s="147"/>
      <c r="S86" s="124">
        <v>17</v>
      </c>
    </row>
    <row r="87" spans="1:24" ht="20.25" customHeight="1" thickBot="1" x14ac:dyDescent="0.25">
      <c r="A87" s="118"/>
      <c r="B87" s="148"/>
      <c r="C87" s="148"/>
      <c r="D87" s="148"/>
      <c r="E87" s="181">
        <f>SUM(E14:E86)</f>
        <v>0</v>
      </c>
      <c r="F87" s="181"/>
      <c r="G87" s="148"/>
      <c r="H87" s="148"/>
      <c r="I87" s="148"/>
      <c r="J87" s="149"/>
      <c r="K87" s="149"/>
      <c r="L87" s="150"/>
      <c r="M87" s="150"/>
      <c r="N87" s="150"/>
      <c r="O87" s="233" t="s">
        <v>361</v>
      </c>
      <c r="P87" s="235">
        <f>SUM(P14:P85)</f>
        <v>0</v>
      </c>
    </row>
    <row r="88" spans="1:24" ht="20.25" customHeight="1" thickTop="1" x14ac:dyDescent="0.2">
      <c r="P88" s="101"/>
      <c r="S88" s="194">
        <f>E88*3.14</f>
        <v>0</v>
      </c>
      <c r="X88" s="250"/>
    </row>
    <row r="89" spans="1:24" x14ac:dyDescent="0.2">
      <c r="P89" s="101"/>
    </row>
  </sheetData>
  <sheetProtection password="CACB" sheet="1" objects="1" scenarios="1" formatCells="0" formatColumns="0" formatRows="0" insertColumns="0" insertRows="0" deleteColumns="0" deleteRows="0"/>
  <protectedRanges>
    <protectedRange sqref="A11:Q88 A1:Q4 A5:B5 D5:Q10 A6:B10" name="Bereich1"/>
  </protectedRanges>
  <customSheetViews>
    <customSheetView guid="{5C32C84F-22BC-44CA-AD2B-12D34D143DA0}" zeroValues="0" hiddenColumns="1" topLeftCell="A58">
      <selection activeCell="G6" sqref="G6"/>
      <pageMargins left="0.39370078740157483" right="0.39370078740157483" top="0.39370078740157483" bottom="0.39370078740157483" header="0.39370078740157483" footer="0.39370078740157483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1">
    <mergeCell ref="E12:E13"/>
  </mergeCells>
  <phoneticPr fontId="0" type="noConversion"/>
  <pageMargins left="0.39370078740157483" right="0.39370078740157483" top="0.39370078740157483" bottom="0.39370078740157483" header="0.39370078740157483" footer="0.39370078740157483"/>
  <pageSetup paperSize="9" orientation="landscape" horizontalDpi="300" r:id="rId2"/>
  <headerFooter alignWithMargins="0">
    <oddFooter>&amp;C&amp;A &amp;P / &amp;N&amp;R&amp;F</oddFooter>
  </headerFooter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0">
    <tabColor indexed="47"/>
  </sheetPr>
  <dimension ref="A1:L86"/>
  <sheetViews>
    <sheetView zoomScaleNormal="100" workbookViewId="0">
      <selection activeCell="I34" sqref="I34"/>
    </sheetView>
  </sheetViews>
  <sheetFormatPr baseColWidth="10" defaultRowHeight="12.75" x14ac:dyDescent="0.2"/>
  <cols>
    <col min="1" max="1" width="14.7109375" style="5" customWidth="1"/>
    <col min="2" max="2" width="51.140625" customWidth="1"/>
    <col min="3" max="3" width="12" customWidth="1"/>
    <col min="4" max="7" width="11.5703125" customWidth="1"/>
    <col min="9" max="9" width="9.42578125" customWidth="1"/>
    <col min="10" max="10" width="8.42578125" customWidth="1"/>
    <col min="11" max="11" width="9.7109375" customWidth="1"/>
    <col min="12" max="12" width="8.85546875" customWidth="1"/>
  </cols>
  <sheetData>
    <row r="1" spans="1:12" ht="15.75" x14ac:dyDescent="0.25">
      <c r="A1" s="1" t="str">
        <f>'Kostenzusammenstellung '!A1</f>
        <v>BREAST 23 11. - 13.05.2023</v>
      </c>
      <c r="G1" s="2"/>
    </row>
    <row r="2" spans="1:12" ht="16.5" thickBot="1" x14ac:dyDescent="0.3">
      <c r="A2" s="1"/>
      <c r="G2" s="2"/>
    </row>
    <row r="3" spans="1:12" ht="27" customHeight="1" x14ac:dyDescent="0.25">
      <c r="A3" s="3" t="s">
        <v>0</v>
      </c>
      <c r="B3" s="4"/>
      <c r="D3" s="320" t="s">
        <v>1</v>
      </c>
      <c r="E3" s="321" t="s">
        <v>2</v>
      </c>
      <c r="F3" s="321" t="s">
        <v>3</v>
      </c>
      <c r="G3" s="322" t="s">
        <v>4</v>
      </c>
    </row>
    <row r="4" spans="1:12" ht="15" customHeight="1" x14ac:dyDescent="0.2">
      <c r="A4" s="6"/>
      <c r="C4" s="328" t="s">
        <v>360</v>
      </c>
      <c r="D4" s="323">
        <v>17.760000000000002</v>
      </c>
      <c r="E4" s="199">
        <v>20.81</v>
      </c>
      <c r="F4" s="199">
        <v>30.41</v>
      </c>
      <c r="G4" s="324">
        <v>36.06</v>
      </c>
      <c r="I4" s="1087"/>
      <c r="J4" s="1087"/>
      <c r="K4" s="1087"/>
      <c r="L4" s="1087"/>
    </row>
    <row r="5" spans="1:12" ht="15" customHeight="1" thickBot="1" x14ac:dyDescent="0.25">
      <c r="C5" s="329" t="s">
        <v>5</v>
      </c>
      <c r="D5" s="499">
        <v>22.33</v>
      </c>
      <c r="E5" s="500">
        <v>26.35</v>
      </c>
      <c r="F5" s="500">
        <v>39</v>
      </c>
      <c r="G5" s="501">
        <v>46.45</v>
      </c>
      <c r="I5" s="192"/>
      <c r="J5" s="192"/>
      <c r="K5" s="192"/>
      <c r="L5" s="192"/>
    </row>
    <row r="6" spans="1:12" ht="13.5" customHeight="1" thickBot="1" x14ac:dyDescent="0.25">
      <c r="C6" s="7"/>
      <c r="D6" s="8"/>
      <c r="E6" s="8"/>
      <c r="F6" s="9"/>
      <c r="I6" s="192"/>
      <c r="J6" s="192"/>
      <c r="K6" s="192"/>
      <c r="L6" s="192"/>
    </row>
    <row r="7" spans="1:12" x14ac:dyDescent="0.2">
      <c r="A7" s="10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2" t="s">
        <v>12</v>
      </c>
      <c r="I7" s="183"/>
    </row>
    <row r="8" spans="1:12" ht="20.25" customHeight="1" x14ac:dyDescent="0.2">
      <c r="A8" s="13"/>
      <c r="B8" s="14"/>
      <c r="C8" s="15"/>
      <c r="D8" s="15"/>
      <c r="E8" s="16"/>
      <c r="F8" s="17"/>
      <c r="G8" s="18"/>
      <c r="I8" s="183"/>
    </row>
    <row r="9" spans="1:12" ht="20.25" customHeight="1" x14ac:dyDescent="0.2">
      <c r="A9" s="13"/>
      <c r="B9" s="14" t="s">
        <v>368</v>
      </c>
      <c r="C9" s="15"/>
      <c r="D9" s="15"/>
      <c r="E9" s="16"/>
      <c r="F9" s="17">
        <f>D4</f>
        <v>17.760000000000002</v>
      </c>
      <c r="G9" s="18">
        <f>F9*E9*D9*C9</f>
        <v>0</v>
      </c>
      <c r="H9" s="19"/>
      <c r="J9" s="192"/>
      <c r="L9" s="192"/>
    </row>
    <row r="10" spans="1:12" ht="20.25" customHeight="1" x14ac:dyDescent="0.2">
      <c r="A10" s="13"/>
      <c r="B10" s="14" t="s">
        <v>368</v>
      </c>
      <c r="C10" s="15"/>
      <c r="D10" s="15"/>
      <c r="E10" s="16"/>
      <c r="F10" s="17">
        <f>F4</f>
        <v>30.41</v>
      </c>
      <c r="G10" s="18">
        <f>F10*E10*D10*C10</f>
        <v>0</v>
      </c>
      <c r="H10" s="19"/>
      <c r="J10" s="192"/>
      <c r="L10" s="192"/>
    </row>
    <row r="11" spans="1:12" ht="20.25" customHeight="1" x14ac:dyDescent="0.2">
      <c r="A11" s="13"/>
      <c r="B11" s="14" t="s">
        <v>44</v>
      </c>
      <c r="C11" s="15"/>
      <c r="D11" s="15"/>
      <c r="E11" s="16"/>
      <c r="F11" s="17">
        <f>D4</f>
        <v>17.760000000000002</v>
      </c>
      <c r="G11" s="18">
        <f>F11*E11*D11*C11</f>
        <v>0</v>
      </c>
      <c r="H11" s="19"/>
      <c r="J11" s="192"/>
      <c r="L11" s="192"/>
    </row>
    <row r="12" spans="1:12" ht="20.25" customHeight="1" x14ac:dyDescent="0.2">
      <c r="A12" s="13"/>
      <c r="B12" s="14"/>
      <c r="C12" s="15"/>
      <c r="D12" s="15"/>
      <c r="E12" s="16"/>
      <c r="F12" s="17"/>
      <c r="G12" s="178">
        <f>SUM(G9:G11)</f>
        <v>0</v>
      </c>
      <c r="H12" s="19"/>
      <c r="J12" s="192"/>
      <c r="L12" s="192"/>
    </row>
    <row r="13" spans="1:12" ht="20.25" customHeight="1" x14ac:dyDescent="0.2">
      <c r="A13" s="13"/>
      <c r="B13" s="14"/>
      <c r="C13" s="21"/>
      <c r="D13" s="22"/>
      <c r="E13" s="16"/>
      <c r="F13" s="17"/>
      <c r="G13" s="18"/>
      <c r="H13" s="19"/>
    </row>
    <row r="14" spans="1:12" ht="20.25" customHeight="1" x14ac:dyDescent="0.2">
      <c r="A14" s="13"/>
      <c r="B14" s="14" t="s">
        <v>369</v>
      </c>
      <c r="C14" s="15"/>
      <c r="D14" s="26"/>
      <c r="E14" s="16"/>
      <c r="F14" s="17">
        <f>D5</f>
        <v>22.33</v>
      </c>
      <c r="G14" s="18">
        <f>F14*E14*D14*C14</f>
        <v>0</v>
      </c>
      <c r="H14" s="19"/>
    </row>
    <row r="15" spans="1:12" ht="20.25" customHeight="1" x14ac:dyDescent="0.2">
      <c r="A15" s="13"/>
      <c r="B15" s="14" t="s">
        <v>369</v>
      </c>
      <c r="C15" s="15"/>
      <c r="D15" s="26"/>
      <c r="E15" s="16"/>
      <c r="F15" s="17">
        <f>F5</f>
        <v>39</v>
      </c>
      <c r="G15" s="18">
        <f>F15*E15*D15*C15</f>
        <v>0</v>
      </c>
      <c r="H15" s="19"/>
    </row>
    <row r="16" spans="1:12" ht="20.25" customHeight="1" x14ac:dyDescent="0.2">
      <c r="A16" s="24"/>
      <c r="B16" s="14"/>
      <c r="C16" s="25"/>
      <c r="D16" s="26"/>
      <c r="E16" s="16"/>
      <c r="F16" s="17"/>
      <c r="G16" s="178">
        <f>SUM(G14:G15)</f>
        <v>0</v>
      </c>
      <c r="H16" s="19"/>
    </row>
    <row r="17" spans="1:8" ht="20.25" customHeight="1" x14ac:dyDescent="0.2">
      <c r="A17" s="27"/>
      <c r="B17" s="14"/>
      <c r="C17" s="28"/>
      <c r="D17" s="22"/>
      <c r="E17" s="20"/>
      <c r="F17" s="17"/>
      <c r="G17" s="18"/>
      <c r="H17" s="19"/>
    </row>
    <row r="18" spans="1:8" ht="20.25" customHeight="1" x14ac:dyDescent="0.2">
      <c r="A18" s="29"/>
      <c r="B18" s="14"/>
      <c r="C18" s="21"/>
      <c r="D18" s="22"/>
      <c r="E18" s="20"/>
      <c r="F18" s="17"/>
      <c r="G18" s="18"/>
      <c r="H18" s="19"/>
    </row>
    <row r="19" spans="1:8" ht="20.25" customHeight="1" x14ac:dyDescent="0.2">
      <c r="A19" s="13"/>
      <c r="B19" s="14"/>
      <c r="C19" s="30"/>
      <c r="D19" s="31"/>
      <c r="E19" s="16"/>
      <c r="F19" s="17"/>
      <c r="G19" s="18"/>
      <c r="H19" s="19"/>
    </row>
    <row r="20" spans="1:8" ht="20.25" customHeight="1" x14ac:dyDescent="0.2">
      <c r="A20" s="13"/>
      <c r="B20" s="14"/>
      <c r="C20" s="30"/>
      <c r="D20" s="31"/>
      <c r="E20" s="16"/>
      <c r="F20" s="17"/>
      <c r="G20" s="18"/>
      <c r="H20" s="19"/>
    </row>
    <row r="21" spans="1:8" ht="20.25" customHeight="1" x14ac:dyDescent="0.2">
      <c r="A21" s="13"/>
      <c r="B21" s="14"/>
      <c r="C21" s="30"/>
      <c r="D21" s="31"/>
      <c r="E21" s="16"/>
      <c r="F21" s="17"/>
      <c r="G21" s="18"/>
      <c r="H21" s="19"/>
    </row>
    <row r="22" spans="1:8" ht="20.25" customHeight="1" x14ac:dyDescent="0.2">
      <c r="A22" s="29"/>
      <c r="B22" s="21"/>
      <c r="C22" s="21"/>
      <c r="D22" s="22"/>
      <c r="E22" s="20"/>
      <c r="F22" s="17"/>
      <c r="G22" s="18"/>
      <c r="H22" s="19"/>
    </row>
    <row r="23" spans="1:8" ht="20.25" customHeight="1" thickBot="1" x14ac:dyDescent="0.25">
      <c r="A23" s="32"/>
      <c r="B23" s="33"/>
      <c r="C23" s="33"/>
      <c r="D23" s="34"/>
      <c r="E23" s="35"/>
      <c r="F23" s="36"/>
      <c r="G23" s="37"/>
      <c r="H23" s="19"/>
    </row>
    <row r="24" spans="1:8" ht="20.25" customHeight="1" thickBot="1" x14ac:dyDescent="0.25">
      <c r="A24" s="38"/>
      <c r="B24" s="39"/>
      <c r="C24" s="40"/>
      <c r="D24" s="40"/>
      <c r="F24" s="41" t="s">
        <v>13</v>
      </c>
      <c r="G24" s="377">
        <f>SUM(G18:G23)</f>
        <v>0</v>
      </c>
      <c r="H24" s="19"/>
    </row>
    <row r="25" spans="1:8" ht="20.25" customHeight="1" thickTop="1" x14ac:dyDescent="0.2">
      <c r="A25" s="42"/>
      <c r="B25" s="43"/>
      <c r="C25" s="43"/>
      <c r="D25" s="43"/>
      <c r="E25" s="44"/>
      <c r="F25" s="45"/>
      <c r="G25" s="253"/>
    </row>
    <row r="26" spans="1:8" x14ac:dyDescent="0.2">
      <c r="A26" s="47"/>
      <c r="B26" s="48"/>
      <c r="E26" s="49"/>
      <c r="F26" s="8"/>
      <c r="G26" s="46"/>
    </row>
    <row r="27" spans="1:8" x14ac:dyDescent="0.2">
      <c r="A27" s="47"/>
      <c r="E27" s="49"/>
      <c r="F27" s="8"/>
      <c r="G27" s="46"/>
    </row>
    <row r="28" spans="1:8" x14ac:dyDescent="0.2">
      <c r="A28" s="47"/>
      <c r="E28" s="49"/>
      <c r="F28" s="8"/>
      <c r="G28" s="46"/>
    </row>
    <row r="29" spans="1:8" x14ac:dyDescent="0.2">
      <c r="A29" s="47"/>
      <c r="B29" s="48"/>
      <c r="E29" s="49"/>
      <c r="F29" s="8"/>
      <c r="G29" s="46"/>
    </row>
    <row r="30" spans="1:8" x14ac:dyDescent="0.2">
      <c r="A30" s="47"/>
      <c r="E30" s="49"/>
      <c r="F30" s="8"/>
      <c r="G30" s="46"/>
    </row>
    <row r="31" spans="1:8" x14ac:dyDescent="0.2">
      <c r="A31" s="47"/>
      <c r="E31" s="49"/>
      <c r="F31" s="8"/>
      <c r="G31" s="46"/>
    </row>
    <row r="32" spans="1:8" x14ac:dyDescent="0.2">
      <c r="A32" s="47"/>
      <c r="E32" s="49"/>
      <c r="F32" s="8"/>
      <c r="G32" s="46"/>
    </row>
    <row r="33" spans="1:7" x14ac:dyDescent="0.2">
      <c r="A33" s="47"/>
      <c r="E33" s="49"/>
      <c r="F33" s="8"/>
      <c r="G33" s="46"/>
    </row>
    <row r="34" spans="1:7" x14ac:dyDescent="0.2">
      <c r="A34" s="47"/>
      <c r="E34" s="49"/>
      <c r="F34" s="8"/>
      <c r="G34" s="46"/>
    </row>
    <row r="35" spans="1:7" x14ac:dyDescent="0.2">
      <c r="A35" s="47"/>
      <c r="D35" s="43"/>
      <c r="E35" s="49"/>
      <c r="F35" s="8"/>
      <c r="G35" s="46"/>
    </row>
    <row r="36" spans="1:7" x14ac:dyDescent="0.2">
      <c r="A36" s="47"/>
      <c r="E36" s="49"/>
      <c r="F36" s="8"/>
      <c r="G36" s="46"/>
    </row>
    <row r="37" spans="1:7" x14ac:dyDescent="0.2">
      <c r="G37" s="46"/>
    </row>
    <row r="38" spans="1:7" x14ac:dyDescent="0.2">
      <c r="G38" s="46"/>
    </row>
    <row r="39" spans="1:7" x14ac:dyDescent="0.2">
      <c r="B39" s="50"/>
      <c r="G39" s="46"/>
    </row>
    <row r="40" spans="1:7" x14ac:dyDescent="0.2">
      <c r="B40" s="47"/>
      <c r="G40" s="46"/>
    </row>
    <row r="41" spans="1:7" x14ac:dyDescent="0.2">
      <c r="G41" s="46"/>
    </row>
    <row r="42" spans="1:7" x14ac:dyDescent="0.2">
      <c r="B42" s="50"/>
      <c r="G42" s="46"/>
    </row>
    <row r="43" spans="1:7" x14ac:dyDescent="0.2">
      <c r="B43" s="47"/>
      <c r="G43" s="46"/>
    </row>
    <row r="44" spans="1:7" x14ac:dyDescent="0.2">
      <c r="G44" s="46"/>
    </row>
    <row r="45" spans="1:7" x14ac:dyDescent="0.2">
      <c r="B45" s="50"/>
      <c r="G45" s="46"/>
    </row>
    <row r="46" spans="1:7" x14ac:dyDescent="0.2">
      <c r="G46" s="46"/>
    </row>
    <row r="47" spans="1:7" x14ac:dyDescent="0.2">
      <c r="G47" s="46"/>
    </row>
    <row r="48" spans="1:7" x14ac:dyDescent="0.2">
      <c r="G48" s="46"/>
    </row>
    <row r="49" spans="2:7" x14ac:dyDescent="0.2">
      <c r="G49" s="46"/>
    </row>
    <row r="50" spans="2:7" x14ac:dyDescent="0.2">
      <c r="G50" s="46"/>
    </row>
    <row r="51" spans="2:7" x14ac:dyDescent="0.2">
      <c r="G51" s="46"/>
    </row>
    <row r="52" spans="2:7" x14ac:dyDescent="0.2">
      <c r="G52" s="46"/>
    </row>
    <row r="53" spans="2:7" x14ac:dyDescent="0.2">
      <c r="G53" s="46"/>
    </row>
    <row r="54" spans="2:7" x14ac:dyDescent="0.2">
      <c r="G54" s="46"/>
    </row>
    <row r="55" spans="2:7" x14ac:dyDescent="0.2">
      <c r="G55" s="46"/>
    </row>
    <row r="56" spans="2:7" x14ac:dyDescent="0.2">
      <c r="G56" s="46"/>
    </row>
    <row r="57" spans="2:7" x14ac:dyDescent="0.2">
      <c r="B57" s="50"/>
      <c r="G57" s="46"/>
    </row>
    <row r="58" spans="2:7" x14ac:dyDescent="0.2">
      <c r="G58" s="46"/>
    </row>
    <row r="59" spans="2:7" x14ac:dyDescent="0.2">
      <c r="G59" s="46"/>
    </row>
    <row r="60" spans="2:7" x14ac:dyDescent="0.2">
      <c r="G60" s="46"/>
    </row>
    <row r="61" spans="2:7" x14ac:dyDescent="0.2">
      <c r="G61" s="46"/>
    </row>
    <row r="62" spans="2:7" x14ac:dyDescent="0.2">
      <c r="B62" s="50"/>
      <c r="G62" s="46"/>
    </row>
    <row r="63" spans="2:7" x14ac:dyDescent="0.2">
      <c r="G63" s="46"/>
    </row>
    <row r="64" spans="2:7" x14ac:dyDescent="0.2">
      <c r="G64" s="46"/>
    </row>
    <row r="65" spans="2:7" x14ac:dyDescent="0.2">
      <c r="B65" s="51"/>
      <c r="G65" s="46"/>
    </row>
    <row r="66" spans="2:7" x14ac:dyDescent="0.2">
      <c r="G66" s="46"/>
    </row>
    <row r="67" spans="2:7" x14ac:dyDescent="0.2">
      <c r="G67" s="46"/>
    </row>
    <row r="68" spans="2:7" x14ac:dyDescent="0.2">
      <c r="B68" s="50"/>
      <c r="G68" s="46"/>
    </row>
    <row r="69" spans="2:7" x14ac:dyDescent="0.2">
      <c r="G69" s="46"/>
    </row>
    <row r="70" spans="2:7" x14ac:dyDescent="0.2">
      <c r="B70" s="50"/>
      <c r="G70" s="46"/>
    </row>
    <row r="71" spans="2:7" x14ac:dyDescent="0.2">
      <c r="G71" s="46"/>
    </row>
    <row r="72" spans="2:7" x14ac:dyDescent="0.2">
      <c r="B72" s="50"/>
      <c r="G72" s="46"/>
    </row>
    <row r="73" spans="2:7" x14ac:dyDescent="0.2">
      <c r="G73" s="46"/>
    </row>
    <row r="74" spans="2:7" x14ac:dyDescent="0.2">
      <c r="B74" s="50"/>
      <c r="G74" s="46"/>
    </row>
    <row r="75" spans="2:7" x14ac:dyDescent="0.2">
      <c r="G75" s="46"/>
    </row>
    <row r="76" spans="2:7" x14ac:dyDescent="0.2">
      <c r="G76" s="46"/>
    </row>
    <row r="77" spans="2:7" x14ac:dyDescent="0.2">
      <c r="B77" s="50"/>
    </row>
    <row r="78" spans="2:7" x14ac:dyDescent="0.2">
      <c r="G78" s="46"/>
    </row>
    <row r="79" spans="2:7" x14ac:dyDescent="0.2">
      <c r="B79" s="50"/>
      <c r="G79" s="46"/>
    </row>
    <row r="80" spans="2:7" x14ac:dyDescent="0.2">
      <c r="G80" s="46"/>
    </row>
    <row r="81" spans="2:7" x14ac:dyDescent="0.2">
      <c r="G81" s="46"/>
    </row>
    <row r="82" spans="2:7" x14ac:dyDescent="0.2">
      <c r="G82" s="46"/>
    </row>
    <row r="83" spans="2:7" x14ac:dyDescent="0.2">
      <c r="B83" s="48"/>
      <c r="G83" s="46"/>
    </row>
    <row r="84" spans="2:7" x14ac:dyDescent="0.2">
      <c r="B84" s="48"/>
      <c r="G84" s="46"/>
    </row>
    <row r="85" spans="2:7" x14ac:dyDescent="0.2">
      <c r="B85" s="48"/>
      <c r="G85" s="8"/>
    </row>
    <row r="86" spans="2:7" x14ac:dyDescent="0.2">
      <c r="G86" s="52"/>
    </row>
  </sheetData>
  <sheetProtection password="CACB" sheet="1" objects="1" scenarios="1"/>
  <protectedRanges>
    <protectedRange sqref="A1:G3 A4:C5 A6:G27 H1:H27" name="Bereich1"/>
  </protectedRanges>
  <customSheetViews>
    <customSheetView guid="{5C32C84F-22BC-44CA-AD2B-12D34D143DA0}">
      <selection activeCell="H21" sqref="H21"/>
      <pageMargins left="0.39370078740157483" right="0.39370078740157483" top="0.39370078740157483" bottom="0.39370078740157483" header="0.39370078740157483" footer="0.39370078740157483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2">
    <mergeCell ref="I4:J4"/>
    <mergeCell ref="K4:L4"/>
  </mergeCells>
  <phoneticPr fontId="0" type="noConversion"/>
  <pageMargins left="0.39370078740157483" right="0.39370078740157483" top="0.39370078740157483" bottom="0.39370078740157483" header="0.39370078740157483" footer="0.39370078740157483"/>
  <pageSetup paperSize="9" orientation="landscape" horizontalDpi="300" r:id="rId2"/>
  <headerFooter alignWithMargins="0">
    <oddFooter>&amp;C&amp;A &amp;P / &amp;N&amp;R&amp;F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1">
    <tabColor indexed="47"/>
  </sheetPr>
  <dimension ref="A1:L93"/>
  <sheetViews>
    <sheetView topLeftCell="A10" zoomScaleNormal="100" workbookViewId="0">
      <selection activeCell="I34" sqref="I34"/>
    </sheetView>
  </sheetViews>
  <sheetFormatPr baseColWidth="10" defaultRowHeight="12.75" x14ac:dyDescent="0.2"/>
  <cols>
    <col min="1" max="1" width="10.7109375" style="5" customWidth="1"/>
    <col min="2" max="2" width="53.28515625" customWidth="1"/>
    <col min="3" max="3" width="8.5703125" customWidth="1"/>
    <col min="4" max="4" width="11.5703125" customWidth="1"/>
    <col min="5" max="5" width="12.42578125" customWidth="1"/>
    <col min="6" max="7" width="11.5703125" customWidth="1"/>
    <col min="8" max="8" width="13.7109375" customWidth="1"/>
  </cols>
  <sheetData>
    <row r="1" spans="1:12" ht="16.5" customHeight="1" x14ac:dyDescent="0.25">
      <c r="A1" s="1" t="str">
        <f>'Kostenzusammenstellung '!A1</f>
        <v>BREAST 23 11. - 13.05.2023</v>
      </c>
      <c r="G1" s="2"/>
    </row>
    <row r="2" spans="1:12" ht="16.5" customHeight="1" thickBot="1" x14ac:dyDescent="0.3">
      <c r="A2" s="1"/>
      <c r="G2" s="2"/>
    </row>
    <row r="3" spans="1:12" ht="27" customHeight="1" x14ac:dyDescent="0.25">
      <c r="A3" s="3" t="s">
        <v>343</v>
      </c>
      <c r="D3" s="320" t="s">
        <v>1</v>
      </c>
      <c r="E3" s="321" t="s">
        <v>2</v>
      </c>
      <c r="F3" s="321" t="s">
        <v>3</v>
      </c>
      <c r="G3" s="322" t="s">
        <v>4</v>
      </c>
    </row>
    <row r="4" spans="1:12" ht="15" customHeight="1" x14ac:dyDescent="0.2">
      <c r="A4" s="6"/>
      <c r="B4" s="327"/>
      <c r="C4" s="328" t="s">
        <v>360</v>
      </c>
      <c r="D4" s="323">
        <v>17.760000000000002</v>
      </c>
      <c r="E4" s="199">
        <v>20.81</v>
      </c>
      <c r="F4" s="199">
        <v>30.41</v>
      </c>
      <c r="G4" s="324">
        <v>36.06</v>
      </c>
      <c r="I4" s="193"/>
      <c r="J4" s="193"/>
      <c r="K4" s="193"/>
      <c r="L4" s="193"/>
    </row>
    <row r="5" spans="1:12" ht="15" customHeight="1" thickBot="1" x14ac:dyDescent="0.25">
      <c r="B5" s="327"/>
      <c r="C5" s="328" t="s">
        <v>5</v>
      </c>
      <c r="D5" s="499">
        <v>22.33</v>
      </c>
      <c r="E5" s="500">
        <v>26.35</v>
      </c>
      <c r="F5" s="500">
        <v>39</v>
      </c>
      <c r="G5" s="501">
        <v>46.45</v>
      </c>
      <c r="I5" s="192"/>
      <c r="J5" s="192"/>
      <c r="K5" s="192"/>
      <c r="L5" s="192"/>
    </row>
    <row r="6" spans="1:12" ht="13.5" customHeight="1" x14ac:dyDescent="0.2">
      <c r="D6" s="7"/>
      <c r="E6" s="8"/>
      <c r="F6" s="8"/>
      <c r="G6" s="9"/>
      <c r="I6" s="192"/>
      <c r="J6" s="192"/>
      <c r="K6" s="192"/>
      <c r="L6" s="192"/>
    </row>
    <row r="7" spans="1:12" ht="38.25" x14ac:dyDescent="0.2">
      <c r="A7" s="200" t="s">
        <v>344</v>
      </c>
      <c r="B7" s="201" t="s">
        <v>126</v>
      </c>
      <c r="C7" s="201"/>
      <c r="D7" s="202"/>
      <c r="E7" s="203" t="s">
        <v>345</v>
      </c>
      <c r="F7" s="202" t="s">
        <v>543</v>
      </c>
      <c r="G7" s="204" t="s">
        <v>12</v>
      </c>
      <c r="I7" s="192"/>
      <c r="J7" s="192"/>
      <c r="K7" s="192"/>
      <c r="L7" s="192"/>
    </row>
    <row r="8" spans="1:12" ht="20.25" customHeight="1" x14ac:dyDescent="0.2">
      <c r="A8" s="210"/>
      <c r="B8" s="325" t="s">
        <v>346</v>
      </c>
      <c r="C8" s="330"/>
      <c r="D8" s="205"/>
      <c r="E8" s="227">
        <v>81.64</v>
      </c>
      <c r="F8" s="206"/>
      <c r="G8" s="207">
        <f>ROUND(E8*F8,2)</f>
        <v>0</v>
      </c>
    </row>
    <row r="9" spans="1:12" ht="20.25" customHeight="1" x14ac:dyDescent="0.2">
      <c r="A9" s="210"/>
      <c r="B9" s="326" t="s">
        <v>347</v>
      </c>
      <c r="C9" s="331"/>
      <c r="D9" s="208"/>
      <c r="E9" s="228">
        <v>9.4</v>
      </c>
      <c r="F9" s="209"/>
      <c r="G9" s="207">
        <f>ROUND(E9*F9,2)</f>
        <v>0</v>
      </c>
      <c r="H9" s="19"/>
      <c r="I9" s="313"/>
      <c r="J9" s="313"/>
    </row>
    <row r="10" spans="1:12" ht="20.25" customHeight="1" x14ac:dyDescent="0.2">
      <c r="A10" s="210"/>
      <c r="B10" s="317"/>
      <c r="C10" s="332"/>
      <c r="D10" s="208"/>
      <c r="E10" s="228"/>
      <c r="F10" s="209"/>
      <c r="G10" s="207"/>
      <c r="H10" s="19"/>
      <c r="I10" s="313"/>
      <c r="J10" s="313"/>
    </row>
    <row r="11" spans="1:12" ht="20.25" customHeight="1" x14ac:dyDescent="0.2">
      <c r="A11" s="210"/>
      <c r="B11" s="318" t="s">
        <v>348</v>
      </c>
      <c r="C11" s="333"/>
      <c r="D11" s="208"/>
      <c r="E11" s="228">
        <v>79.67</v>
      </c>
      <c r="F11" s="209"/>
      <c r="G11" s="207">
        <f>ROUND(E11*F11,2)</f>
        <v>0</v>
      </c>
      <c r="H11" s="19"/>
      <c r="I11" s="312"/>
      <c r="J11" s="312"/>
    </row>
    <row r="12" spans="1:12" ht="20.25" customHeight="1" x14ac:dyDescent="0.2">
      <c r="A12" s="210"/>
      <c r="B12" s="326" t="s">
        <v>349</v>
      </c>
      <c r="C12" s="331"/>
      <c r="D12" s="208"/>
      <c r="E12" s="228">
        <v>9.42</v>
      </c>
      <c r="F12" s="209"/>
      <c r="G12" s="207">
        <f>ROUND(E12*F12,2)</f>
        <v>0</v>
      </c>
      <c r="H12" s="19"/>
      <c r="I12" s="313"/>
      <c r="J12" s="313"/>
    </row>
    <row r="13" spans="1:12" ht="20.25" customHeight="1" x14ac:dyDescent="0.2">
      <c r="A13" s="210"/>
      <c r="B13" s="317"/>
      <c r="C13" s="332"/>
      <c r="D13" s="208"/>
      <c r="E13" s="228"/>
      <c r="F13" s="209"/>
      <c r="G13" s="212"/>
      <c r="H13" s="19"/>
      <c r="I13" s="313"/>
      <c r="J13" s="314"/>
    </row>
    <row r="14" spans="1:12" ht="20.25" customHeight="1" x14ac:dyDescent="0.2">
      <c r="A14" s="210"/>
      <c r="B14" s="318" t="s">
        <v>350</v>
      </c>
      <c r="C14" s="333"/>
      <c r="D14" s="208"/>
      <c r="E14" s="228">
        <v>81.760000000000005</v>
      </c>
      <c r="F14" s="209"/>
      <c r="G14" s="207">
        <f>ROUND(E14*F14,2)</f>
        <v>0</v>
      </c>
      <c r="H14" s="19"/>
      <c r="I14" s="313"/>
      <c r="J14" s="312"/>
    </row>
    <row r="15" spans="1:12" ht="20.25" customHeight="1" x14ac:dyDescent="0.2">
      <c r="A15" s="210"/>
      <c r="B15" s="326" t="s">
        <v>351</v>
      </c>
      <c r="C15" s="331"/>
      <c r="D15" s="208"/>
      <c r="E15" s="228">
        <v>7.82</v>
      </c>
      <c r="F15" s="209"/>
      <c r="G15" s="207">
        <f>ROUND(E15*F15,2)</f>
        <v>0</v>
      </c>
      <c r="H15" s="19"/>
      <c r="I15" s="313"/>
      <c r="J15" s="314"/>
    </row>
    <row r="16" spans="1:12" ht="20.25" customHeight="1" x14ac:dyDescent="0.2">
      <c r="A16" s="210"/>
      <c r="B16" s="317"/>
      <c r="C16" s="332"/>
      <c r="D16" s="208"/>
      <c r="E16" s="228"/>
      <c r="F16" s="209"/>
      <c r="G16" s="212"/>
      <c r="H16" s="19"/>
      <c r="I16" s="313"/>
      <c r="J16" s="314"/>
    </row>
    <row r="17" spans="1:10" ht="20.25" customHeight="1" x14ac:dyDescent="0.2">
      <c r="A17" s="210"/>
      <c r="B17" s="318" t="s">
        <v>352</v>
      </c>
      <c r="C17" s="333"/>
      <c r="D17" s="208"/>
      <c r="E17" s="228">
        <v>81.88</v>
      </c>
      <c r="F17" s="209"/>
      <c r="G17" s="207">
        <f>ROUND(E17*F17,2)</f>
        <v>0</v>
      </c>
      <c r="H17" s="19"/>
      <c r="I17" s="314"/>
      <c r="J17" s="314"/>
    </row>
    <row r="18" spans="1:10" ht="20.25" customHeight="1" x14ac:dyDescent="0.2">
      <c r="A18" s="210"/>
      <c r="B18" s="326" t="s">
        <v>353</v>
      </c>
      <c r="C18" s="331"/>
      <c r="D18" s="208"/>
      <c r="E18" s="228">
        <v>15.87</v>
      </c>
      <c r="F18" s="209"/>
      <c r="G18" s="207">
        <f>ROUND(E18*F18,2)</f>
        <v>0</v>
      </c>
      <c r="H18" s="19"/>
      <c r="I18" s="313"/>
      <c r="J18" s="314"/>
    </row>
    <row r="19" spans="1:10" ht="20.25" customHeight="1" x14ac:dyDescent="0.2">
      <c r="A19" s="210"/>
      <c r="B19" s="326"/>
      <c r="C19" s="331"/>
      <c r="D19" s="208"/>
      <c r="E19" s="213"/>
      <c r="F19" s="209"/>
      <c r="G19" s="212"/>
      <c r="H19" s="19"/>
      <c r="I19" s="313"/>
      <c r="J19" s="314"/>
    </row>
    <row r="20" spans="1:10" ht="20.25" customHeight="1" x14ac:dyDescent="0.2">
      <c r="A20" s="210"/>
      <c r="B20" s="326"/>
      <c r="C20" s="331"/>
      <c r="D20" s="358" t="s">
        <v>382</v>
      </c>
      <c r="E20" s="213"/>
      <c r="F20" s="209"/>
      <c r="G20" s="212"/>
      <c r="H20" s="19"/>
      <c r="I20" s="314"/>
      <c r="J20" s="314"/>
    </row>
    <row r="21" spans="1:10" ht="20.25" customHeight="1" x14ac:dyDescent="0.2">
      <c r="A21" s="210"/>
      <c r="B21" s="318" t="s">
        <v>354</v>
      </c>
      <c r="C21" s="333"/>
      <c r="D21" s="208"/>
      <c r="E21" s="228">
        <v>11.48</v>
      </c>
      <c r="F21" s="209"/>
      <c r="G21" s="207">
        <f>ROUND(E21*F21,2)</f>
        <v>0</v>
      </c>
      <c r="H21" s="19"/>
      <c r="I21" s="314"/>
      <c r="J21" s="314"/>
    </row>
    <row r="22" spans="1:10" ht="20.25" customHeight="1" x14ac:dyDescent="0.2">
      <c r="A22" s="210"/>
      <c r="B22" s="318"/>
      <c r="C22" s="334"/>
      <c r="D22" s="208"/>
      <c r="E22" s="213"/>
      <c r="F22" s="209"/>
      <c r="G22" s="212"/>
      <c r="H22" s="19"/>
      <c r="I22" s="314"/>
      <c r="J22" s="314"/>
    </row>
    <row r="23" spans="1:10" ht="20.25" customHeight="1" x14ac:dyDescent="0.2">
      <c r="A23" s="210"/>
      <c r="B23" s="318" t="s">
        <v>378</v>
      </c>
      <c r="C23" s="333"/>
      <c r="D23" s="208"/>
      <c r="E23" s="360" t="s">
        <v>383</v>
      </c>
      <c r="F23" s="209"/>
      <c r="G23" s="207"/>
      <c r="H23" s="19"/>
    </row>
    <row r="24" spans="1:10" ht="20.25" customHeight="1" x14ac:dyDescent="0.2">
      <c r="A24" s="210"/>
      <c r="B24" s="326" t="s">
        <v>379</v>
      </c>
      <c r="C24" s="333"/>
      <c r="D24" s="208"/>
      <c r="E24" s="359">
        <f>D4</f>
        <v>17.760000000000002</v>
      </c>
      <c r="F24" s="357"/>
      <c r="G24" s="207">
        <f>ROUND(D24*E24*F24,2)</f>
        <v>0</v>
      </c>
      <c r="H24" s="19"/>
    </row>
    <row r="25" spans="1:10" ht="20.25" customHeight="1" x14ac:dyDescent="0.2">
      <c r="A25" s="210"/>
      <c r="B25" s="326" t="s">
        <v>380</v>
      </c>
      <c r="C25" s="333"/>
      <c r="D25" s="208"/>
      <c r="E25" s="359">
        <f>E4</f>
        <v>20.81</v>
      </c>
      <c r="F25" s="357"/>
      <c r="G25" s="207">
        <f>ROUND(D25*E25*F25,2)</f>
        <v>0</v>
      </c>
      <c r="H25" s="19"/>
    </row>
    <row r="26" spans="1:10" ht="20.25" customHeight="1" x14ac:dyDescent="0.2">
      <c r="A26" s="210"/>
      <c r="B26" s="326" t="s">
        <v>299</v>
      </c>
      <c r="C26" s="333"/>
      <c r="D26" s="208"/>
      <c r="E26" s="359">
        <f>F4</f>
        <v>30.41</v>
      </c>
      <c r="F26" s="357"/>
      <c r="G26" s="207">
        <f>ROUND(D26*E26*F26,2)</f>
        <v>0</v>
      </c>
      <c r="H26" s="19"/>
    </row>
    <row r="27" spans="1:10" ht="20.25" customHeight="1" x14ac:dyDescent="0.2">
      <c r="A27" s="210"/>
      <c r="B27" s="326" t="s">
        <v>381</v>
      </c>
      <c r="C27" s="331"/>
      <c r="D27" s="208"/>
      <c r="E27" s="359">
        <f>G4</f>
        <v>36.06</v>
      </c>
      <c r="F27" s="225"/>
      <c r="G27" s="207">
        <f>ROUND(D27*E27*F27,2)</f>
        <v>0</v>
      </c>
      <c r="H27" s="19"/>
    </row>
    <row r="28" spans="1:10" ht="20.25" customHeight="1" x14ac:dyDescent="0.2">
      <c r="A28" s="210"/>
      <c r="B28" s="326"/>
      <c r="C28" s="331"/>
      <c r="D28" s="208"/>
      <c r="E28" s="213"/>
      <c r="F28" s="225"/>
      <c r="G28" s="212"/>
      <c r="H28" s="19"/>
    </row>
    <row r="29" spans="1:10" ht="20.25" customHeight="1" x14ac:dyDescent="0.2">
      <c r="A29" s="214"/>
      <c r="B29" s="319"/>
      <c r="C29" s="335"/>
      <c r="D29" s="224"/>
      <c r="E29" s="215"/>
      <c r="F29" s="226"/>
      <c r="G29" s="212"/>
      <c r="H29" s="19"/>
    </row>
    <row r="30" spans="1:10" ht="20.25" customHeight="1" thickBot="1" x14ac:dyDescent="0.25">
      <c r="A30" s="38"/>
      <c r="B30" s="39"/>
      <c r="C30" s="39"/>
      <c r="D30" s="40"/>
      <c r="F30" s="41" t="s">
        <v>13</v>
      </c>
      <c r="G30" s="216">
        <f>SUM(G8:G29)</f>
        <v>0</v>
      </c>
      <c r="H30" s="19"/>
    </row>
    <row r="31" spans="1:10" ht="20.25" customHeight="1" thickTop="1" x14ac:dyDescent="0.2">
      <c r="A31" s="42"/>
      <c r="B31" s="43"/>
      <c r="C31" s="43"/>
      <c r="D31" s="43"/>
      <c r="E31" s="43"/>
      <c r="F31" s="44"/>
      <c r="G31" s="45"/>
    </row>
    <row r="32" spans="1:10" x14ac:dyDescent="0.2">
      <c r="A32" s="47"/>
      <c r="B32" s="48"/>
      <c r="C32" s="48"/>
      <c r="F32" s="49"/>
      <c r="G32" s="8"/>
      <c r="H32" s="46"/>
    </row>
    <row r="33" spans="1:8" x14ac:dyDescent="0.2">
      <c r="A33" s="47"/>
      <c r="F33" s="49"/>
      <c r="G33" s="8"/>
      <c r="H33" s="46"/>
    </row>
    <row r="34" spans="1:8" x14ac:dyDescent="0.2">
      <c r="A34" s="47"/>
      <c r="F34" s="49"/>
      <c r="G34" s="8"/>
      <c r="H34" s="46"/>
    </row>
    <row r="35" spans="1:8" x14ac:dyDescent="0.2">
      <c r="A35" s="47"/>
      <c r="B35" s="48"/>
      <c r="C35" s="48"/>
      <c r="F35" s="49"/>
      <c r="G35" s="8"/>
      <c r="H35" s="46"/>
    </row>
    <row r="36" spans="1:8" x14ac:dyDescent="0.2">
      <c r="A36" s="47"/>
      <c r="E36" s="43"/>
      <c r="F36" s="49"/>
      <c r="G36" s="8"/>
      <c r="H36" s="46"/>
    </row>
    <row r="37" spans="1:8" x14ac:dyDescent="0.2">
      <c r="A37" s="47"/>
      <c r="F37" s="49"/>
      <c r="G37" s="8"/>
      <c r="H37" s="46"/>
    </row>
    <row r="38" spans="1:8" x14ac:dyDescent="0.2">
      <c r="A38" s="47"/>
      <c r="F38" s="49"/>
      <c r="G38" s="8"/>
      <c r="H38" s="46"/>
    </row>
    <row r="39" spans="1:8" x14ac:dyDescent="0.2">
      <c r="A39" s="47"/>
      <c r="F39" s="49"/>
      <c r="G39" s="8"/>
      <c r="H39" s="46"/>
    </row>
    <row r="40" spans="1:8" x14ac:dyDescent="0.2">
      <c r="A40" s="47"/>
      <c r="F40" s="49"/>
      <c r="G40" s="8"/>
      <c r="H40" s="46"/>
    </row>
    <row r="41" spans="1:8" x14ac:dyDescent="0.2">
      <c r="A41" s="47"/>
      <c r="F41" s="49"/>
      <c r="G41" s="8"/>
      <c r="H41" s="46"/>
    </row>
    <row r="42" spans="1:8" x14ac:dyDescent="0.2">
      <c r="A42" s="47"/>
      <c r="F42" s="49"/>
      <c r="G42" s="8"/>
      <c r="H42" s="46"/>
    </row>
    <row r="43" spans="1:8" x14ac:dyDescent="0.2">
      <c r="H43" s="46"/>
    </row>
    <row r="44" spans="1:8" x14ac:dyDescent="0.2">
      <c r="H44" s="46"/>
    </row>
    <row r="45" spans="1:8" x14ac:dyDescent="0.2">
      <c r="B45" s="50"/>
      <c r="C45" s="50"/>
      <c r="H45" s="46"/>
    </row>
    <row r="46" spans="1:8" x14ac:dyDescent="0.2">
      <c r="B46" s="47"/>
      <c r="C46" s="47"/>
      <c r="H46" s="46"/>
    </row>
    <row r="47" spans="1:8" x14ac:dyDescent="0.2">
      <c r="H47" s="46"/>
    </row>
    <row r="48" spans="1:8" x14ac:dyDescent="0.2">
      <c r="B48" s="50"/>
      <c r="C48" s="50"/>
      <c r="H48" s="46"/>
    </row>
    <row r="49" spans="2:8" x14ac:dyDescent="0.2">
      <c r="B49" s="47"/>
      <c r="C49" s="47"/>
      <c r="H49" s="46"/>
    </row>
    <row r="50" spans="2:8" x14ac:dyDescent="0.2">
      <c r="H50" s="46"/>
    </row>
    <row r="51" spans="2:8" x14ac:dyDescent="0.2">
      <c r="B51" s="50"/>
      <c r="C51" s="50"/>
      <c r="H51" s="46"/>
    </row>
    <row r="52" spans="2:8" x14ac:dyDescent="0.2">
      <c r="H52" s="46"/>
    </row>
    <row r="53" spans="2:8" x14ac:dyDescent="0.2">
      <c r="H53" s="46"/>
    </row>
    <row r="54" spans="2:8" x14ac:dyDescent="0.2">
      <c r="H54" s="46"/>
    </row>
    <row r="55" spans="2:8" x14ac:dyDescent="0.2">
      <c r="H55" s="46"/>
    </row>
    <row r="56" spans="2:8" x14ac:dyDescent="0.2">
      <c r="H56" s="46"/>
    </row>
    <row r="57" spans="2:8" x14ac:dyDescent="0.2">
      <c r="H57" s="46"/>
    </row>
    <row r="58" spans="2:8" x14ac:dyDescent="0.2">
      <c r="H58" s="46"/>
    </row>
    <row r="59" spans="2:8" x14ac:dyDescent="0.2">
      <c r="H59" s="46"/>
    </row>
    <row r="60" spans="2:8" x14ac:dyDescent="0.2">
      <c r="H60" s="46"/>
    </row>
    <row r="61" spans="2:8" x14ac:dyDescent="0.2">
      <c r="H61" s="46"/>
    </row>
    <row r="62" spans="2:8" x14ac:dyDescent="0.2">
      <c r="H62" s="46"/>
    </row>
    <row r="63" spans="2:8" x14ac:dyDescent="0.2">
      <c r="B63" s="50"/>
      <c r="C63" s="50"/>
      <c r="H63" s="46"/>
    </row>
    <row r="64" spans="2:8" x14ac:dyDescent="0.2">
      <c r="H64" s="46"/>
    </row>
    <row r="65" spans="2:8" x14ac:dyDescent="0.2">
      <c r="H65" s="46"/>
    </row>
    <row r="66" spans="2:8" x14ac:dyDescent="0.2">
      <c r="H66" s="46"/>
    </row>
    <row r="67" spans="2:8" x14ac:dyDescent="0.2">
      <c r="H67" s="46"/>
    </row>
    <row r="68" spans="2:8" x14ac:dyDescent="0.2">
      <c r="B68" s="50"/>
      <c r="C68" s="50"/>
      <c r="H68" s="46"/>
    </row>
    <row r="69" spans="2:8" x14ac:dyDescent="0.2">
      <c r="H69" s="46"/>
    </row>
    <row r="70" spans="2:8" x14ac:dyDescent="0.2">
      <c r="H70" s="46"/>
    </row>
    <row r="71" spans="2:8" x14ac:dyDescent="0.2">
      <c r="B71" s="51"/>
      <c r="C71" s="51"/>
      <c r="H71" s="46"/>
    </row>
    <row r="72" spans="2:8" x14ac:dyDescent="0.2">
      <c r="H72" s="46"/>
    </row>
    <row r="73" spans="2:8" x14ac:dyDescent="0.2">
      <c r="H73" s="46"/>
    </row>
    <row r="74" spans="2:8" x14ac:dyDescent="0.2">
      <c r="B74" s="50"/>
      <c r="C74" s="50"/>
      <c r="H74" s="46"/>
    </row>
    <row r="75" spans="2:8" x14ac:dyDescent="0.2">
      <c r="H75" s="46"/>
    </row>
    <row r="76" spans="2:8" x14ac:dyDescent="0.2">
      <c r="B76" s="50"/>
      <c r="C76" s="50"/>
      <c r="H76" s="46"/>
    </row>
    <row r="77" spans="2:8" x14ac:dyDescent="0.2">
      <c r="H77" s="46"/>
    </row>
    <row r="78" spans="2:8" x14ac:dyDescent="0.2">
      <c r="B78" s="50"/>
      <c r="C78" s="50"/>
      <c r="H78" s="46"/>
    </row>
    <row r="79" spans="2:8" x14ac:dyDescent="0.2">
      <c r="H79" s="46"/>
    </row>
    <row r="80" spans="2:8" x14ac:dyDescent="0.2">
      <c r="B80" s="50"/>
      <c r="C80" s="50"/>
      <c r="H80" s="46"/>
    </row>
    <row r="81" spans="2:8" x14ac:dyDescent="0.2">
      <c r="H81" s="46"/>
    </row>
    <row r="82" spans="2:8" x14ac:dyDescent="0.2">
      <c r="H82" s="46"/>
    </row>
    <row r="83" spans="2:8" x14ac:dyDescent="0.2">
      <c r="B83" s="50"/>
      <c r="C83" s="50"/>
      <c r="H83" s="46"/>
    </row>
    <row r="85" spans="2:8" x14ac:dyDescent="0.2">
      <c r="B85" s="50"/>
      <c r="C85" s="50"/>
      <c r="H85" s="46"/>
    </row>
    <row r="86" spans="2:8" x14ac:dyDescent="0.2">
      <c r="H86" s="46"/>
    </row>
    <row r="87" spans="2:8" x14ac:dyDescent="0.2">
      <c r="H87" s="46"/>
    </row>
    <row r="88" spans="2:8" x14ac:dyDescent="0.2">
      <c r="H88" s="46"/>
    </row>
    <row r="89" spans="2:8" x14ac:dyDescent="0.2">
      <c r="B89" s="48"/>
      <c r="C89" s="48"/>
      <c r="H89" s="46"/>
    </row>
    <row r="90" spans="2:8" x14ac:dyDescent="0.2">
      <c r="B90" s="48"/>
      <c r="C90" s="48"/>
      <c r="H90" s="46"/>
    </row>
    <row r="91" spans="2:8" x14ac:dyDescent="0.2">
      <c r="B91" s="48"/>
      <c r="C91" s="48"/>
      <c r="H91" s="46"/>
    </row>
    <row r="92" spans="2:8" x14ac:dyDescent="0.2">
      <c r="H92" s="8"/>
    </row>
    <row r="93" spans="2:8" x14ac:dyDescent="0.2">
      <c r="H93" s="52"/>
    </row>
  </sheetData>
  <sheetProtection password="CACB" sheet="1" objects="1" scenarios="1" formatCells="0" formatColumns="0" formatRows="0" insertColumns="0" insertRows="0" deleteColumns="0" deleteRows="0"/>
  <protectedRanges>
    <protectedRange sqref="A1:G3 A4:C5 A6:G7 A8:D27 F8:G27 E10 E13 E16 E19:E20 E22 E23 A28:G32 H1:H32" name="Bereich1"/>
  </protectedRanges>
  <customSheetViews>
    <customSheetView guid="{5C32C84F-22BC-44CA-AD2B-12D34D143DA0}" topLeftCell="A16">
      <selection activeCell="H2" sqref="H2"/>
      <pageMargins left="0.39370078740157483" right="0.39370078740157483" top="0.39370078740157483" bottom="0.39370078740157483" header="0.39370078740157483" footer="0.39370078740157483"/>
      <pageSetup paperSize="9" orientation="landscape" horizontalDpi="300" r:id="rId1"/>
      <headerFooter alignWithMargins="0">
        <oddFooter>&amp;C&amp;A &amp;P / &amp;N&amp;R&amp;F</oddFooter>
      </headerFooter>
    </customSheetView>
  </customSheetViews>
  <phoneticPr fontId="0" type="noConversion"/>
  <pageMargins left="0.39370078740157483" right="0.39370078740157483" top="0.39370078740157483" bottom="0.39370078740157483" header="0.39370078740157483" footer="0.39370078740157483"/>
  <pageSetup paperSize="9" orientation="landscape" horizontalDpi="300" r:id="rId2"/>
  <headerFooter alignWithMargins="0">
    <oddFooter>&amp;C&amp;A &amp;P /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U84"/>
  <sheetViews>
    <sheetView zoomScaleNormal="100" workbookViewId="0">
      <selection activeCell="A58" sqref="A58"/>
    </sheetView>
  </sheetViews>
  <sheetFormatPr baseColWidth="10" defaultColWidth="11.42578125" defaultRowHeight="12.75" outlineLevelRow="1" x14ac:dyDescent="0.2"/>
  <cols>
    <col min="1" max="1" width="62.42578125" style="74" bestFit="1" customWidth="1"/>
    <col min="2" max="2" width="11.140625" style="75" customWidth="1"/>
    <col min="3" max="3" width="10.140625" style="57" customWidth="1"/>
    <col min="4" max="9" width="7.140625" style="57" customWidth="1"/>
    <col min="10" max="10" width="7.140625" style="59" customWidth="1"/>
    <col min="11" max="11" width="10.85546875" style="59" bestFit="1" customWidth="1"/>
    <col min="12" max="12" width="10.85546875" style="68" bestFit="1" customWidth="1"/>
    <col min="13" max="13" width="10.85546875" style="61" bestFit="1" customWidth="1"/>
    <col min="14" max="14" width="10.85546875" style="62" bestFit="1" customWidth="1"/>
    <col min="15" max="15" width="10.7109375" style="62" customWidth="1"/>
    <col min="16" max="16" width="13.85546875" style="62" bestFit="1" customWidth="1"/>
    <col min="17" max="17" width="22.28515625" style="62" bestFit="1" customWidth="1"/>
    <col min="18" max="21" width="0" style="62" hidden="1" customWidth="1"/>
    <col min="22" max="16384" width="11.42578125" style="62"/>
  </cols>
  <sheetData>
    <row r="1" spans="1:21" ht="16.5" customHeight="1" x14ac:dyDescent="0.3">
      <c r="A1" s="1" t="str">
        <f>'Kostenzusammenstellung '!A1</f>
        <v>BREAST 23 11. - 13.05.2023</v>
      </c>
      <c r="B1" s="53"/>
      <c r="C1" s="54"/>
      <c r="D1" s="55"/>
      <c r="E1" s="56"/>
      <c r="J1" s="58"/>
      <c r="L1" s="60"/>
    </row>
    <row r="2" spans="1:21" ht="16.5" customHeight="1" x14ac:dyDescent="0.25">
      <c r="A2" s="684"/>
      <c r="B2" s="685"/>
      <c r="C2" s="701"/>
      <c r="D2" s="688"/>
      <c r="E2" s="688"/>
      <c r="F2" s="688"/>
      <c r="G2" s="688"/>
      <c r="H2" s="688"/>
      <c r="I2" s="688"/>
      <c r="J2" s="702"/>
      <c r="K2" s="702"/>
      <c r="L2" s="703"/>
      <c r="M2" s="592"/>
      <c r="N2" s="593"/>
      <c r="O2" s="593"/>
      <c r="P2" s="593"/>
      <c r="Q2" s="593"/>
    </row>
    <row r="3" spans="1:21" ht="27" customHeight="1" thickBot="1" x14ac:dyDescent="0.3">
      <c r="A3" s="1064" t="s">
        <v>14</v>
      </c>
      <c r="B3" s="1065"/>
      <c r="C3" s="701"/>
      <c r="D3" s="704"/>
      <c r="E3" s="688"/>
      <c r="F3" s="688"/>
      <c r="G3" s="688"/>
      <c r="H3" s="688"/>
      <c r="I3" s="688"/>
      <c r="J3" s="702"/>
      <c r="K3" s="702"/>
      <c r="L3" s="705"/>
      <c r="M3" s="592"/>
      <c r="N3" s="593"/>
      <c r="O3" s="593"/>
      <c r="P3" s="593"/>
      <c r="Q3" s="593"/>
    </row>
    <row r="4" spans="1:21" s="68" customFormat="1" ht="23.25" customHeight="1" thickBot="1" x14ac:dyDescent="0.25">
      <c r="A4" s="600"/>
      <c r="B4" s="600"/>
      <c r="C4" s="691" t="s">
        <v>519</v>
      </c>
      <c r="D4" s="706"/>
      <c r="E4" s="707"/>
      <c r="F4" s="600"/>
      <c r="G4" s="600"/>
      <c r="H4" s="708"/>
      <c r="I4" s="708"/>
      <c r="J4" s="600"/>
      <c r="K4" s="600"/>
      <c r="L4" s="600"/>
      <c r="M4" s="592"/>
      <c r="N4" s="600"/>
      <c r="O4" s="600"/>
      <c r="P4" s="600"/>
      <c r="Q4" s="600"/>
      <c r="T4" s="241"/>
      <c r="U4" s="241"/>
    </row>
    <row r="5" spans="1:21" s="68" customFormat="1" ht="24" x14ac:dyDescent="0.2">
      <c r="A5" s="804" t="s">
        <v>819</v>
      </c>
      <c r="B5" s="709"/>
      <c r="C5" s="800">
        <v>0.73</v>
      </c>
      <c r="D5" s="120"/>
      <c r="E5" s="720"/>
      <c r="F5" s="720"/>
      <c r="G5" s="721"/>
      <c r="H5" s="721"/>
      <c r="I5" s="720"/>
      <c r="J5" s="720"/>
      <c r="K5" s="720"/>
      <c r="L5" s="722"/>
      <c r="M5" s="600"/>
      <c r="Q5" s="600"/>
      <c r="T5" s="241"/>
      <c r="U5" s="241"/>
    </row>
    <row r="6" spans="1:21" ht="20.25" customHeight="1" thickBot="1" x14ac:dyDescent="0.25">
      <c r="A6" s="711" t="s">
        <v>802</v>
      </c>
      <c r="B6" s="712"/>
      <c r="C6" s="800">
        <v>0.21</v>
      </c>
      <c r="D6" s="120"/>
      <c r="E6" s="713"/>
      <c r="F6" s="688"/>
      <c r="G6" s="688"/>
      <c r="H6" s="714"/>
      <c r="I6" s="714"/>
      <c r="J6" s="702"/>
      <c r="K6" s="602"/>
      <c r="L6" s="600"/>
      <c r="M6" s="592"/>
      <c r="Q6" s="593"/>
      <c r="T6" s="316"/>
      <c r="U6" s="316"/>
    </row>
    <row r="7" spans="1:21" ht="24" x14ac:dyDescent="0.2">
      <c r="A7" s="799" t="s">
        <v>820</v>
      </c>
      <c r="B7" s="712"/>
      <c r="C7" s="800">
        <v>0.28999999999999998</v>
      </c>
      <c r="D7" s="120"/>
      <c r="E7" s="713"/>
      <c r="F7" s="688"/>
      <c r="G7" s="688"/>
      <c r="H7" s="714"/>
      <c r="I7" s="714"/>
      <c r="J7" s="702"/>
      <c r="K7" s="602"/>
      <c r="L7" s="600"/>
      <c r="M7" s="592"/>
      <c r="N7" s="1066" t="s">
        <v>572</v>
      </c>
      <c r="O7" s="1067"/>
      <c r="P7" s="710" t="s">
        <v>587</v>
      </c>
      <c r="Q7" s="593"/>
      <c r="T7" s="316"/>
      <c r="U7" s="316"/>
    </row>
    <row r="8" spans="1:21" ht="20.25" customHeight="1" x14ac:dyDescent="0.2">
      <c r="A8" s="694" t="s">
        <v>803</v>
      </c>
      <c r="B8" s="715"/>
      <c r="C8" s="801">
        <v>0.11</v>
      </c>
      <c r="D8" s="120"/>
      <c r="E8" s="713"/>
      <c r="F8" s="688"/>
      <c r="G8" s="688"/>
      <c r="H8" s="714"/>
      <c r="I8" s="714"/>
      <c r="J8" s="702"/>
      <c r="K8" s="602"/>
      <c r="L8" s="600"/>
      <c r="M8" s="592"/>
      <c r="N8" s="853" t="s">
        <v>156</v>
      </c>
      <c r="O8" s="1015">
        <v>0.17</v>
      </c>
      <c r="P8" s="849">
        <v>0.11</v>
      </c>
      <c r="Q8" s="593"/>
      <c r="T8" s="316"/>
      <c r="U8" s="316"/>
    </row>
    <row r="9" spans="1:21" ht="21" customHeight="1" x14ac:dyDescent="0.2">
      <c r="A9" s="694" t="s">
        <v>821</v>
      </c>
      <c r="B9" s="715"/>
      <c r="C9" s="802">
        <v>0.05</v>
      </c>
      <c r="D9" s="120"/>
      <c r="E9" s="713"/>
      <c r="F9" s="688"/>
      <c r="G9" s="688"/>
      <c r="H9" s="714"/>
      <c r="I9" s="714"/>
      <c r="J9" s="702"/>
      <c r="K9" s="602"/>
      <c r="L9" s="600"/>
      <c r="M9" s="592"/>
      <c r="N9" s="854" t="s">
        <v>575</v>
      </c>
      <c r="O9" s="1016">
        <v>0.22</v>
      </c>
      <c r="P9" s="850">
        <v>0.04</v>
      </c>
      <c r="Q9" s="593"/>
      <c r="T9" s="316"/>
      <c r="U9" s="316"/>
    </row>
    <row r="10" spans="1:21" ht="21" customHeight="1" thickBot="1" x14ac:dyDescent="0.25">
      <c r="A10" s="697" t="s">
        <v>804</v>
      </c>
      <c r="B10" s="739"/>
      <c r="C10" s="803">
        <v>0.31</v>
      </c>
      <c r="D10" s="120"/>
      <c r="E10" s="713"/>
      <c r="F10" s="688"/>
      <c r="G10" s="688"/>
      <c r="H10" s="714"/>
      <c r="I10" s="714"/>
      <c r="J10" s="702"/>
      <c r="K10" s="602"/>
      <c r="L10" s="600"/>
      <c r="M10" s="592"/>
      <c r="N10" s="854" t="s">
        <v>576</v>
      </c>
      <c r="O10" s="1015">
        <v>0.16</v>
      </c>
      <c r="P10" s="851">
        <v>7.0000000000000007E-2</v>
      </c>
      <c r="Q10" s="593"/>
      <c r="T10" s="316"/>
      <c r="U10" s="316"/>
    </row>
    <row r="11" spans="1:21" ht="18" customHeight="1" thickBot="1" x14ac:dyDescent="0.25">
      <c r="A11" s="120"/>
      <c r="B11" s="120"/>
      <c r="C11" s="120"/>
      <c r="D11" s="120"/>
      <c r="E11" s="713"/>
      <c r="F11" s="688"/>
      <c r="G11" s="688"/>
      <c r="H11" s="714"/>
      <c r="I11" s="714"/>
      <c r="J11" s="702"/>
      <c r="K11" s="602"/>
      <c r="L11" s="600"/>
      <c r="M11" s="592"/>
      <c r="N11" s="855" t="s">
        <v>157</v>
      </c>
      <c r="O11" s="1017">
        <v>0.08</v>
      </c>
      <c r="P11" s="852">
        <v>0.13</v>
      </c>
      <c r="T11" s="316"/>
      <c r="U11" s="316"/>
    </row>
    <row r="12" spans="1:21" ht="21.75" customHeight="1" thickBot="1" x14ac:dyDescent="0.25">
      <c r="A12" s="76"/>
      <c r="B12" s="73"/>
      <c r="C12" s="73"/>
      <c r="D12" s="77"/>
      <c r="E12" s="77"/>
      <c r="F12" s="77"/>
      <c r="G12" s="77"/>
      <c r="H12" s="77"/>
      <c r="I12" s="77"/>
      <c r="J12" s="78"/>
      <c r="K12" s="78"/>
      <c r="L12" s="79"/>
      <c r="Q12" s="61"/>
    </row>
    <row r="13" spans="1:21" s="68" customFormat="1" ht="24.75" customHeight="1" x14ac:dyDescent="0.2">
      <c r="A13" s="271"/>
      <c r="B13" s="275"/>
      <c r="C13" s="276"/>
      <c r="D13" s="276"/>
      <c r="E13" s="276" t="s">
        <v>456</v>
      </c>
      <c r="F13" s="277">
        <v>0.4</v>
      </c>
      <c r="G13" s="277">
        <v>1</v>
      </c>
      <c r="H13" s="277">
        <v>0.4</v>
      </c>
      <c r="I13" s="277">
        <v>1</v>
      </c>
      <c r="J13" s="626"/>
      <c r="K13" s="621" t="s">
        <v>446</v>
      </c>
      <c r="L13" s="278" t="s">
        <v>21</v>
      </c>
      <c r="M13" s="278" t="s">
        <v>21</v>
      </c>
      <c r="N13" s="278" t="s">
        <v>21</v>
      </c>
      <c r="O13" s="135" t="s">
        <v>21</v>
      </c>
      <c r="P13" s="269"/>
      <c r="Q13" s="71"/>
    </row>
    <row r="14" spans="1:21" s="88" customFormat="1" ht="38.25" x14ac:dyDescent="0.2">
      <c r="A14" s="272" t="s">
        <v>22</v>
      </c>
      <c r="B14" s="273" t="s">
        <v>23</v>
      </c>
      <c r="C14" s="381" t="s">
        <v>447</v>
      </c>
      <c r="D14" s="381" t="s">
        <v>445</v>
      </c>
      <c r="E14" s="382" t="s">
        <v>443</v>
      </c>
      <c r="F14" s="381" t="s">
        <v>455</v>
      </c>
      <c r="G14" s="381" t="s">
        <v>455</v>
      </c>
      <c r="H14" s="381" t="s">
        <v>442</v>
      </c>
      <c r="I14" s="381" t="s">
        <v>442</v>
      </c>
      <c r="J14" s="627" t="s">
        <v>444</v>
      </c>
      <c r="K14" s="630" t="s">
        <v>445</v>
      </c>
      <c r="L14" s="279" t="s">
        <v>24</v>
      </c>
      <c r="M14" s="279" t="s">
        <v>441</v>
      </c>
      <c r="N14" s="279" t="s">
        <v>442</v>
      </c>
      <c r="O14" s="80" t="s">
        <v>25</v>
      </c>
      <c r="P14" s="270" t="s">
        <v>12</v>
      </c>
      <c r="Q14" s="87"/>
    </row>
    <row r="15" spans="1:21" s="88" customFormat="1" ht="18" hidden="1" customHeight="1" x14ac:dyDescent="0.2">
      <c r="A15" s="443" t="s">
        <v>920</v>
      </c>
      <c r="B15" s="90">
        <f>B18-B17-B16</f>
        <v>2066.23</v>
      </c>
      <c r="C15" s="91"/>
      <c r="D15" s="91"/>
      <c r="E15" s="92"/>
      <c r="F15" s="92"/>
      <c r="G15" s="92"/>
      <c r="H15" s="92"/>
      <c r="I15" s="92"/>
      <c r="J15" s="628"/>
      <c r="K15" s="631">
        <f t="shared" ref="K15:K48" si="0">D15*$C$5*B15</f>
        <v>0</v>
      </c>
      <c r="L15" s="85">
        <f t="shared" ref="L15:L49" si="1">E15*$C$6*B15</f>
        <v>0</v>
      </c>
      <c r="M15" s="85">
        <f t="shared" ref="M15:M49" si="2">IF(F15,ROUND(B15*F15*0.4*$C$8,2),IF(G15,ROUND(B15*G15*$C$8,2),0))</f>
        <v>0</v>
      </c>
      <c r="N15" s="85">
        <f t="shared" ref="N15:N49" si="3">IF(H15,ROUND(B15*H15*0.4*$C$9,2),IF(I15,ROUND(B15*I15*$C$9,2),0))</f>
        <v>0</v>
      </c>
      <c r="O15" s="280">
        <f t="shared" ref="O15:O49" si="4">J15*B15*$C$10</f>
        <v>0</v>
      </c>
      <c r="P15" s="138">
        <f t="shared" ref="P15:P49" si="5">SUM(K15:O15)</f>
        <v>0</v>
      </c>
      <c r="Q15" s="87"/>
      <c r="T15" s="527" t="s">
        <v>906</v>
      </c>
    </row>
    <row r="16" spans="1:21" s="88" customFormat="1" ht="18" hidden="1" customHeight="1" x14ac:dyDescent="0.2">
      <c r="A16" s="443" t="s">
        <v>919</v>
      </c>
      <c r="B16" s="90">
        <v>783</v>
      </c>
      <c r="C16" s="91"/>
      <c r="D16" s="91"/>
      <c r="E16" s="92"/>
      <c r="F16" s="92"/>
      <c r="G16" s="92"/>
      <c r="H16" s="92"/>
      <c r="I16" s="92"/>
      <c r="J16" s="628"/>
      <c r="K16" s="631">
        <f t="shared" si="0"/>
        <v>0</v>
      </c>
      <c r="L16" s="85">
        <f t="shared" si="1"/>
        <v>0</v>
      </c>
      <c r="M16" s="85">
        <f t="shared" si="2"/>
        <v>0</v>
      </c>
      <c r="N16" s="85">
        <f t="shared" si="3"/>
        <v>0</v>
      </c>
      <c r="O16" s="280">
        <f t="shared" si="4"/>
        <v>0</v>
      </c>
      <c r="P16" s="138">
        <f t="shared" si="5"/>
        <v>0</v>
      </c>
      <c r="Q16" s="87"/>
      <c r="T16" s="527"/>
    </row>
    <row r="17" spans="1:20" s="88" customFormat="1" ht="18" hidden="1" customHeight="1" x14ac:dyDescent="0.2">
      <c r="A17" s="443" t="s">
        <v>918</v>
      </c>
      <c r="B17" s="90">
        <v>972</v>
      </c>
      <c r="C17" s="91"/>
      <c r="D17" s="91"/>
      <c r="E17" s="92"/>
      <c r="F17" s="92"/>
      <c r="G17" s="92"/>
      <c r="H17" s="92"/>
      <c r="I17" s="92"/>
      <c r="J17" s="628"/>
      <c r="K17" s="631">
        <f t="shared" si="0"/>
        <v>0</v>
      </c>
      <c r="L17" s="85">
        <f t="shared" si="1"/>
        <v>0</v>
      </c>
      <c r="M17" s="85">
        <f t="shared" si="2"/>
        <v>0</v>
      </c>
      <c r="N17" s="85">
        <f t="shared" si="3"/>
        <v>0</v>
      </c>
      <c r="O17" s="280">
        <f t="shared" si="4"/>
        <v>0</v>
      </c>
      <c r="P17" s="138">
        <f t="shared" si="5"/>
        <v>0</v>
      </c>
      <c r="Q17" s="87"/>
      <c r="T17" s="527"/>
    </row>
    <row r="18" spans="1:20" s="88" customFormat="1" ht="18" hidden="1" customHeight="1" x14ac:dyDescent="0.2">
      <c r="A18" s="443" t="s">
        <v>59</v>
      </c>
      <c r="B18" s="90">
        <v>3821.23</v>
      </c>
      <c r="C18" s="91"/>
      <c r="D18" s="91"/>
      <c r="E18" s="92"/>
      <c r="F18" s="92"/>
      <c r="G18" s="92"/>
      <c r="H18" s="92"/>
      <c r="I18" s="92"/>
      <c r="J18" s="628"/>
      <c r="K18" s="631">
        <f t="shared" ref="K18" si="6">D18*$C$5*B18</f>
        <v>0</v>
      </c>
      <c r="L18" s="85">
        <f t="shared" ref="L18" si="7">E18*$C$6*B18</f>
        <v>0</v>
      </c>
      <c r="M18" s="85">
        <f t="shared" ref="M18" si="8">IF(F18,ROUND(B18*F18*0.4*$C$8,2),IF(G18,ROUND(B18*G18*$C$8,2),0))</f>
        <v>0</v>
      </c>
      <c r="N18" s="85">
        <f t="shared" ref="N18" si="9">IF(H18,ROUND(B18*H18*0.4*$C$9,2),IF(I18,ROUND(B18*I18*$C$9,2),0))</f>
        <v>0</v>
      </c>
      <c r="O18" s="280">
        <f t="shared" ref="O18" si="10">J18*B18*$C$10</f>
        <v>0</v>
      </c>
      <c r="P18" s="138">
        <f t="shared" ref="P18" si="11">SUM(K18:O18)</f>
        <v>0</v>
      </c>
      <c r="Q18" s="87"/>
      <c r="T18" s="527"/>
    </row>
    <row r="19" spans="1:20" s="88" customFormat="1" ht="18" hidden="1" customHeight="1" x14ac:dyDescent="0.2">
      <c r="A19" s="96" t="s">
        <v>396</v>
      </c>
      <c r="B19" s="197">
        <v>172.05</v>
      </c>
      <c r="C19" s="106"/>
      <c r="D19" s="106"/>
      <c r="E19" s="92"/>
      <c r="F19" s="97"/>
      <c r="G19" s="97"/>
      <c r="H19" s="97"/>
      <c r="I19" s="97"/>
      <c r="J19" s="629"/>
      <c r="K19" s="631">
        <f t="shared" si="0"/>
        <v>0</v>
      </c>
      <c r="L19" s="85">
        <f t="shared" si="1"/>
        <v>0</v>
      </c>
      <c r="M19" s="85">
        <f t="shared" si="2"/>
        <v>0</v>
      </c>
      <c r="N19" s="85">
        <f t="shared" si="3"/>
        <v>0</v>
      </c>
      <c r="O19" s="280">
        <f t="shared" si="4"/>
        <v>0</v>
      </c>
      <c r="P19" s="138">
        <f t="shared" si="5"/>
        <v>0</v>
      </c>
      <c r="Q19" s="87"/>
    </row>
    <row r="20" spans="1:20" s="88" customFormat="1" ht="18" hidden="1" customHeight="1" x14ac:dyDescent="0.2">
      <c r="A20" s="444" t="s">
        <v>566</v>
      </c>
      <c r="B20" s="575">
        <v>1075</v>
      </c>
      <c r="C20" s="106"/>
      <c r="D20" s="106"/>
      <c r="E20" s="92"/>
      <c r="F20" s="97"/>
      <c r="G20" s="97"/>
      <c r="H20" s="97"/>
      <c r="I20" s="97"/>
      <c r="J20" s="629"/>
      <c r="K20" s="631">
        <f t="shared" si="0"/>
        <v>0</v>
      </c>
      <c r="L20" s="85">
        <f t="shared" si="1"/>
        <v>0</v>
      </c>
      <c r="M20" s="85">
        <f t="shared" si="2"/>
        <v>0</v>
      </c>
      <c r="N20" s="85">
        <f t="shared" si="3"/>
        <v>0</v>
      </c>
      <c r="O20" s="280">
        <f t="shared" si="4"/>
        <v>0</v>
      </c>
      <c r="P20" s="138">
        <f t="shared" si="5"/>
        <v>0</v>
      </c>
      <c r="Q20" s="87"/>
      <c r="R20" s="88">
        <v>3</v>
      </c>
      <c r="T20" s="88">
        <v>3</v>
      </c>
    </row>
    <row r="21" spans="1:20" s="88" customFormat="1" ht="18" hidden="1" customHeight="1" x14ac:dyDescent="0.2">
      <c r="A21" s="444" t="s">
        <v>567</v>
      </c>
      <c r="B21" s="575">
        <v>230</v>
      </c>
      <c r="C21" s="106"/>
      <c r="D21" s="106"/>
      <c r="E21" s="92"/>
      <c r="F21" s="97"/>
      <c r="G21" s="97"/>
      <c r="H21" s="97"/>
      <c r="I21" s="97"/>
      <c r="J21" s="629"/>
      <c r="K21" s="631">
        <f t="shared" si="0"/>
        <v>0</v>
      </c>
      <c r="L21" s="85">
        <f t="shared" si="1"/>
        <v>0</v>
      </c>
      <c r="M21" s="85">
        <f t="shared" si="2"/>
        <v>0</v>
      </c>
      <c r="N21" s="85">
        <f t="shared" si="3"/>
        <v>0</v>
      </c>
      <c r="O21" s="280">
        <f t="shared" si="4"/>
        <v>0</v>
      </c>
      <c r="P21" s="138">
        <f t="shared" si="5"/>
        <v>0</v>
      </c>
      <c r="Q21" s="87"/>
    </row>
    <row r="22" spans="1:20" s="88" customFormat="1" ht="18" hidden="1" customHeight="1" x14ac:dyDescent="0.2">
      <c r="A22" s="444" t="s">
        <v>568</v>
      </c>
      <c r="B22" s="575">
        <v>240</v>
      </c>
      <c r="C22" s="106"/>
      <c r="D22" s="106"/>
      <c r="E22" s="92"/>
      <c r="F22" s="97"/>
      <c r="G22" s="97"/>
      <c r="H22" s="97"/>
      <c r="I22" s="97"/>
      <c r="J22" s="629"/>
      <c r="K22" s="631">
        <f t="shared" si="0"/>
        <v>0</v>
      </c>
      <c r="L22" s="85">
        <f t="shared" si="1"/>
        <v>0</v>
      </c>
      <c r="M22" s="85">
        <f t="shared" si="2"/>
        <v>0</v>
      </c>
      <c r="N22" s="85">
        <f t="shared" si="3"/>
        <v>0</v>
      </c>
      <c r="O22" s="280">
        <f t="shared" si="4"/>
        <v>0</v>
      </c>
      <c r="P22" s="138">
        <f t="shared" si="5"/>
        <v>0</v>
      </c>
      <c r="Q22" s="87"/>
    </row>
    <row r="23" spans="1:20" s="88" customFormat="1" ht="18" hidden="1" customHeight="1" x14ac:dyDescent="0.2">
      <c r="A23" s="444" t="s">
        <v>569</v>
      </c>
      <c r="B23" s="575">
        <v>833</v>
      </c>
      <c r="C23" s="106"/>
      <c r="D23" s="106"/>
      <c r="E23" s="92"/>
      <c r="F23" s="97"/>
      <c r="G23" s="97"/>
      <c r="H23" s="97"/>
      <c r="I23" s="97"/>
      <c r="J23" s="629"/>
      <c r="K23" s="631">
        <f t="shared" si="0"/>
        <v>0</v>
      </c>
      <c r="L23" s="85">
        <f t="shared" si="1"/>
        <v>0</v>
      </c>
      <c r="M23" s="85">
        <f t="shared" si="2"/>
        <v>0</v>
      </c>
      <c r="N23" s="85">
        <f t="shared" si="3"/>
        <v>0</v>
      </c>
      <c r="O23" s="280">
        <f t="shared" si="4"/>
        <v>0</v>
      </c>
      <c r="P23" s="138">
        <f t="shared" si="5"/>
        <v>0</v>
      </c>
      <c r="Q23" s="87"/>
    </row>
    <row r="24" spans="1:20" s="88" customFormat="1" ht="18" hidden="1" customHeight="1" x14ac:dyDescent="0.2">
      <c r="A24" s="444" t="s">
        <v>570</v>
      </c>
      <c r="B24" s="575">
        <v>207</v>
      </c>
      <c r="C24" s="106"/>
      <c r="D24" s="106"/>
      <c r="E24" s="92"/>
      <c r="F24" s="97"/>
      <c r="G24" s="97"/>
      <c r="H24" s="97"/>
      <c r="I24" s="97"/>
      <c r="J24" s="629"/>
      <c r="K24" s="631">
        <f t="shared" si="0"/>
        <v>0</v>
      </c>
      <c r="L24" s="85">
        <f t="shared" si="1"/>
        <v>0</v>
      </c>
      <c r="M24" s="85">
        <f t="shared" si="2"/>
        <v>0</v>
      </c>
      <c r="N24" s="85">
        <f t="shared" si="3"/>
        <v>0</v>
      </c>
      <c r="O24" s="280">
        <f t="shared" si="4"/>
        <v>0</v>
      </c>
      <c r="P24" s="138">
        <f t="shared" si="5"/>
        <v>0</v>
      </c>
      <c r="Q24" s="87"/>
    </row>
    <row r="25" spans="1:20" s="88" customFormat="1" ht="18" hidden="1" customHeight="1" x14ac:dyDescent="0.2">
      <c r="A25" s="444" t="s">
        <v>571</v>
      </c>
      <c r="B25" s="575">
        <v>223.5</v>
      </c>
      <c r="C25" s="106"/>
      <c r="D25" s="106"/>
      <c r="E25" s="92"/>
      <c r="F25" s="97"/>
      <c r="G25" s="97"/>
      <c r="H25" s="97"/>
      <c r="I25" s="97"/>
      <c r="J25" s="629"/>
      <c r="K25" s="631">
        <f t="shared" si="0"/>
        <v>0</v>
      </c>
      <c r="L25" s="85">
        <f t="shared" si="1"/>
        <v>0</v>
      </c>
      <c r="M25" s="85">
        <f t="shared" si="2"/>
        <v>0</v>
      </c>
      <c r="N25" s="85">
        <f t="shared" si="3"/>
        <v>0</v>
      </c>
      <c r="O25" s="280">
        <f t="shared" si="4"/>
        <v>0</v>
      </c>
      <c r="P25" s="138">
        <f t="shared" si="5"/>
        <v>0</v>
      </c>
      <c r="Q25" s="87"/>
      <c r="T25" s="527"/>
    </row>
    <row r="26" spans="1:20" s="88" customFormat="1" ht="18" hidden="1" customHeight="1" x14ac:dyDescent="0.2">
      <c r="A26" s="443" t="s">
        <v>916</v>
      </c>
      <c r="B26" s="90">
        <f>B29-B28-B27</f>
        <v>1487.4699999999998</v>
      </c>
      <c r="C26" s="91"/>
      <c r="D26" s="91"/>
      <c r="E26" s="92"/>
      <c r="F26" s="97"/>
      <c r="G26" s="92"/>
      <c r="H26" s="97"/>
      <c r="I26" s="92"/>
      <c r="J26" s="629"/>
      <c r="K26" s="631">
        <f t="shared" ref="K26" si="12">D26*$C$5*B26</f>
        <v>0</v>
      </c>
      <c r="L26" s="85">
        <f t="shared" ref="L26" si="13">E26*$C$6*B26</f>
        <v>0</v>
      </c>
      <c r="M26" s="85">
        <f t="shared" ref="M26" si="14">IF(F26,ROUND(B26*F26*0.4*$C$8,2),IF(G26,ROUND(B26*G26*$C$8,2),0))</f>
        <v>0</v>
      </c>
      <c r="N26" s="85">
        <f t="shared" ref="N26" si="15">IF(H26,ROUND(B26*H26*0.4*$C$9,2),IF(I26,ROUND(B26*I26*$C$9,2),0))</f>
        <v>0</v>
      </c>
      <c r="O26" s="280">
        <f t="shared" ref="O26" si="16">J26*B26*$C$10</f>
        <v>0</v>
      </c>
      <c r="P26" s="138">
        <f t="shared" ref="P26" si="17">SUM(K26:O26)</f>
        <v>0</v>
      </c>
      <c r="Q26" s="87"/>
      <c r="T26" s="527"/>
    </row>
    <row r="27" spans="1:20" s="88" customFormat="1" ht="18" hidden="1" customHeight="1" x14ac:dyDescent="0.2">
      <c r="A27" s="443" t="s">
        <v>921</v>
      </c>
      <c r="B27" s="90">
        <v>416</v>
      </c>
      <c r="C27" s="91"/>
      <c r="D27" s="91"/>
      <c r="E27" s="92"/>
      <c r="F27" s="97"/>
      <c r="G27" s="92"/>
      <c r="H27" s="97"/>
      <c r="I27" s="92"/>
      <c r="J27" s="629"/>
      <c r="K27" s="631">
        <f t="shared" ref="K27:K28" si="18">D27*$C$5*B27</f>
        <v>0</v>
      </c>
      <c r="L27" s="85">
        <f t="shared" ref="L27:L28" si="19">E27*$C$6*B27</f>
        <v>0</v>
      </c>
      <c r="M27" s="85">
        <f t="shared" ref="M27:M28" si="20">IF(F27,ROUND(B27*F27*0.4*$C$8,2),IF(G27,ROUND(B27*G27*$C$8,2),0))</f>
        <v>0</v>
      </c>
      <c r="N27" s="85">
        <f t="shared" ref="N27:N28" si="21">IF(H27,ROUND(B27*H27*0.4*$C$9,2),IF(I27,ROUND(B27*I27*$C$9,2),0))</f>
        <v>0</v>
      </c>
      <c r="O27" s="280">
        <f t="shared" ref="O27:O28" si="22">J27*B27*$C$10</f>
        <v>0</v>
      </c>
      <c r="P27" s="138">
        <f t="shared" ref="P27:P28" si="23">SUM(K27:O27)</f>
        <v>0</v>
      </c>
      <c r="Q27" s="87"/>
      <c r="T27" s="527"/>
    </row>
    <row r="28" spans="1:20" s="88" customFormat="1" ht="18" hidden="1" customHeight="1" x14ac:dyDescent="0.2">
      <c r="A28" s="443" t="s">
        <v>922</v>
      </c>
      <c r="B28" s="90">
        <v>2042</v>
      </c>
      <c r="C28" s="91"/>
      <c r="D28" s="91"/>
      <c r="E28" s="92"/>
      <c r="F28" s="97"/>
      <c r="G28" s="92"/>
      <c r="H28" s="97"/>
      <c r="I28" s="92"/>
      <c r="J28" s="629"/>
      <c r="K28" s="631">
        <f t="shared" si="18"/>
        <v>0</v>
      </c>
      <c r="L28" s="85">
        <f t="shared" si="19"/>
        <v>0</v>
      </c>
      <c r="M28" s="85">
        <f t="shared" si="20"/>
        <v>0</v>
      </c>
      <c r="N28" s="85">
        <f t="shared" si="21"/>
        <v>0</v>
      </c>
      <c r="O28" s="280">
        <f t="shared" si="22"/>
        <v>0</v>
      </c>
      <c r="P28" s="138">
        <f t="shared" si="23"/>
        <v>0</v>
      </c>
      <c r="Q28" s="87"/>
      <c r="T28" s="527"/>
    </row>
    <row r="29" spans="1:20" s="88" customFormat="1" ht="18" hidden="1" customHeight="1" x14ac:dyDescent="0.2">
      <c r="A29" s="89" t="s">
        <v>60</v>
      </c>
      <c r="B29" s="90">
        <v>3945.47</v>
      </c>
      <c r="C29" s="91"/>
      <c r="D29" s="91"/>
      <c r="E29" s="92"/>
      <c r="F29" s="97"/>
      <c r="G29" s="92"/>
      <c r="H29" s="97"/>
      <c r="I29" s="92"/>
      <c r="J29" s="629"/>
      <c r="K29" s="631">
        <f t="shared" si="0"/>
        <v>0</v>
      </c>
      <c r="L29" s="85">
        <f t="shared" si="1"/>
        <v>0</v>
      </c>
      <c r="M29" s="85">
        <f t="shared" si="2"/>
        <v>0</v>
      </c>
      <c r="N29" s="85">
        <f t="shared" si="3"/>
        <v>0</v>
      </c>
      <c r="O29" s="280">
        <f t="shared" si="4"/>
        <v>0</v>
      </c>
      <c r="P29" s="138">
        <f t="shared" si="5"/>
        <v>0</v>
      </c>
      <c r="Q29" s="87"/>
      <c r="T29" s="527" t="s">
        <v>905</v>
      </c>
    </row>
    <row r="30" spans="1:20" s="88" customFormat="1" ht="18" hidden="1" customHeight="1" x14ac:dyDescent="0.2">
      <c r="A30" s="443" t="s">
        <v>924</v>
      </c>
      <c r="B30" s="90">
        <f>B33+B34-B31-B32</f>
        <v>3348.6900000000005</v>
      </c>
      <c r="C30" s="91"/>
      <c r="D30" s="91"/>
      <c r="E30" s="92"/>
      <c r="F30" s="97"/>
      <c r="G30" s="92"/>
      <c r="H30" s="97"/>
      <c r="I30" s="92"/>
      <c r="J30" s="629"/>
      <c r="K30" s="631">
        <f t="shared" si="0"/>
        <v>0</v>
      </c>
      <c r="L30" s="85">
        <f t="shared" ref="L30" si="24">E30*$C$6*B30</f>
        <v>0</v>
      </c>
      <c r="M30" s="85">
        <f t="shared" ref="M30" si="25">IF(F30,ROUND(B30*F30*0.4*$C$8,2),IF(G30,ROUND(B30*G30*$C$8,2),0))</f>
        <v>0</v>
      </c>
      <c r="N30" s="85">
        <f t="shared" ref="N30" si="26">IF(H30,ROUND(B30*H30*0.4*$C$9,2),IF(I30,ROUND(B30*I30*$C$9,2),0))</f>
        <v>0</v>
      </c>
      <c r="O30" s="280">
        <f t="shared" ref="O30" si="27">J30*B30*$C$10</f>
        <v>0</v>
      </c>
      <c r="P30" s="138">
        <f t="shared" ref="P30" si="28">SUM(K30:O30)</f>
        <v>0</v>
      </c>
      <c r="Q30" s="87"/>
      <c r="T30" s="527"/>
    </row>
    <row r="31" spans="1:20" s="88" customFormat="1" ht="18" hidden="1" customHeight="1" x14ac:dyDescent="0.2">
      <c r="A31" s="443" t="s">
        <v>923</v>
      </c>
      <c r="B31" s="90">
        <v>815</v>
      </c>
      <c r="C31" s="91"/>
      <c r="D31" s="91"/>
      <c r="E31" s="92"/>
      <c r="F31" s="97"/>
      <c r="G31" s="92"/>
      <c r="H31" s="97"/>
      <c r="I31" s="92"/>
      <c r="J31" s="629"/>
      <c r="K31" s="631">
        <f t="shared" ref="K31:K32" si="29">D31*$C$5*B31</f>
        <v>0</v>
      </c>
      <c r="L31" s="85">
        <f t="shared" ref="L31:L32" si="30">E31*$C$6*B31</f>
        <v>0</v>
      </c>
      <c r="M31" s="85">
        <f t="shared" ref="M31:M32" si="31">IF(F31,ROUND(B31*F31*0.4*$C$8,2),IF(G31,ROUND(B31*G31*$C$8,2),0))</f>
        <v>0</v>
      </c>
      <c r="N31" s="85">
        <f t="shared" ref="N31:N32" si="32">IF(H31,ROUND(B31*H31*0.4*$C$9,2),IF(I31,ROUND(B31*I31*$C$9,2),0))</f>
        <v>0</v>
      </c>
      <c r="O31" s="280">
        <f t="shared" ref="O31:O32" si="33">J31*B31*$C$10</f>
        <v>0</v>
      </c>
      <c r="P31" s="138">
        <f t="shared" ref="P31:P32" si="34">SUM(K31:O31)</f>
        <v>0</v>
      </c>
      <c r="Q31" s="87"/>
      <c r="T31" s="527"/>
    </row>
    <row r="32" spans="1:20" s="88" customFormat="1" ht="18" hidden="1" customHeight="1" x14ac:dyDescent="0.2">
      <c r="A32" s="443" t="s">
        <v>927</v>
      </c>
      <c r="B32" s="90">
        <v>1241</v>
      </c>
      <c r="C32" s="91"/>
      <c r="D32" s="91"/>
      <c r="E32" s="92"/>
      <c r="F32" s="97"/>
      <c r="G32" s="92"/>
      <c r="H32" s="97"/>
      <c r="I32" s="92"/>
      <c r="J32" s="629"/>
      <c r="K32" s="631">
        <f t="shared" si="29"/>
        <v>0</v>
      </c>
      <c r="L32" s="85">
        <f t="shared" si="30"/>
        <v>0</v>
      </c>
      <c r="M32" s="85">
        <f t="shared" si="31"/>
        <v>0</v>
      </c>
      <c r="N32" s="85">
        <f t="shared" si="32"/>
        <v>0</v>
      </c>
      <c r="O32" s="280">
        <f t="shared" si="33"/>
        <v>0</v>
      </c>
      <c r="P32" s="138">
        <f t="shared" si="34"/>
        <v>0</v>
      </c>
      <c r="Q32" s="87"/>
      <c r="T32" s="527"/>
    </row>
    <row r="33" spans="1:20" s="88" customFormat="1" ht="18" hidden="1" customHeight="1" x14ac:dyDescent="0.2">
      <c r="A33" s="89" t="s">
        <v>61</v>
      </c>
      <c r="B33" s="90">
        <v>2937.86</v>
      </c>
      <c r="C33" s="91"/>
      <c r="D33" s="91"/>
      <c r="E33" s="92"/>
      <c r="F33" s="97"/>
      <c r="G33" s="92"/>
      <c r="H33" s="97"/>
      <c r="I33" s="92"/>
      <c r="J33" s="629"/>
      <c r="K33" s="631">
        <f t="shared" si="0"/>
        <v>0</v>
      </c>
      <c r="L33" s="85">
        <f t="shared" si="1"/>
        <v>0</v>
      </c>
      <c r="M33" s="85">
        <f t="shared" si="2"/>
        <v>0</v>
      </c>
      <c r="N33" s="85">
        <f t="shared" si="3"/>
        <v>0</v>
      </c>
      <c r="O33" s="280">
        <f t="shared" si="4"/>
        <v>0</v>
      </c>
      <c r="P33" s="138">
        <f t="shared" si="5"/>
        <v>0</v>
      </c>
      <c r="Q33" s="87"/>
      <c r="R33" s="88">
        <v>6</v>
      </c>
      <c r="T33" s="527" t="s">
        <v>904</v>
      </c>
    </row>
    <row r="34" spans="1:20" s="88" customFormat="1" ht="18" hidden="1" customHeight="1" x14ac:dyDescent="0.2">
      <c r="A34" s="89" t="s">
        <v>62</v>
      </c>
      <c r="B34" s="90">
        <v>2466.83</v>
      </c>
      <c r="C34" s="91"/>
      <c r="D34" s="91"/>
      <c r="E34" s="92"/>
      <c r="F34" s="97"/>
      <c r="G34" s="92"/>
      <c r="H34" s="97"/>
      <c r="I34" s="92"/>
      <c r="J34" s="629"/>
      <c r="K34" s="631">
        <f t="shared" si="0"/>
        <v>0</v>
      </c>
      <c r="L34" s="85">
        <f t="shared" si="1"/>
        <v>0</v>
      </c>
      <c r="M34" s="85">
        <f t="shared" si="2"/>
        <v>0</v>
      </c>
      <c r="N34" s="85">
        <f t="shared" si="3"/>
        <v>0</v>
      </c>
      <c r="O34" s="280">
        <f t="shared" si="4"/>
        <v>0</v>
      </c>
      <c r="P34" s="138">
        <f t="shared" si="5"/>
        <v>0</v>
      </c>
      <c r="Q34" s="87"/>
      <c r="R34" s="88">
        <v>6</v>
      </c>
      <c r="T34" s="527" t="s">
        <v>904</v>
      </c>
    </row>
    <row r="35" spans="1:20" s="88" customFormat="1" ht="18" hidden="1" customHeight="1" x14ac:dyDescent="0.2">
      <c r="A35" s="443" t="s">
        <v>925</v>
      </c>
      <c r="B35" s="90">
        <f>B38+B39-B36-B37</f>
        <v>3500.75</v>
      </c>
      <c r="C35" s="91"/>
      <c r="D35" s="91"/>
      <c r="E35" s="92"/>
      <c r="F35" s="97"/>
      <c r="G35" s="92"/>
      <c r="H35" s="97"/>
      <c r="I35" s="92"/>
      <c r="J35" s="629"/>
      <c r="K35" s="631">
        <f t="shared" ref="K35" si="35">D35*$C$5*B35</f>
        <v>0</v>
      </c>
      <c r="L35" s="85">
        <f t="shared" ref="L35" si="36">E35*$C$6*B35</f>
        <v>0</v>
      </c>
      <c r="M35" s="85">
        <f t="shared" ref="M35" si="37">IF(F35,ROUND(B35*F35*0.4*$C$8,2),IF(G35,ROUND(B35*G35*$C$8,2),0))</f>
        <v>0</v>
      </c>
      <c r="N35" s="85">
        <f t="shared" ref="N35" si="38">IF(H35,ROUND(B35*H35*0.4*$C$9,2),IF(I35,ROUND(B35*I35*$C$9,2),0))</f>
        <v>0</v>
      </c>
      <c r="O35" s="280">
        <f t="shared" ref="O35" si="39">J35*B35*$C$10</f>
        <v>0</v>
      </c>
      <c r="P35" s="138">
        <f t="shared" ref="P35" si="40">SUM(K35:O35)</f>
        <v>0</v>
      </c>
      <c r="Q35" s="87"/>
      <c r="T35" s="527"/>
    </row>
    <row r="36" spans="1:20" s="88" customFormat="1" ht="18" hidden="1" customHeight="1" x14ac:dyDescent="0.2">
      <c r="A36" s="443" t="s">
        <v>926</v>
      </c>
      <c r="B36" s="90">
        <v>416</v>
      </c>
      <c r="C36" s="91"/>
      <c r="D36" s="91"/>
      <c r="E36" s="92"/>
      <c r="F36" s="97"/>
      <c r="G36" s="92"/>
      <c r="H36" s="97"/>
      <c r="I36" s="92"/>
      <c r="J36" s="629"/>
      <c r="K36" s="631">
        <f t="shared" ref="K36:K37" si="41">D36*$C$5*B36</f>
        <v>0</v>
      </c>
      <c r="L36" s="85">
        <f t="shared" ref="L36:L37" si="42">E36*$C$6*B36</f>
        <v>0</v>
      </c>
      <c r="M36" s="85">
        <f t="shared" ref="M36:M37" si="43">IF(F36,ROUND(B36*F36*0.4*$C$8,2),IF(G36,ROUND(B36*G36*$C$8,2),0))</f>
        <v>0</v>
      </c>
      <c r="N36" s="85">
        <f t="shared" ref="N36:N37" si="44">IF(H36,ROUND(B36*H36*0.4*$C$9,2),IF(I36,ROUND(B36*I36*$C$9,2),0))</f>
        <v>0</v>
      </c>
      <c r="O36" s="280">
        <f t="shared" ref="O36:O37" si="45">J36*B36*$C$10</f>
        <v>0</v>
      </c>
      <c r="P36" s="138">
        <f t="shared" ref="P36:P37" si="46">SUM(K36:O36)</f>
        <v>0</v>
      </c>
      <c r="Q36" s="87"/>
      <c r="T36" s="527"/>
    </row>
    <row r="37" spans="1:20" s="88" customFormat="1" ht="18" hidden="1" customHeight="1" x14ac:dyDescent="0.2">
      <c r="A37" s="443" t="s">
        <v>928</v>
      </c>
      <c r="B37" s="90">
        <v>1241</v>
      </c>
      <c r="C37" s="91"/>
      <c r="D37" s="91"/>
      <c r="E37" s="92"/>
      <c r="F37" s="97"/>
      <c r="G37" s="92"/>
      <c r="H37" s="97"/>
      <c r="I37" s="92"/>
      <c r="J37" s="629"/>
      <c r="K37" s="631">
        <f t="shared" si="41"/>
        <v>0</v>
      </c>
      <c r="L37" s="85">
        <f t="shared" si="42"/>
        <v>0</v>
      </c>
      <c r="M37" s="85">
        <f t="shared" si="43"/>
        <v>0</v>
      </c>
      <c r="N37" s="85">
        <f t="shared" si="44"/>
        <v>0</v>
      </c>
      <c r="O37" s="280">
        <f t="shared" si="45"/>
        <v>0</v>
      </c>
      <c r="P37" s="138">
        <f t="shared" si="46"/>
        <v>0</v>
      </c>
      <c r="Q37" s="87"/>
      <c r="T37" s="527"/>
    </row>
    <row r="38" spans="1:20" s="88" customFormat="1" ht="18" hidden="1" customHeight="1" x14ac:dyDescent="0.2">
      <c r="A38" s="89" t="s">
        <v>63</v>
      </c>
      <c r="B38" s="90">
        <v>2790.72</v>
      </c>
      <c r="C38" s="106"/>
      <c r="D38" s="106"/>
      <c r="E38" s="92"/>
      <c r="F38" s="97"/>
      <c r="G38" s="92"/>
      <c r="H38" s="97"/>
      <c r="I38" s="92"/>
      <c r="J38" s="629"/>
      <c r="K38" s="631">
        <f t="shared" si="0"/>
        <v>0</v>
      </c>
      <c r="L38" s="85">
        <f t="shared" si="1"/>
        <v>0</v>
      </c>
      <c r="M38" s="85">
        <f t="shared" si="2"/>
        <v>0</v>
      </c>
      <c r="N38" s="85">
        <f t="shared" si="3"/>
        <v>0</v>
      </c>
      <c r="O38" s="280">
        <f t="shared" si="4"/>
        <v>0</v>
      </c>
      <c r="P38" s="138">
        <f t="shared" si="5"/>
        <v>0</v>
      </c>
      <c r="Q38" s="87"/>
      <c r="R38" s="88">
        <v>8</v>
      </c>
      <c r="T38" s="527" t="s">
        <v>903</v>
      </c>
    </row>
    <row r="39" spans="1:20" s="88" customFormat="1" ht="18" hidden="1" customHeight="1" x14ac:dyDescent="0.2">
      <c r="A39" s="89" t="s">
        <v>64</v>
      </c>
      <c r="B39" s="90">
        <v>2367.0300000000002</v>
      </c>
      <c r="C39" s="97"/>
      <c r="D39" s="97"/>
      <c r="E39" s="92"/>
      <c r="F39" s="97"/>
      <c r="G39" s="92"/>
      <c r="H39" s="97"/>
      <c r="I39" s="92"/>
      <c r="J39" s="629"/>
      <c r="K39" s="631">
        <f t="shared" si="0"/>
        <v>0</v>
      </c>
      <c r="L39" s="85">
        <f t="shared" si="1"/>
        <v>0</v>
      </c>
      <c r="M39" s="85">
        <f t="shared" si="2"/>
        <v>0</v>
      </c>
      <c r="N39" s="85">
        <f t="shared" si="3"/>
        <v>0</v>
      </c>
      <c r="O39" s="280">
        <f t="shared" si="4"/>
        <v>0</v>
      </c>
      <c r="P39" s="138">
        <f t="shared" si="5"/>
        <v>0</v>
      </c>
      <c r="Q39" s="87"/>
      <c r="R39" s="88">
        <v>8</v>
      </c>
      <c r="T39" s="527" t="s">
        <v>903</v>
      </c>
    </row>
    <row r="40" spans="1:20" s="88" customFormat="1" ht="18" hidden="1" customHeight="1" x14ac:dyDescent="0.2">
      <c r="A40" s="443" t="s">
        <v>917</v>
      </c>
      <c r="B40" s="90">
        <f>B43+B44-B41-B42</f>
        <v>3005.3599999999997</v>
      </c>
      <c r="C40" s="97"/>
      <c r="D40" s="97"/>
      <c r="E40" s="92"/>
      <c r="F40" s="97"/>
      <c r="G40" s="92"/>
      <c r="H40" s="97"/>
      <c r="I40" s="92"/>
      <c r="J40" s="629"/>
      <c r="K40" s="631">
        <f t="shared" ref="K40:K42" si="47">D40*$C$5*B40</f>
        <v>0</v>
      </c>
      <c r="L40" s="85">
        <f t="shared" ref="L40:L42" si="48">E40*$C$6*B40</f>
        <v>0</v>
      </c>
      <c r="M40" s="85">
        <f t="shared" ref="M40:M42" si="49">IF(F40,ROUND(B40*F40*0.4*$C$8,2),IF(G40,ROUND(B40*G40*$C$8,2),0))</f>
        <v>0</v>
      </c>
      <c r="N40" s="85">
        <f t="shared" ref="N40:N42" si="50">IF(H40,ROUND(B40*H40*0.4*$C$9,2),IF(I40,ROUND(B40*I40*$C$9,2),0))</f>
        <v>0</v>
      </c>
      <c r="O40" s="280">
        <f t="shared" ref="O40:O42" si="51">J40*B40*$C$10</f>
        <v>0</v>
      </c>
      <c r="P40" s="138">
        <f t="shared" ref="P40:P42" si="52">SUM(K40:O40)</f>
        <v>0</v>
      </c>
      <c r="Q40" s="87"/>
      <c r="T40" s="527"/>
    </row>
    <row r="41" spans="1:20" s="88" customFormat="1" ht="18" hidden="1" customHeight="1" x14ac:dyDescent="0.2">
      <c r="A41" s="443" t="s">
        <v>929</v>
      </c>
      <c r="B41" s="90">
        <v>416</v>
      </c>
      <c r="C41" s="97"/>
      <c r="D41" s="97"/>
      <c r="E41" s="92"/>
      <c r="F41" s="97"/>
      <c r="G41" s="92"/>
      <c r="H41" s="97"/>
      <c r="I41" s="92"/>
      <c r="J41" s="629"/>
      <c r="K41" s="631">
        <f t="shared" si="47"/>
        <v>0</v>
      </c>
      <c r="L41" s="85">
        <f t="shared" si="48"/>
        <v>0</v>
      </c>
      <c r="M41" s="85">
        <f t="shared" si="49"/>
        <v>0</v>
      </c>
      <c r="N41" s="85">
        <f t="shared" si="50"/>
        <v>0</v>
      </c>
      <c r="O41" s="280">
        <f t="shared" si="51"/>
        <v>0</v>
      </c>
      <c r="P41" s="138">
        <f t="shared" si="52"/>
        <v>0</v>
      </c>
      <c r="Q41" s="87"/>
      <c r="T41" s="527"/>
    </row>
    <row r="42" spans="1:20" s="88" customFormat="1" ht="18" hidden="1" customHeight="1" x14ac:dyDescent="0.2">
      <c r="A42" s="443" t="s">
        <v>930</v>
      </c>
      <c r="B42" s="90">
        <v>1241</v>
      </c>
      <c r="C42" s="97"/>
      <c r="D42" s="97"/>
      <c r="E42" s="92"/>
      <c r="F42" s="97"/>
      <c r="G42" s="92"/>
      <c r="H42" s="97"/>
      <c r="I42" s="92"/>
      <c r="J42" s="629"/>
      <c r="K42" s="631">
        <f t="shared" si="47"/>
        <v>0</v>
      </c>
      <c r="L42" s="85">
        <f t="shared" si="48"/>
        <v>0</v>
      </c>
      <c r="M42" s="85">
        <f t="shared" si="49"/>
        <v>0</v>
      </c>
      <c r="N42" s="85">
        <f t="shared" si="50"/>
        <v>0</v>
      </c>
      <c r="O42" s="280">
        <f t="shared" si="51"/>
        <v>0</v>
      </c>
      <c r="P42" s="138">
        <f t="shared" si="52"/>
        <v>0</v>
      </c>
      <c r="Q42" s="87"/>
      <c r="T42" s="527"/>
    </row>
    <row r="43" spans="1:20" s="88" customFormat="1" ht="18" hidden="1" customHeight="1" x14ac:dyDescent="0.2">
      <c r="A43" s="443" t="s">
        <v>931</v>
      </c>
      <c r="B43" s="90">
        <v>2661.16</v>
      </c>
      <c r="C43" s="91"/>
      <c r="D43" s="91"/>
      <c r="E43" s="92"/>
      <c r="F43" s="97"/>
      <c r="G43" s="92"/>
      <c r="H43" s="97"/>
      <c r="I43" s="92"/>
      <c r="J43" s="629"/>
      <c r="K43" s="631">
        <f t="shared" si="0"/>
        <v>0</v>
      </c>
      <c r="L43" s="85">
        <f t="shared" si="1"/>
        <v>0</v>
      </c>
      <c r="M43" s="85">
        <f t="shared" si="2"/>
        <v>0</v>
      </c>
      <c r="N43" s="85">
        <f t="shared" si="3"/>
        <v>0</v>
      </c>
      <c r="O43" s="280">
        <f t="shared" si="4"/>
        <v>0</v>
      </c>
      <c r="P43" s="138">
        <f t="shared" si="5"/>
        <v>0</v>
      </c>
      <c r="Q43" s="87"/>
      <c r="R43" s="88">
        <v>6</v>
      </c>
      <c r="T43" s="527" t="s">
        <v>904</v>
      </c>
    </row>
    <row r="44" spans="1:20" s="88" customFormat="1" ht="18" hidden="1" customHeight="1" x14ac:dyDescent="0.2">
      <c r="A44" s="89" t="s">
        <v>66</v>
      </c>
      <c r="B44" s="90">
        <v>2001.2</v>
      </c>
      <c r="C44" s="91"/>
      <c r="D44" s="91"/>
      <c r="E44" s="92"/>
      <c r="F44" s="97"/>
      <c r="G44" s="92"/>
      <c r="H44" s="97"/>
      <c r="I44" s="92"/>
      <c r="J44" s="629"/>
      <c r="K44" s="631">
        <f t="shared" si="0"/>
        <v>0</v>
      </c>
      <c r="L44" s="85">
        <f t="shared" si="1"/>
        <v>0</v>
      </c>
      <c r="M44" s="85">
        <f t="shared" si="2"/>
        <v>0</v>
      </c>
      <c r="N44" s="85">
        <f t="shared" si="3"/>
        <v>0</v>
      </c>
      <c r="O44" s="280">
        <f t="shared" si="4"/>
        <v>0</v>
      </c>
      <c r="P44" s="138">
        <f t="shared" si="5"/>
        <v>0</v>
      </c>
      <c r="Q44" s="87"/>
      <c r="R44" s="88">
        <v>8</v>
      </c>
      <c r="T44" s="527" t="s">
        <v>903</v>
      </c>
    </row>
    <row r="45" spans="1:20" s="88" customFormat="1" ht="18" hidden="1" customHeight="1" x14ac:dyDescent="0.2">
      <c r="A45" s="89" t="s">
        <v>67</v>
      </c>
      <c r="B45" s="90">
        <v>7457.69</v>
      </c>
      <c r="C45" s="91"/>
      <c r="D45" s="91"/>
      <c r="E45" s="92"/>
      <c r="F45" s="97"/>
      <c r="G45" s="92"/>
      <c r="H45" s="97"/>
      <c r="I45" s="92"/>
      <c r="J45" s="629"/>
      <c r="K45" s="631">
        <f t="shared" si="0"/>
        <v>0</v>
      </c>
      <c r="L45" s="85">
        <f t="shared" si="1"/>
        <v>0</v>
      </c>
      <c r="M45" s="85">
        <f t="shared" si="2"/>
        <v>0</v>
      </c>
      <c r="N45" s="85">
        <f t="shared" si="3"/>
        <v>0</v>
      </c>
      <c r="O45" s="280">
        <f t="shared" si="4"/>
        <v>0</v>
      </c>
      <c r="P45" s="138">
        <f t="shared" si="5"/>
        <v>0</v>
      </c>
      <c r="Q45" s="87"/>
      <c r="R45" s="88">
        <f>3+3+4+4</f>
        <v>14</v>
      </c>
      <c r="T45" s="527" t="s">
        <v>902</v>
      </c>
    </row>
    <row r="46" spans="1:20" s="88" customFormat="1" ht="18" hidden="1" customHeight="1" x14ac:dyDescent="0.2">
      <c r="A46" s="89" t="s">
        <v>68</v>
      </c>
      <c r="B46" s="575">
        <v>4272.9799999999996</v>
      </c>
      <c r="C46" s="91"/>
      <c r="D46" s="91"/>
      <c r="E46" s="92"/>
      <c r="F46" s="92"/>
      <c r="G46" s="92"/>
      <c r="H46" s="92"/>
      <c r="I46" s="92"/>
      <c r="J46" s="628"/>
      <c r="K46" s="631">
        <f t="shared" si="0"/>
        <v>0</v>
      </c>
      <c r="L46" s="85">
        <f t="shared" si="1"/>
        <v>0</v>
      </c>
      <c r="M46" s="85">
        <f t="shared" si="2"/>
        <v>0</v>
      </c>
      <c r="N46" s="85">
        <f t="shared" si="3"/>
        <v>0</v>
      </c>
      <c r="O46" s="280">
        <f t="shared" si="4"/>
        <v>0</v>
      </c>
      <c r="P46" s="138">
        <f t="shared" si="5"/>
        <v>0</v>
      </c>
      <c r="Q46" s="87"/>
      <c r="R46" s="88">
        <v>6</v>
      </c>
      <c r="T46" s="527" t="s">
        <v>898</v>
      </c>
    </row>
    <row r="47" spans="1:20" s="88" customFormat="1" ht="18" hidden="1" customHeight="1" x14ac:dyDescent="0.2">
      <c r="A47" s="96" t="s">
        <v>69</v>
      </c>
      <c r="B47" s="575">
        <v>3474.96</v>
      </c>
      <c r="C47" s="97"/>
      <c r="D47" s="97"/>
      <c r="E47" s="92"/>
      <c r="F47" s="92"/>
      <c r="G47" s="92"/>
      <c r="H47" s="92"/>
      <c r="I47" s="92"/>
      <c r="J47" s="628"/>
      <c r="K47" s="631">
        <f t="shared" si="0"/>
        <v>0</v>
      </c>
      <c r="L47" s="85">
        <f t="shared" si="1"/>
        <v>0</v>
      </c>
      <c r="M47" s="85">
        <f t="shared" si="2"/>
        <v>0</v>
      </c>
      <c r="N47" s="85">
        <f t="shared" si="3"/>
        <v>0</v>
      </c>
      <c r="O47" s="280">
        <f t="shared" si="4"/>
        <v>0</v>
      </c>
      <c r="P47" s="138">
        <f t="shared" si="5"/>
        <v>0</v>
      </c>
      <c r="Q47" s="87"/>
      <c r="R47" s="88">
        <v>3</v>
      </c>
      <c r="T47" s="527" t="s">
        <v>899</v>
      </c>
    </row>
    <row r="48" spans="1:20" s="88" customFormat="1" ht="18" hidden="1" customHeight="1" x14ac:dyDescent="0.2">
      <c r="A48" s="89" t="s">
        <v>70</v>
      </c>
      <c r="B48" s="575">
        <v>3203.63</v>
      </c>
      <c r="C48" s="97"/>
      <c r="D48" s="97"/>
      <c r="E48" s="92"/>
      <c r="F48" s="92"/>
      <c r="G48" s="92"/>
      <c r="H48" s="92"/>
      <c r="I48" s="92"/>
      <c r="J48" s="628"/>
      <c r="K48" s="867">
        <f t="shared" si="0"/>
        <v>0</v>
      </c>
      <c r="L48" s="93">
        <f t="shared" si="1"/>
        <v>0</v>
      </c>
      <c r="M48" s="93">
        <f t="shared" si="2"/>
        <v>0</v>
      </c>
      <c r="N48" s="93">
        <f t="shared" si="3"/>
        <v>0</v>
      </c>
      <c r="O48" s="868">
        <f t="shared" si="4"/>
        <v>0</v>
      </c>
      <c r="P48" s="95">
        <f t="shared" si="5"/>
        <v>0</v>
      </c>
      <c r="Q48" s="87"/>
      <c r="R48" s="88">
        <v>2</v>
      </c>
      <c r="T48" s="527" t="s">
        <v>900</v>
      </c>
    </row>
    <row r="49" spans="1:20" s="88" customFormat="1" ht="18" customHeight="1" x14ac:dyDescent="0.2">
      <c r="A49" s="89" t="s">
        <v>857</v>
      </c>
      <c r="B49" s="575">
        <v>9460.7800000000007</v>
      </c>
      <c r="C49" s="91"/>
      <c r="D49" s="1031"/>
      <c r="E49" s="92"/>
      <c r="F49" s="92"/>
      <c r="G49" s="92"/>
      <c r="H49" s="92"/>
      <c r="I49" s="92"/>
      <c r="J49" s="1011">
        <v>1</v>
      </c>
      <c r="K49" s="631">
        <f>D49*$C$5*B49</f>
        <v>0</v>
      </c>
      <c r="L49" s="85">
        <f t="shared" si="1"/>
        <v>0</v>
      </c>
      <c r="M49" s="85">
        <f t="shared" si="2"/>
        <v>0</v>
      </c>
      <c r="N49" s="85">
        <f t="shared" si="3"/>
        <v>0</v>
      </c>
      <c r="O49" s="280">
        <f t="shared" si="4"/>
        <v>2932.8418000000001</v>
      </c>
      <c r="P49" s="138">
        <f t="shared" si="5"/>
        <v>2932.8418000000001</v>
      </c>
      <c r="Q49" s="87"/>
      <c r="R49" s="88">
        <v>12</v>
      </c>
      <c r="T49" s="527" t="s">
        <v>901</v>
      </c>
    </row>
    <row r="50" spans="1:20" s="88" customFormat="1" ht="18" customHeight="1" outlineLevel="1" x14ac:dyDescent="0.2">
      <c r="A50" s="89" t="s">
        <v>858</v>
      </c>
      <c r="B50" s="937">
        <v>263</v>
      </c>
      <c r="C50" s="938"/>
      <c r="D50" s="938"/>
      <c r="E50" s="219"/>
      <c r="F50" s="939"/>
      <c r="G50" s="219"/>
      <c r="H50" s="939"/>
      <c r="I50" s="219"/>
      <c r="J50" s="940"/>
      <c r="K50" s="631">
        <f t="shared" ref="K50:K59" si="53">D50*$C$5*B50</f>
        <v>0</v>
      </c>
      <c r="L50" s="1014">
        <f>E50*$O$8*B50</f>
        <v>0</v>
      </c>
      <c r="M50" s="1014">
        <f>IF(F50,ROUND(B50*F50*0.4*$O$9,2),IF(G50,ROUND(B50*G50*$O$9,2),0))</f>
        <v>0</v>
      </c>
      <c r="N50" s="1014">
        <f>IF(H50,ROUND(B50*H50*0.4*$O$10,2),IF(I50,ROUND(B50*I50*$O$10,2),0))</f>
        <v>0</v>
      </c>
      <c r="O50" s="280">
        <f t="shared" ref="O50:O59" si="54">J50*B50*$C$10</f>
        <v>0</v>
      </c>
      <c r="P50" s="138">
        <f t="shared" ref="P50:P59" si="55">SUM(K50:O50)</f>
        <v>0</v>
      </c>
      <c r="Q50" s="87"/>
    </row>
    <row r="51" spans="1:20" s="88" customFormat="1" ht="18" customHeight="1" outlineLevel="1" x14ac:dyDescent="0.2">
      <c r="A51" s="89" t="s">
        <v>859</v>
      </c>
      <c r="B51" s="937">
        <v>317</v>
      </c>
      <c r="C51" s="938"/>
      <c r="D51" s="938"/>
      <c r="E51" s="939">
        <v>1</v>
      </c>
      <c r="F51" s="939"/>
      <c r="G51" s="939">
        <v>2</v>
      </c>
      <c r="H51" s="939"/>
      <c r="I51" s="939">
        <v>3</v>
      </c>
      <c r="J51" s="940"/>
      <c r="K51" s="631">
        <f t="shared" si="53"/>
        <v>0</v>
      </c>
      <c r="L51" s="1014">
        <f t="shared" ref="L51:L57" si="56">E51*$O$8*B51</f>
        <v>53.89</v>
      </c>
      <c r="M51" s="1014">
        <f t="shared" ref="M51:M57" si="57">IF(F51,ROUND(B51*F51*0.4*$O$9,2),IF(G51,ROUND(B51*G51*$O$9,2),0))</f>
        <v>139.47999999999999</v>
      </c>
      <c r="N51" s="1014">
        <f t="shared" ref="N51:N57" si="58">IF(H51,ROUND(B51*H51*0.4*$O$10,2),IF(I51,ROUND(B51*I51*$O$10,2),0))</f>
        <v>152.16</v>
      </c>
      <c r="O51" s="280">
        <f t="shared" si="54"/>
        <v>0</v>
      </c>
      <c r="P51" s="138">
        <f t="shared" si="55"/>
        <v>345.53</v>
      </c>
      <c r="Q51" s="87"/>
    </row>
    <row r="52" spans="1:20" s="88" customFormat="1" ht="18" customHeight="1" outlineLevel="1" x14ac:dyDescent="0.2">
      <c r="A52" s="89" t="s">
        <v>860</v>
      </c>
      <c r="B52" s="937">
        <v>318</v>
      </c>
      <c r="C52" s="938"/>
      <c r="D52" s="938"/>
      <c r="E52" s="939">
        <v>1</v>
      </c>
      <c r="F52" s="939"/>
      <c r="G52" s="939">
        <v>2</v>
      </c>
      <c r="H52" s="939"/>
      <c r="I52" s="939">
        <v>3</v>
      </c>
      <c r="J52" s="940"/>
      <c r="K52" s="631">
        <f t="shared" si="53"/>
        <v>0</v>
      </c>
      <c r="L52" s="1014">
        <f t="shared" si="56"/>
        <v>54.06</v>
      </c>
      <c r="M52" s="1014">
        <f t="shared" si="57"/>
        <v>139.91999999999999</v>
      </c>
      <c r="N52" s="1014">
        <f t="shared" si="58"/>
        <v>152.63999999999999</v>
      </c>
      <c r="O52" s="280">
        <f t="shared" si="54"/>
        <v>0</v>
      </c>
      <c r="P52" s="138">
        <f t="shared" si="55"/>
        <v>346.62</v>
      </c>
      <c r="Q52" s="87"/>
    </row>
    <row r="53" spans="1:20" s="88" customFormat="1" ht="18" customHeight="1" outlineLevel="1" x14ac:dyDescent="0.2">
      <c r="A53" s="89" t="s">
        <v>861</v>
      </c>
      <c r="B53" s="937">
        <v>317</v>
      </c>
      <c r="C53" s="938"/>
      <c r="D53" s="938"/>
      <c r="E53" s="219">
        <v>1</v>
      </c>
      <c r="F53" s="939"/>
      <c r="G53" s="219">
        <v>2</v>
      </c>
      <c r="H53" s="939"/>
      <c r="I53" s="1030">
        <v>2</v>
      </c>
      <c r="J53" s="940"/>
      <c r="K53" s="631">
        <f t="shared" si="53"/>
        <v>0</v>
      </c>
      <c r="L53" s="1014">
        <f t="shared" si="56"/>
        <v>53.89</v>
      </c>
      <c r="M53" s="1014">
        <f t="shared" si="57"/>
        <v>139.47999999999999</v>
      </c>
      <c r="N53" s="1014">
        <f t="shared" si="58"/>
        <v>101.44</v>
      </c>
      <c r="O53" s="280">
        <f t="shared" si="54"/>
        <v>0</v>
      </c>
      <c r="P53" s="138">
        <f t="shared" si="55"/>
        <v>294.81</v>
      </c>
      <c r="Q53" s="1032" t="s">
        <v>970</v>
      </c>
    </row>
    <row r="54" spans="1:20" s="88" customFormat="1" ht="18" customHeight="1" outlineLevel="1" x14ac:dyDescent="0.2">
      <c r="A54" s="89" t="s">
        <v>862</v>
      </c>
      <c r="B54" s="937">
        <v>318</v>
      </c>
      <c r="C54" s="938"/>
      <c r="D54" s="938"/>
      <c r="E54" s="219">
        <v>1</v>
      </c>
      <c r="F54" s="939"/>
      <c r="G54" s="219">
        <v>2</v>
      </c>
      <c r="H54" s="939"/>
      <c r="I54" s="1030">
        <v>2</v>
      </c>
      <c r="J54" s="940"/>
      <c r="K54" s="631">
        <f t="shared" si="53"/>
        <v>0</v>
      </c>
      <c r="L54" s="1014">
        <f t="shared" si="56"/>
        <v>54.06</v>
      </c>
      <c r="M54" s="1014">
        <f t="shared" si="57"/>
        <v>139.91999999999999</v>
      </c>
      <c r="N54" s="1014">
        <f t="shared" si="58"/>
        <v>101.76</v>
      </c>
      <c r="O54" s="280">
        <f t="shared" si="54"/>
        <v>0</v>
      </c>
      <c r="P54" s="138">
        <f t="shared" si="55"/>
        <v>295.74</v>
      </c>
      <c r="Q54" s="1032" t="s">
        <v>970</v>
      </c>
    </row>
    <row r="55" spans="1:20" s="88" customFormat="1" ht="18" customHeight="1" outlineLevel="1" x14ac:dyDescent="0.2">
      <c r="A55" s="89" t="s">
        <v>863</v>
      </c>
      <c r="B55" s="937">
        <v>479</v>
      </c>
      <c r="C55" s="938"/>
      <c r="D55" s="938"/>
      <c r="E55" s="939">
        <v>1</v>
      </c>
      <c r="F55" s="939"/>
      <c r="G55" s="939">
        <v>2</v>
      </c>
      <c r="H55" s="939"/>
      <c r="I55" s="219">
        <v>2</v>
      </c>
      <c r="J55" s="940"/>
      <c r="K55" s="631">
        <f t="shared" si="53"/>
        <v>0</v>
      </c>
      <c r="L55" s="1014">
        <f t="shared" si="56"/>
        <v>81.430000000000007</v>
      </c>
      <c r="M55" s="1014">
        <f t="shared" si="57"/>
        <v>210.76</v>
      </c>
      <c r="N55" s="1014">
        <f t="shared" si="58"/>
        <v>153.28</v>
      </c>
      <c r="O55" s="280">
        <f t="shared" si="54"/>
        <v>0</v>
      </c>
      <c r="P55" s="138">
        <f t="shared" si="55"/>
        <v>445.47</v>
      </c>
      <c r="Q55" s="87"/>
    </row>
    <row r="56" spans="1:20" s="88" customFormat="1" ht="18" customHeight="1" outlineLevel="1" x14ac:dyDescent="0.2">
      <c r="A56" s="89" t="s">
        <v>864</v>
      </c>
      <c r="B56" s="937">
        <v>789</v>
      </c>
      <c r="C56" s="938"/>
      <c r="D56" s="938"/>
      <c r="E56" s="939">
        <v>1</v>
      </c>
      <c r="F56" s="939"/>
      <c r="G56" s="939">
        <v>2</v>
      </c>
      <c r="H56" s="939"/>
      <c r="I56" s="939">
        <v>3</v>
      </c>
      <c r="J56" s="940"/>
      <c r="K56" s="631">
        <f t="shared" si="53"/>
        <v>0</v>
      </c>
      <c r="L56" s="1014">
        <f t="shared" si="56"/>
        <v>134.13</v>
      </c>
      <c r="M56" s="1014">
        <f t="shared" si="57"/>
        <v>347.16</v>
      </c>
      <c r="N56" s="1014">
        <f t="shared" si="58"/>
        <v>378.72</v>
      </c>
      <c r="O56" s="280">
        <f t="shared" si="54"/>
        <v>0</v>
      </c>
      <c r="P56" s="138">
        <f t="shared" si="55"/>
        <v>860.01</v>
      </c>
      <c r="Q56" s="87"/>
    </row>
    <row r="57" spans="1:20" s="88" customFormat="1" ht="18" customHeight="1" outlineLevel="1" x14ac:dyDescent="0.2">
      <c r="A57" s="89" t="s">
        <v>865</v>
      </c>
      <c r="B57" s="937">
        <v>2121</v>
      </c>
      <c r="C57" s="938"/>
      <c r="D57" s="938"/>
      <c r="E57" s="939">
        <v>1</v>
      </c>
      <c r="F57" s="939"/>
      <c r="G57" s="939">
        <v>2</v>
      </c>
      <c r="H57" s="939"/>
      <c r="I57" s="939">
        <v>3</v>
      </c>
      <c r="J57" s="940"/>
      <c r="K57" s="631">
        <f t="shared" si="53"/>
        <v>0</v>
      </c>
      <c r="L57" s="1014">
        <f t="shared" si="56"/>
        <v>360.57000000000005</v>
      </c>
      <c r="M57" s="1014">
        <f t="shared" si="57"/>
        <v>933.24</v>
      </c>
      <c r="N57" s="1014">
        <f t="shared" si="58"/>
        <v>1018.08</v>
      </c>
      <c r="O57" s="280">
        <f t="shared" si="54"/>
        <v>0</v>
      </c>
      <c r="P57" s="138">
        <f t="shared" si="55"/>
        <v>2311.89</v>
      </c>
      <c r="Q57" s="87"/>
    </row>
    <row r="58" spans="1:20" s="88" customFormat="1" ht="18" customHeight="1" outlineLevel="1" x14ac:dyDescent="0.2">
      <c r="A58" s="89" t="s">
        <v>866</v>
      </c>
      <c r="B58" s="937">
        <v>3242</v>
      </c>
      <c r="C58" s="938"/>
      <c r="D58" s="1029"/>
      <c r="E58" s="939"/>
      <c r="F58" s="939"/>
      <c r="G58" s="939"/>
      <c r="H58" s="939"/>
      <c r="I58" s="939"/>
      <c r="J58" s="940"/>
      <c r="K58" s="631">
        <f t="shared" si="53"/>
        <v>0</v>
      </c>
      <c r="L58" s="85">
        <f t="shared" ref="L58:L59" si="59">E58*$C$6*B58</f>
        <v>0</v>
      </c>
      <c r="M58" s="85">
        <f t="shared" ref="M58:M59" si="60">IF(F58,ROUND(B58*F58*0.4*$C$8,2),IF(G58,ROUND(B58*G58*$C$8,2),0))</f>
        <v>0</v>
      </c>
      <c r="N58" s="85">
        <f t="shared" ref="N58:N59" si="61">IF(H58,ROUND(B58*H58*0.4*$C$9,2),IF(I58,ROUND(B58*I58*$C$9,2),0))</f>
        <v>0</v>
      </c>
      <c r="O58" s="280">
        <f t="shared" si="54"/>
        <v>0</v>
      </c>
      <c r="P58" s="138">
        <f t="shared" si="55"/>
        <v>0</v>
      </c>
      <c r="Q58" s="87"/>
    </row>
    <row r="59" spans="1:20" s="88" customFormat="1" ht="18" customHeight="1" outlineLevel="1" x14ac:dyDescent="0.2">
      <c r="A59" s="89" t="s">
        <v>867</v>
      </c>
      <c r="B59" s="937">
        <v>1207</v>
      </c>
      <c r="C59" s="938"/>
      <c r="D59" s="1029"/>
      <c r="E59" s="939"/>
      <c r="F59" s="939"/>
      <c r="G59" s="939"/>
      <c r="H59" s="939"/>
      <c r="I59" s="939"/>
      <c r="J59" s="940"/>
      <c r="K59" s="631">
        <f t="shared" si="53"/>
        <v>0</v>
      </c>
      <c r="L59" s="85">
        <f t="shared" si="59"/>
        <v>0</v>
      </c>
      <c r="M59" s="85">
        <f t="shared" si="60"/>
        <v>0</v>
      </c>
      <c r="N59" s="85">
        <f t="shared" si="61"/>
        <v>0</v>
      </c>
      <c r="O59" s="280">
        <f t="shared" si="54"/>
        <v>0</v>
      </c>
      <c r="P59" s="138">
        <f t="shared" si="55"/>
        <v>0</v>
      </c>
      <c r="Q59" s="87"/>
    </row>
    <row r="60" spans="1:20" s="88" customFormat="1" ht="18" customHeight="1" outlineLevel="1" x14ac:dyDescent="0.2">
      <c r="A60" s="1012" t="s">
        <v>934</v>
      </c>
      <c r="B60" s="1013">
        <f>(5+5+3+3+3+3+6+3+3+3)*(8+4+8+8+3+6)</f>
        <v>1369</v>
      </c>
      <c r="C60" s="938"/>
      <c r="D60" s="938"/>
      <c r="E60" s="939">
        <v>1</v>
      </c>
      <c r="F60" s="939">
        <v>2</v>
      </c>
      <c r="G60" s="939"/>
      <c r="H60" s="939">
        <v>3</v>
      </c>
      <c r="I60" s="939"/>
      <c r="J60" s="940"/>
      <c r="K60" s="631">
        <f t="shared" ref="K60:K61" si="62">D60*$C$5*B60</f>
        <v>0</v>
      </c>
      <c r="L60" s="85">
        <f t="shared" ref="L60" si="63">E60*$C$6*B60</f>
        <v>287.49</v>
      </c>
      <c r="M60" s="85">
        <f t="shared" ref="M60" si="64">IF(F60,ROUND(B60*F60*0.4*$C$8,2),IF(G60,ROUND(B60*G60*$C$8,2),0))</f>
        <v>120.47</v>
      </c>
      <c r="N60" s="85">
        <f t="shared" ref="N60" si="65">IF(H60,ROUND(B60*H60*0.4*$C$9,2),IF(I60,ROUND(B60*I60*$C$9,2),0))</f>
        <v>82.14</v>
      </c>
      <c r="O60" s="280">
        <f t="shared" ref="O60:O61" si="66">J60*B60*$C$10</f>
        <v>0</v>
      </c>
      <c r="P60" s="138">
        <f t="shared" ref="P60:P61" si="67">SUM(K60:O60)</f>
        <v>490.1</v>
      </c>
      <c r="Q60" s="87"/>
    </row>
    <row r="61" spans="1:20" s="88" customFormat="1" ht="18" customHeight="1" outlineLevel="1" x14ac:dyDescent="0.2">
      <c r="A61" s="1012" t="s">
        <v>935</v>
      </c>
      <c r="B61" s="1013">
        <f>B58+B59-B60</f>
        <v>3080</v>
      </c>
      <c r="C61" s="938"/>
      <c r="D61" s="938"/>
      <c r="E61" s="939">
        <v>1</v>
      </c>
      <c r="F61" s="939"/>
      <c r="G61" s="939">
        <v>2</v>
      </c>
      <c r="H61" s="939"/>
      <c r="I61" s="939">
        <v>3</v>
      </c>
      <c r="J61" s="940"/>
      <c r="K61" s="631">
        <f t="shared" si="62"/>
        <v>0</v>
      </c>
      <c r="L61" s="1014">
        <f t="shared" ref="L61" si="68">E61*$O$8*B61</f>
        <v>523.6</v>
      </c>
      <c r="M61" s="1014">
        <f t="shared" ref="M61" si="69">IF(F61,ROUND(B61*F61*0.4*$O$9,2),IF(G61,ROUND(B61*G61*$O$9,2),0))</f>
        <v>1355.2</v>
      </c>
      <c r="N61" s="1014">
        <f t="shared" ref="N61" si="70">IF(H61,ROUND(B61*H61*0.4*$O$10,2),IF(I61,ROUND(B61*I61*$O$10,2),0))</f>
        <v>1478.4</v>
      </c>
      <c r="O61" s="280">
        <f t="shared" si="66"/>
        <v>0</v>
      </c>
      <c r="P61" s="138">
        <f t="shared" si="67"/>
        <v>3357.2000000000003</v>
      </c>
      <c r="Q61" s="87"/>
    </row>
    <row r="62" spans="1:20" ht="18" customHeight="1" thickBot="1" x14ac:dyDescent="0.25">
      <c r="A62" s="928"/>
      <c r="B62" s="929"/>
      <c r="C62" s="930"/>
      <c r="D62" s="930"/>
      <c r="E62" s="301"/>
      <c r="F62" s="301"/>
      <c r="G62" s="301"/>
      <c r="H62" s="301"/>
      <c r="I62" s="301"/>
      <c r="J62" s="300"/>
      <c r="K62" s="931"/>
      <c r="L62" s="932"/>
      <c r="M62" s="932"/>
      <c r="N62" s="932"/>
      <c r="O62" s="933"/>
      <c r="P62" s="934"/>
    </row>
    <row r="63" spans="1:20" ht="13.5" thickBot="1" x14ac:dyDescent="0.25">
      <c r="A63" s="118"/>
      <c r="B63" s="119"/>
      <c r="C63" s="120"/>
      <c r="D63" s="120"/>
      <c r="E63" s="120"/>
      <c r="F63" s="120"/>
      <c r="G63" s="120"/>
      <c r="H63" s="120"/>
      <c r="I63" s="120"/>
      <c r="J63" s="121"/>
      <c r="O63" s="122" t="s">
        <v>361</v>
      </c>
      <c r="P63" s="927">
        <f>SUM(P15:P62)</f>
        <v>11680.211800000001</v>
      </c>
    </row>
    <row r="64" spans="1:20" ht="13.5" thickTop="1" x14ac:dyDescent="0.2">
      <c r="P64" s="239"/>
    </row>
    <row r="75" s="62" customFormat="1" x14ac:dyDescent="0.2"/>
    <row r="76" s="62" customFormat="1" x14ac:dyDescent="0.2"/>
    <row r="77" s="62" customFormat="1" x14ac:dyDescent="0.2"/>
    <row r="78" s="62" customFormat="1" x14ac:dyDescent="0.2"/>
    <row r="79" s="62" customFormat="1" x14ac:dyDescent="0.2"/>
    <row r="80" s="62" customFormat="1" x14ac:dyDescent="0.2"/>
    <row r="81" s="62" customFormat="1" x14ac:dyDescent="0.2"/>
    <row r="82" s="62" customFormat="1" x14ac:dyDescent="0.2"/>
    <row r="83" s="62" customFormat="1" x14ac:dyDescent="0.2"/>
    <row r="84" s="62" customFormat="1" x14ac:dyDescent="0.2"/>
  </sheetData>
  <sheetProtection formatCells="0" formatColumns="0" formatRows="0" insertColumns="0" insertRows="0" deleteColumns="0" deleteRows="0"/>
  <protectedRanges>
    <protectedRange sqref="A1:P4 D6:K11 N7:P7 N9 N11 A20:A25 N10:O10 D5 A5:B10 A11:C11 C20:J25 A19:J19 K19:P25 A12:P18 A26:P59 A62:P65 C60:P61 Q1:Q64" name="Bereich1"/>
    <protectedRange sqref="B20:B22" name="Bereich1_1"/>
    <protectedRange sqref="B23:B25" name="Bereich1_3"/>
    <protectedRange sqref="E5:L5" name="Bereich1_4_3"/>
  </protectedRanges>
  <customSheetViews>
    <customSheetView guid="{5C32C84F-22BC-44CA-AD2B-12D34D143DA0}">
      <pane ySplit="13" topLeftCell="A14" activePane="bottomLeft" state="frozenSplit"/>
      <selection pane="bottomLeft" activeCell="J4" sqref="J4"/>
      <pageMargins left="0.39370078740157483" right="0.39370078740157483" top="0.39370078740157483" bottom="0.39370078740157483" header="0" footer="0"/>
      <pageSetup paperSize="9" orientation="landscape" horizontalDpi="300" r:id="rId1"/>
      <headerFooter alignWithMargins="0">
        <oddFooter>&amp;C&amp;A &amp;P / &amp;N&amp;R&amp;F</oddFooter>
      </headerFooter>
    </customSheetView>
  </customSheetViews>
  <mergeCells count="2">
    <mergeCell ref="A3:B3"/>
    <mergeCell ref="N7:O7"/>
  </mergeCells>
  <phoneticPr fontId="0" type="noConversion"/>
  <pageMargins left="0.39370078740157483" right="0.39370078740157483" top="0.39370078740157483" bottom="0.39370078740157483" header="0" footer="0"/>
  <pageSetup paperSize="9" scale="82" orientation="landscape" r:id="rId2"/>
  <headerFooter alignWithMargins="0">
    <oddFooter>&amp;C&amp;A &amp;P /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V53"/>
  <sheetViews>
    <sheetView zoomScale="85" zoomScaleNormal="85" workbookViewId="0">
      <selection activeCell="N50" sqref="N50"/>
    </sheetView>
  </sheetViews>
  <sheetFormatPr baseColWidth="10" defaultColWidth="11.42578125" defaultRowHeight="12.75" x14ac:dyDescent="0.2"/>
  <cols>
    <col min="1" max="1" width="46.140625" style="74" bestFit="1" customWidth="1"/>
    <col min="2" max="2" width="12.5703125" style="168" customWidth="1"/>
    <col min="3" max="3" width="10.140625" style="428" customWidth="1"/>
    <col min="4" max="4" width="10" style="57" customWidth="1"/>
    <col min="5" max="9" width="7.140625" style="57" customWidth="1"/>
    <col min="10" max="10" width="7.140625" style="59" customWidth="1"/>
    <col min="11" max="13" width="9.5703125" style="59" customWidth="1"/>
    <col min="14" max="14" width="18.140625" style="68" bestFit="1" customWidth="1"/>
    <col min="15" max="15" width="12.28515625" style="59" customWidth="1"/>
    <col min="16" max="16" width="13.5703125" style="593" customWidth="1"/>
    <col min="17" max="17" width="11.42578125" style="593"/>
    <col min="18" max="22" width="11.42578125" style="593" customWidth="1"/>
    <col min="23" max="16384" width="11.42578125" style="593"/>
  </cols>
  <sheetData>
    <row r="1" spans="1:17" ht="16.5" customHeight="1" x14ac:dyDescent="0.3">
      <c r="A1" s="1" t="str">
        <f>'Kostenzusammenstellung '!A1</f>
        <v>BREAST 23 11. - 13.05.2023</v>
      </c>
      <c r="B1" s="53"/>
      <c r="C1" s="423"/>
      <c r="D1" s="54"/>
      <c r="E1" s="56"/>
      <c r="F1" s="56"/>
      <c r="K1" s="58"/>
      <c r="L1" s="58"/>
      <c r="M1" s="58"/>
      <c r="N1" s="67"/>
      <c r="O1" s="125"/>
    </row>
    <row r="2" spans="1:17" ht="16.5" customHeight="1" x14ac:dyDescent="0.25">
      <c r="A2" s="684"/>
      <c r="B2" s="685"/>
      <c r="C2" s="686"/>
      <c r="D2" s="687"/>
      <c r="E2" s="688"/>
      <c r="K2" s="58"/>
      <c r="L2" s="58"/>
      <c r="M2" s="58"/>
      <c r="N2" s="67"/>
      <c r="O2" s="58"/>
    </row>
    <row r="3" spans="1:17" s="600" customFormat="1" ht="31.5" customHeight="1" thickBot="1" x14ac:dyDescent="0.3">
      <c r="A3" s="1070" t="s">
        <v>490</v>
      </c>
      <c r="B3" s="1071"/>
      <c r="C3" s="689"/>
      <c r="F3" s="68"/>
      <c r="G3" s="185"/>
      <c r="H3" s="70"/>
      <c r="I3" s="68"/>
      <c r="J3" s="68"/>
      <c r="K3" s="1068"/>
      <c r="L3" s="1068"/>
      <c r="M3" s="1069"/>
      <c r="N3" s="1069"/>
      <c r="O3" s="388"/>
    </row>
    <row r="4" spans="1:17" s="600" customFormat="1" ht="24.75" customHeight="1" thickBot="1" x14ac:dyDescent="0.3">
      <c r="A4" s="690"/>
      <c r="C4" s="805" t="s">
        <v>519</v>
      </c>
      <c r="D4" s="692"/>
      <c r="F4" s="68"/>
      <c r="G4" s="185"/>
      <c r="H4" s="70"/>
      <c r="I4" s="68"/>
      <c r="J4" s="68"/>
      <c r="K4" s="389"/>
      <c r="L4" s="389"/>
      <c r="M4" s="389"/>
      <c r="N4" s="390"/>
      <c r="O4" s="378"/>
    </row>
    <row r="5" spans="1:17" ht="18.75" customHeight="1" x14ac:dyDescent="0.2">
      <c r="A5" s="693" t="s">
        <v>509</v>
      </c>
      <c r="B5" s="806"/>
      <c r="C5" s="811">
        <v>0.11</v>
      </c>
      <c r="D5" s="696"/>
      <c r="E5" s="688"/>
      <c r="G5" s="70"/>
      <c r="J5" s="62"/>
      <c r="K5" s="391"/>
      <c r="L5" s="391"/>
      <c r="M5" s="392"/>
      <c r="N5" s="393"/>
      <c r="O5" s="394"/>
      <c r="P5" s="602"/>
    </row>
    <row r="6" spans="1:17" ht="18.75" customHeight="1" x14ac:dyDescent="0.2">
      <c r="A6" s="694" t="s">
        <v>511</v>
      </c>
      <c r="B6" s="695"/>
      <c r="C6" s="812">
        <v>0.04</v>
      </c>
      <c r="D6" s="696"/>
      <c r="E6" s="688"/>
      <c r="J6" s="62"/>
      <c r="K6" s="391"/>
      <c r="L6" s="391"/>
      <c r="M6" s="392"/>
      <c r="N6" s="393"/>
      <c r="O6" s="394"/>
      <c r="P6" s="602"/>
    </row>
    <row r="7" spans="1:17" ht="18.75" customHeight="1" x14ac:dyDescent="0.2">
      <c r="A7" s="694" t="s">
        <v>510</v>
      </c>
      <c r="B7" s="695"/>
      <c r="C7" s="812">
        <v>7.0000000000000007E-2</v>
      </c>
      <c r="D7" s="696"/>
      <c r="E7" s="688"/>
      <c r="G7" s="70"/>
      <c r="J7" s="62"/>
      <c r="K7" s="391"/>
      <c r="L7" s="391"/>
      <c r="M7" s="392"/>
      <c r="N7" s="393"/>
      <c r="O7" s="394"/>
      <c r="P7" s="602"/>
    </row>
    <row r="8" spans="1:17" ht="18.75" customHeight="1" thickBot="1" x14ac:dyDescent="0.25">
      <c r="A8" s="697" t="s">
        <v>16</v>
      </c>
      <c r="B8" s="698"/>
      <c r="C8" s="813">
        <v>0.13</v>
      </c>
      <c r="D8" s="696"/>
      <c r="E8" s="688"/>
      <c r="G8" s="70"/>
      <c r="J8" s="62"/>
      <c r="K8" s="391"/>
      <c r="L8" s="391"/>
      <c r="M8" s="392"/>
      <c r="N8" s="393"/>
      <c r="O8" s="394"/>
      <c r="P8" s="602"/>
    </row>
    <row r="9" spans="1:17" ht="18.75" customHeight="1" thickBot="1" x14ac:dyDescent="0.25">
      <c r="A9" s="699" t="s">
        <v>577</v>
      </c>
      <c r="B9" s="700"/>
      <c r="C9" s="814">
        <v>0.21</v>
      </c>
      <c r="D9" s="696"/>
      <c r="E9" s="688"/>
      <c r="G9" s="70"/>
      <c r="J9" s="62"/>
      <c r="K9" s="391"/>
      <c r="L9" s="391"/>
      <c r="M9" s="392"/>
      <c r="N9" s="393"/>
      <c r="O9" s="394"/>
      <c r="P9" s="602"/>
    </row>
    <row r="10" spans="1:17" ht="13.5" customHeight="1" thickBot="1" x14ac:dyDescent="0.3">
      <c r="A10" s="177"/>
      <c r="B10" s="129"/>
      <c r="C10" s="466"/>
      <c r="D10" s="130"/>
      <c r="K10" s="58"/>
      <c r="L10" s="58"/>
      <c r="M10" s="58"/>
      <c r="N10" s="67"/>
      <c r="O10" s="58"/>
    </row>
    <row r="11" spans="1:17" ht="15.75" customHeight="1" x14ac:dyDescent="0.25">
      <c r="A11" s="289"/>
      <c r="B11" s="288"/>
      <c r="C11" s="425"/>
      <c r="D11" s="287"/>
      <c r="E11" s="287" t="s">
        <v>159</v>
      </c>
      <c r="F11" s="287"/>
      <c r="G11" s="287" t="s">
        <v>456</v>
      </c>
      <c r="H11" s="286">
        <v>1</v>
      </c>
      <c r="I11" s="286">
        <v>1</v>
      </c>
      <c r="J11" s="135"/>
      <c r="K11" s="807" t="s">
        <v>21</v>
      </c>
      <c r="L11" s="278" t="s">
        <v>21</v>
      </c>
      <c r="M11" s="278" t="s">
        <v>21</v>
      </c>
      <c r="N11" s="135" t="s">
        <v>21</v>
      </c>
      <c r="O11" s="283"/>
    </row>
    <row r="12" spans="1:17" s="600" customFormat="1" ht="27.75" customHeight="1" x14ac:dyDescent="0.2">
      <c r="A12" s="583" t="s">
        <v>23</v>
      </c>
      <c r="B12" s="584" t="s">
        <v>564</v>
      </c>
      <c r="C12" s="585" t="s">
        <v>74</v>
      </c>
      <c r="D12" s="586" t="s">
        <v>23</v>
      </c>
      <c r="E12" s="587" t="s">
        <v>154</v>
      </c>
      <c r="F12" s="588" t="s">
        <v>445</v>
      </c>
      <c r="G12" s="588" t="s">
        <v>515</v>
      </c>
      <c r="H12" s="588" t="s">
        <v>516</v>
      </c>
      <c r="I12" s="588" t="s">
        <v>517</v>
      </c>
      <c r="J12" s="625" t="s">
        <v>157</v>
      </c>
      <c r="K12" s="808" t="s">
        <v>24</v>
      </c>
      <c r="L12" s="589" t="s">
        <v>441</v>
      </c>
      <c r="M12" s="589" t="s">
        <v>442</v>
      </c>
      <c r="N12" s="590" t="s">
        <v>25</v>
      </c>
      <c r="O12" s="591" t="s">
        <v>160</v>
      </c>
      <c r="P12" s="599"/>
      <c r="Q12" s="600" t="s">
        <v>897</v>
      </c>
    </row>
    <row r="13" spans="1:17" ht="18" hidden="1" customHeight="1" x14ac:dyDescent="0.2">
      <c r="A13" s="404" t="s">
        <v>554</v>
      </c>
      <c r="B13" s="196" t="s">
        <v>113</v>
      </c>
      <c r="C13" s="195" t="s">
        <v>79</v>
      </c>
      <c r="D13" s="417">
        <v>1542.33</v>
      </c>
      <c r="E13" s="104"/>
      <c r="F13" s="104"/>
      <c r="G13" s="104"/>
      <c r="H13" s="104"/>
      <c r="I13" s="104"/>
      <c r="J13" s="619"/>
      <c r="K13" s="809">
        <f t="shared" ref="K13:K33" si="0">D13*G13*$C$5</f>
        <v>0</v>
      </c>
      <c r="L13" s="102">
        <f t="shared" ref="L13:L22" si="1">H13*D13*$C$7</f>
        <v>0</v>
      </c>
      <c r="M13" s="102">
        <f t="shared" ref="M13:M22" si="2">D13*I13*$C$6</f>
        <v>0</v>
      </c>
      <c r="N13" s="94">
        <f t="shared" ref="N13:N22" si="3">D13*J13*$C$8</f>
        <v>0</v>
      </c>
      <c r="O13" s="284">
        <f t="shared" ref="O13:O22" si="4">SUM(K13:N13)</f>
        <v>0</v>
      </c>
      <c r="P13" s="592"/>
    </row>
    <row r="14" spans="1:17" ht="18" hidden="1" customHeight="1" x14ac:dyDescent="0.2">
      <c r="A14" s="404" t="s">
        <v>553</v>
      </c>
      <c r="B14" s="196" t="s">
        <v>113</v>
      </c>
      <c r="C14" s="195" t="s">
        <v>79</v>
      </c>
      <c r="D14" s="417">
        <v>171.7</v>
      </c>
      <c r="E14" s="104"/>
      <c r="F14" s="104"/>
      <c r="G14" s="104"/>
      <c r="H14" s="104"/>
      <c r="I14" s="104"/>
      <c r="J14" s="619"/>
      <c r="K14" s="809">
        <f t="shared" si="0"/>
        <v>0</v>
      </c>
      <c r="L14" s="102">
        <f t="shared" si="1"/>
        <v>0</v>
      </c>
      <c r="M14" s="102">
        <f t="shared" si="2"/>
        <v>0</v>
      </c>
      <c r="N14" s="94">
        <f t="shared" si="3"/>
        <v>0</v>
      </c>
      <c r="O14" s="284">
        <f t="shared" si="4"/>
        <v>0</v>
      </c>
    </row>
    <row r="15" spans="1:17" ht="18" hidden="1" customHeight="1" x14ac:dyDescent="0.2">
      <c r="A15" s="404" t="s">
        <v>552</v>
      </c>
      <c r="B15" s="196" t="s">
        <v>113</v>
      </c>
      <c r="C15" s="195" t="s">
        <v>79</v>
      </c>
      <c r="D15" s="417">
        <v>460.79</v>
      </c>
      <c r="E15" s="104"/>
      <c r="F15" s="104"/>
      <c r="G15" s="104"/>
      <c r="H15" s="104"/>
      <c r="I15" s="104"/>
      <c r="J15" s="619"/>
      <c r="K15" s="809">
        <f t="shared" si="0"/>
        <v>0</v>
      </c>
      <c r="L15" s="102">
        <f t="shared" si="1"/>
        <v>0</v>
      </c>
      <c r="M15" s="102">
        <f t="shared" si="2"/>
        <v>0</v>
      </c>
      <c r="N15" s="94">
        <f t="shared" si="3"/>
        <v>0</v>
      </c>
      <c r="O15" s="284">
        <f t="shared" si="4"/>
        <v>0</v>
      </c>
    </row>
    <row r="16" spans="1:17" ht="18" hidden="1" customHeight="1" x14ac:dyDescent="0.2">
      <c r="A16" s="404" t="s">
        <v>573</v>
      </c>
      <c r="B16" s="196" t="s">
        <v>113</v>
      </c>
      <c r="C16" s="195" t="s">
        <v>79</v>
      </c>
      <c r="D16" s="417">
        <v>909.84</v>
      </c>
      <c r="E16" s="104"/>
      <c r="F16" s="104"/>
      <c r="G16" s="104"/>
      <c r="H16" s="104"/>
      <c r="I16" s="104"/>
      <c r="J16" s="619"/>
      <c r="K16" s="809">
        <f t="shared" si="0"/>
        <v>0</v>
      </c>
      <c r="L16" s="102">
        <f t="shared" si="1"/>
        <v>0</v>
      </c>
      <c r="M16" s="102">
        <f t="shared" si="2"/>
        <v>0</v>
      </c>
      <c r="N16" s="94">
        <f t="shared" si="3"/>
        <v>0</v>
      </c>
      <c r="O16" s="284">
        <f t="shared" si="4"/>
        <v>0</v>
      </c>
    </row>
    <row r="17" spans="1:22" ht="18" hidden="1" customHeight="1" x14ac:dyDescent="0.2">
      <c r="A17" s="404" t="s">
        <v>574</v>
      </c>
      <c r="B17" s="196" t="s">
        <v>113</v>
      </c>
      <c r="C17" s="195" t="s">
        <v>79</v>
      </c>
      <c r="D17" s="417">
        <f>909.84-32.5</f>
        <v>877.34</v>
      </c>
      <c r="E17" s="104"/>
      <c r="F17" s="104"/>
      <c r="G17" s="104"/>
      <c r="H17" s="104"/>
      <c r="I17" s="104"/>
      <c r="J17" s="619"/>
      <c r="K17" s="809">
        <f t="shared" si="0"/>
        <v>0</v>
      </c>
      <c r="L17" s="102">
        <f t="shared" si="1"/>
        <v>0</v>
      </c>
      <c r="M17" s="102">
        <f t="shared" si="2"/>
        <v>0</v>
      </c>
      <c r="N17" s="94">
        <f t="shared" si="3"/>
        <v>0</v>
      </c>
      <c r="O17" s="284">
        <f t="shared" si="4"/>
        <v>0</v>
      </c>
    </row>
    <row r="18" spans="1:22" s="600" customFormat="1" ht="18" hidden="1" customHeight="1" x14ac:dyDescent="0.2">
      <c r="A18" s="404" t="s">
        <v>183</v>
      </c>
      <c r="B18" s="196" t="s">
        <v>113</v>
      </c>
      <c r="C18" s="440" t="s">
        <v>403</v>
      </c>
      <c r="D18" s="417">
        <v>353.18</v>
      </c>
      <c r="E18" s="104"/>
      <c r="F18" s="104"/>
      <c r="G18" s="104"/>
      <c r="H18" s="104"/>
      <c r="I18" s="104"/>
      <c r="J18" s="619"/>
      <c r="K18" s="809">
        <f t="shared" si="0"/>
        <v>0</v>
      </c>
      <c r="L18" s="102">
        <f t="shared" si="1"/>
        <v>0</v>
      </c>
      <c r="M18" s="102">
        <f t="shared" si="2"/>
        <v>0</v>
      </c>
      <c r="N18" s="94">
        <f t="shared" si="3"/>
        <v>0</v>
      </c>
      <c r="O18" s="284">
        <f t="shared" si="4"/>
        <v>0</v>
      </c>
      <c r="P18" s="599"/>
      <c r="V18" s="242"/>
    </row>
    <row r="19" spans="1:22" s="600" customFormat="1" ht="18" hidden="1" customHeight="1" x14ac:dyDescent="0.2">
      <c r="A19" s="444" t="s">
        <v>537</v>
      </c>
      <c r="B19" s="440" t="s">
        <v>115</v>
      </c>
      <c r="C19" s="195"/>
      <c r="D19" s="417">
        <v>295.79000000000002</v>
      </c>
      <c r="E19" s="104"/>
      <c r="F19" s="104"/>
      <c r="G19" s="104"/>
      <c r="H19" s="104"/>
      <c r="I19" s="104"/>
      <c r="J19" s="619"/>
      <c r="K19" s="809">
        <f t="shared" si="0"/>
        <v>0</v>
      </c>
      <c r="L19" s="102">
        <f t="shared" si="1"/>
        <v>0</v>
      </c>
      <c r="M19" s="102">
        <f t="shared" si="2"/>
        <v>0</v>
      </c>
      <c r="N19" s="94">
        <f t="shared" si="3"/>
        <v>0</v>
      </c>
      <c r="O19" s="284">
        <f t="shared" si="4"/>
        <v>0</v>
      </c>
      <c r="P19" s="599"/>
      <c r="V19" s="242"/>
    </row>
    <row r="20" spans="1:22" s="600" customFormat="1" ht="18" hidden="1" customHeight="1" x14ac:dyDescent="0.2">
      <c r="A20" s="404" t="s">
        <v>491</v>
      </c>
      <c r="B20" s="440" t="s">
        <v>555</v>
      </c>
      <c r="C20" s="440" t="s">
        <v>79</v>
      </c>
      <c r="D20" s="417">
        <v>143.59</v>
      </c>
      <c r="E20" s="104"/>
      <c r="F20" s="104"/>
      <c r="G20" s="104"/>
      <c r="H20" s="104"/>
      <c r="I20" s="104"/>
      <c r="J20" s="619"/>
      <c r="K20" s="809">
        <f t="shared" si="0"/>
        <v>0</v>
      </c>
      <c r="L20" s="102">
        <f t="shared" si="1"/>
        <v>0</v>
      </c>
      <c r="M20" s="102">
        <f t="shared" si="2"/>
        <v>0</v>
      </c>
      <c r="N20" s="94">
        <f t="shared" si="3"/>
        <v>0</v>
      </c>
      <c r="O20" s="284">
        <f t="shared" si="4"/>
        <v>0</v>
      </c>
      <c r="P20" s="599"/>
      <c r="V20" s="242"/>
    </row>
    <row r="21" spans="1:22" ht="18" hidden="1" customHeight="1" x14ac:dyDescent="0.2">
      <c r="A21" s="404" t="s">
        <v>429</v>
      </c>
      <c r="B21" s="196" t="s">
        <v>145</v>
      </c>
      <c r="C21" s="196" t="s">
        <v>79</v>
      </c>
      <c r="D21" s="417">
        <v>182.13</v>
      </c>
      <c r="E21" s="104"/>
      <c r="F21" s="104"/>
      <c r="G21" s="104"/>
      <c r="H21" s="104"/>
      <c r="I21" s="104"/>
      <c r="J21" s="619"/>
      <c r="K21" s="809">
        <f t="shared" si="0"/>
        <v>0</v>
      </c>
      <c r="L21" s="102">
        <f t="shared" si="1"/>
        <v>0</v>
      </c>
      <c r="M21" s="102">
        <f t="shared" si="2"/>
        <v>0</v>
      </c>
      <c r="N21" s="94">
        <f t="shared" si="3"/>
        <v>0</v>
      </c>
      <c r="O21" s="284">
        <f t="shared" si="4"/>
        <v>0</v>
      </c>
    </row>
    <row r="22" spans="1:22" ht="18" hidden="1" customHeight="1" x14ac:dyDescent="0.2">
      <c r="A22" s="404" t="s">
        <v>81</v>
      </c>
      <c r="B22" s="440" t="s">
        <v>555</v>
      </c>
      <c r="C22" s="195" t="s">
        <v>79</v>
      </c>
      <c r="D22" s="417">
        <f>D24-D23</f>
        <v>945.18000000000006</v>
      </c>
      <c r="E22" s="104"/>
      <c r="F22" s="104"/>
      <c r="G22" s="104"/>
      <c r="H22" s="104"/>
      <c r="I22" s="104"/>
      <c r="J22" s="619"/>
      <c r="K22" s="809">
        <f t="shared" si="0"/>
        <v>0</v>
      </c>
      <c r="L22" s="102">
        <f t="shared" si="1"/>
        <v>0</v>
      </c>
      <c r="M22" s="102">
        <f t="shared" si="2"/>
        <v>0</v>
      </c>
      <c r="N22" s="94">
        <f t="shared" si="3"/>
        <v>0</v>
      </c>
      <c r="O22" s="284">
        <f t="shared" si="4"/>
        <v>0</v>
      </c>
    </row>
    <row r="23" spans="1:22" ht="18" hidden="1" customHeight="1" x14ac:dyDescent="0.2">
      <c r="A23" s="444" t="s">
        <v>932</v>
      </c>
      <c r="B23" s="440" t="s">
        <v>555</v>
      </c>
      <c r="C23" s="195" t="s">
        <v>79</v>
      </c>
      <c r="D23" s="417">
        <v>120</v>
      </c>
      <c r="E23" s="104"/>
      <c r="F23" s="104"/>
      <c r="G23" s="104"/>
      <c r="H23" s="104"/>
      <c r="I23" s="104"/>
      <c r="J23" s="619"/>
      <c r="K23" s="809">
        <f t="shared" ref="K23" si="5">D23*G23*$C$5</f>
        <v>0</v>
      </c>
      <c r="L23" s="102">
        <f t="shared" ref="L23" si="6">H23*D23*$C$7</f>
        <v>0</v>
      </c>
      <c r="M23" s="102">
        <f t="shared" ref="M23" si="7">D23*I23*$C$6</f>
        <v>0</v>
      </c>
      <c r="N23" s="94">
        <f t="shared" ref="N23" si="8">D23*J23*$C$8</f>
        <v>0</v>
      </c>
      <c r="O23" s="284">
        <f t="shared" ref="O23" si="9">SUM(K23:N23)</f>
        <v>0</v>
      </c>
    </row>
    <row r="24" spans="1:22" ht="18" hidden="1" customHeight="1" x14ac:dyDescent="0.2">
      <c r="A24" s="404" t="s">
        <v>81</v>
      </c>
      <c r="B24" s="440" t="s">
        <v>555</v>
      </c>
      <c r="C24" s="440" t="s">
        <v>79</v>
      </c>
      <c r="D24" s="417">
        <v>1065.18</v>
      </c>
      <c r="E24" s="104"/>
      <c r="F24" s="104"/>
      <c r="G24" s="104"/>
      <c r="H24" s="104"/>
      <c r="I24" s="104"/>
      <c r="J24" s="619"/>
      <c r="K24" s="809">
        <f t="shared" ref="K24" si="10">D24*G24*$C$5</f>
        <v>0</v>
      </c>
      <c r="L24" s="102">
        <f t="shared" ref="L24" si="11">H24*D24*$C$7</f>
        <v>0</v>
      </c>
      <c r="M24" s="102">
        <f t="shared" ref="M24" si="12">D24*I24*$C$6</f>
        <v>0</v>
      </c>
      <c r="N24" s="94">
        <f t="shared" ref="N24" si="13">D24*J24*$C$8</f>
        <v>0</v>
      </c>
      <c r="O24" s="284">
        <f t="shared" ref="O24" si="14">SUM(K24:N24)</f>
        <v>0</v>
      </c>
    </row>
    <row r="25" spans="1:22" ht="18" hidden="1" customHeight="1" x14ac:dyDescent="0.2">
      <c r="A25" s="404" t="s">
        <v>81</v>
      </c>
      <c r="B25" s="440" t="s">
        <v>556</v>
      </c>
      <c r="C25" s="195" t="s">
        <v>79</v>
      </c>
      <c r="D25" s="417">
        <f>598.58</f>
        <v>598.58000000000004</v>
      </c>
      <c r="E25" s="104"/>
      <c r="F25" s="104"/>
      <c r="G25" s="104"/>
      <c r="H25" s="104"/>
      <c r="I25" s="104"/>
      <c r="J25" s="619"/>
      <c r="K25" s="809">
        <f t="shared" si="0"/>
        <v>0</v>
      </c>
      <c r="L25" s="102">
        <f t="shared" ref="L25:L33" si="15">H25*D25*$C$7</f>
        <v>0</v>
      </c>
      <c r="M25" s="102">
        <f t="shared" ref="M25:M33" si="16">D25*I25*$C$6</f>
        <v>0</v>
      </c>
      <c r="N25" s="94">
        <f t="shared" ref="N25:N33" si="17">D25*J25*$C$8</f>
        <v>0</v>
      </c>
      <c r="O25" s="284">
        <f t="shared" ref="O25:O35" si="18">SUM(K25:N25)</f>
        <v>0</v>
      </c>
    </row>
    <row r="26" spans="1:22" ht="18" hidden="1" customHeight="1" x14ac:dyDescent="0.2">
      <c r="A26" s="404" t="s">
        <v>81</v>
      </c>
      <c r="B26" s="440" t="s">
        <v>557</v>
      </c>
      <c r="C26" s="195" t="s">
        <v>79</v>
      </c>
      <c r="D26" s="417">
        <v>597.89</v>
      </c>
      <c r="E26" s="104"/>
      <c r="F26" s="104"/>
      <c r="G26" s="104"/>
      <c r="H26" s="104"/>
      <c r="I26" s="104"/>
      <c r="J26" s="619"/>
      <c r="K26" s="809">
        <f t="shared" si="0"/>
        <v>0</v>
      </c>
      <c r="L26" s="102">
        <f t="shared" si="15"/>
        <v>0</v>
      </c>
      <c r="M26" s="102">
        <f t="shared" si="16"/>
        <v>0</v>
      </c>
      <c r="N26" s="94">
        <f t="shared" si="17"/>
        <v>0</v>
      </c>
      <c r="O26" s="284">
        <f t="shared" si="18"/>
        <v>0</v>
      </c>
    </row>
    <row r="27" spans="1:22" ht="18" hidden="1" customHeight="1" x14ac:dyDescent="0.2">
      <c r="A27" s="404" t="s">
        <v>22</v>
      </c>
      <c r="B27" s="196" t="s">
        <v>123</v>
      </c>
      <c r="C27" s="195" t="s">
        <v>79</v>
      </c>
      <c r="D27" s="417">
        <v>1310.32</v>
      </c>
      <c r="E27" s="104"/>
      <c r="F27" s="104"/>
      <c r="G27" s="104"/>
      <c r="H27" s="104"/>
      <c r="I27" s="104"/>
      <c r="J27" s="619"/>
      <c r="K27" s="809">
        <f t="shared" si="0"/>
        <v>0</v>
      </c>
      <c r="L27" s="102">
        <f t="shared" si="15"/>
        <v>0</v>
      </c>
      <c r="M27" s="102">
        <f t="shared" si="16"/>
        <v>0</v>
      </c>
      <c r="N27" s="94">
        <f t="shared" si="17"/>
        <v>0</v>
      </c>
      <c r="O27" s="284">
        <f t="shared" si="18"/>
        <v>0</v>
      </c>
    </row>
    <row r="28" spans="1:22" ht="18" hidden="1" customHeight="1" x14ac:dyDescent="0.2">
      <c r="A28" s="404" t="s">
        <v>277</v>
      </c>
      <c r="B28" s="196" t="s">
        <v>123</v>
      </c>
      <c r="C28" s="195" t="s">
        <v>79</v>
      </c>
      <c r="D28" s="417">
        <v>80.77</v>
      </c>
      <c r="E28" s="104"/>
      <c r="F28" s="104"/>
      <c r="G28" s="104"/>
      <c r="H28" s="104"/>
      <c r="I28" s="104"/>
      <c r="J28" s="619"/>
      <c r="K28" s="809">
        <f t="shared" si="0"/>
        <v>0</v>
      </c>
      <c r="L28" s="102">
        <f t="shared" si="15"/>
        <v>0</v>
      </c>
      <c r="M28" s="102">
        <f t="shared" si="16"/>
        <v>0</v>
      </c>
      <c r="N28" s="94">
        <f t="shared" si="17"/>
        <v>0</v>
      </c>
      <c r="O28" s="284">
        <f t="shared" si="18"/>
        <v>0</v>
      </c>
    </row>
    <row r="29" spans="1:22" ht="18" hidden="1" customHeight="1" x14ac:dyDescent="0.2">
      <c r="A29" s="404" t="s">
        <v>98</v>
      </c>
      <c r="B29" s="196" t="s">
        <v>67</v>
      </c>
      <c r="C29" s="195" t="s">
        <v>79</v>
      </c>
      <c r="D29" s="417">
        <v>155.29</v>
      </c>
      <c r="E29" s="104"/>
      <c r="F29" s="104"/>
      <c r="G29" s="104"/>
      <c r="H29" s="104"/>
      <c r="I29" s="104"/>
      <c r="J29" s="619"/>
      <c r="K29" s="809">
        <f t="shared" si="0"/>
        <v>0</v>
      </c>
      <c r="L29" s="102">
        <f t="shared" si="15"/>
        <v>0</v>
      </c>
      <c r="M29" s="102">
        <f t="shared" si="16"/>
        <v>0</v>
      </c>
      <c r="N29" s="94">
        <f t="shared" si="17"/>
        <v>0</v>
      </c>
      <c r="O29" s="284">
        <f t="shared" si="18"/>
        <v>0</v>
      </c>
    </row>
    <row r="30" spans="1:22" ht="18" hidden="1" customHeight="1" x14ac:dyDescent="0.2">
      <c r="A30" s="404" t="s">
        <v>81</v>
      </c>
      <c r="B30" s="196" t="s">
        <v>823</v>
      </c>
      <c r="C30" s="440" t="s">
        <v>79</v>
      </c>
      <c r="D30" s="417">
        <v>147.41</v>
      </c>
      <c r="E30" s="104"/>
      <c r="F30" s="104"/>
      <c r="G30" s="104"/>
      <c r="H30" s="104"/>
      <c r="I30" s="104"/>
      <c r="J30" s="619"/>
      <c r="K30" s="809">
        <f t="shared" si="0"/>
        <v>0</v>
      </c>
      <c r="L30" s="102">
        <f t="shared" si="15"/>
        <v>0</v>
      </c>
      <c r="M30" s="102">
        <f t="shared" si="16"/>
        <v>0</v>
      </c>
      <c r="N30" s="94">
        <f t="shared" si="17"/>
        <v>0</v>
      </c>
      <c r="O30" s="284">
        <f t="shared" si="18"/>
        <v>0</v>
      </c>
    </row>
    <row r="31" spans="1:22" ht="18" hidden="1" customHeight="1" x14ac:dyDescent="0.2">
      <c r="A31" s="404" t="s">
        <v>81</v>
      </c>
      <c r="B31" s="440" t="s">
        <v>558</v>
      </c>
      <c r="C31" s="195" t="s">
        <v>79</v>
      </c>
      <c r="D31" s="417">
        <v>607.9</v>
      </c>
      <c r="E31" s="104"/>
      <c r="F31" s="104"/>
      <c r="G31" s="104"/>
      <c r="H31" s="104"/>
      <c r="I31" s="104"/>
      <c r="J31" s="619"/>
      <c r="K31" s="809">
        <f t="shared" si="0"/>
        <v>0</v>
      </c>
      <c r="L31" s="102">
        <f t="shared" si="15"/>
        <v>0</v>
      </c>
      <c r="M31" s="102">
        <f t="shared" si="16"/>
        <v>0</v>
      </c>
      <c r="N31" s="94">
        <f t="shared" si="17"/>
        <v>0</v>
      </c>
      <c r="O31" s="284">
        <f t="shared" si="18"/>
        <v>0</v>
      </c>
    </row>
    <row r="32" spans="1:22" ht="18" hidden="1" customHeight="1" x14ac:dyDescent="0.2">
      <c r="A32" s="404" t="s">
        <v>98</v>
      </c>
      <c r="B32" s="196" t="s">
        <v>68</v>
      </c>
      <c r="C32" s="195" t="s">
        <v>79</v>
      </c>
      <c r="D32" s="417">
        <v>61.16</v>
      </c>
      <c r="E32" s="104"/>
      <c r="F32" s="104"/>
      <c r="G32" s="104"/>
      <c r="H32" s="104"/>
      <c r="I32" s="104"/>
      <c r="J32" s="619"/>
      <c r="K32" s="809">
        <f t="shared" si="0"/>
        <v>0</v>
      </c>
      <c r="L32" s="102">
        <f t="shared" si="15"/>
        <v>0</v>
      </c>
      <c r="M32" s="102">
        <f t="shared" si="16"/>
        <v>0</v>
      </c>
      <c r="N32" s="94">
        <f t="shared" si="17"/>
        <v>0</v>
      </c>
      <c r="O32" s="284">
        <f t="shared" si="18"/>
        <v>0</v>
      </c>
    </row>
    <row r="33" spans="1:15" ht="18" hidden="1" customHeight="1" x14ac:dyDescent="0.2">
      <c r="A33" s="404" t="s">
        <v>98</v>
      </c>
      <c r="B33" s="196" t="s">
        <v>69</v>
      </c>
      <c r="C33" s="195" t="s">
        <v>79</v>
      </c>
      <c r="D33" s="417">
        <v>59.61</v>
      </c>
      <c r="E33" s="104"/>
      <c r="F33" s="104"/>
      <c r="G33" s="104"/>
      <c r="H33" s="104"/>
      <c r="I33" s="104"/>
      <c r="J33" s="619"/>
      <c r="K33" s="810">
        <f t="shared" si="0"/>
        <v>0</v>
      </c>
      <c r="L33" s="102">
        <f t="shared" si="15"/>
        <v>0</v>
      </c>
      <c r="M33" s="102">
        <f t="shared" si="16"/>
        <v>0</v>
      </c>
      <c r="N33" s="94">
        <f t="shared" si="17"/>
        <v>0</v>
      </c>
      <c r="O33" s="284">
        <f t="shared" si="18"/>
        <v>0</v>
      </c>
    </row>
    <row r="34" spans="1:15" ht="18" customHeight="1" x14ac:dyDescent="0.2">
      <c r="A34" s="900" t="s">
        <v>828</v>
      </c>
      <c r="B34" s="901"/>
      <c r="C34" s="902"/>
      <c r="D34" s="903"/>
      <c r="E34" s="904"/>
      <c r="F34" s="904"/>
      <c r="G34" s="904"/>
      <c r="H34" s="904"/>
      <c r="I34" s="904"/>
      <c r="J34" s="905"/>
      <c r="K34" s="906"/>
      <c r="L34" s="907"/>
      <c r="M34" s="907"/>
      <c r="N34" s="908"/>
      <c r="O34" s="945"/>
    </row>
    <row r="35" spans="1:15" ht="18" customHeight="1" x14ac:dyDescent="0.2">
      <c r="A35" s="404" t="s">
        <v>868</v>
      </c>
      <c r="B35" s="196" t="s">
        <v>869</v>
      </c>
      <c r="C35" s="440" t="s">
        <v>870</v>
      </c>
      <c r="D35" s="417">
        <v>1403.96</v>
      </c>
      <c r="E35" s="898"/>
      <c r="F35" s="898"/>
      <c r="G35" s="898">
        <v>1</v>
      </c>
      <c r="H35" s="898">
        <v>2</v>
      </c>
      <c r="I35" s="898">
        <v>3</v>
      </c>
      <c r="J35" s="899">
        <v>1</v>
      </c>
      <c r="K35" s="810">
        <f>D35*G35*$C$5</f>
        <v>154.43559999999999</v>
      </c>
      <c r="L35" s="102">
        <f>H35*D35*$C$7</f>
        <v>196.55440000000002</v>
      </c>
      <c r="M35" s="102">
        <f>D35*I35*$C$6</f>
        <v>168.4752</v>
      </c>
      <c r="N35" s="94">
        <f>D35*J35*$C$8</f>
        <v>182.51480000000001</v>
      </c>
      <c r="O35" s="284">
        <f t="shared" si="18"/>
        <v>701.98</v>
      </c>
    </row>
    <row r="36" spans="1:15" ht="18" customHeight="1" x14ac:dyDescent="0.2">
      <c r="A36" s="444" t="s">
        <v>873</v>
      </c>
      <c r="B36" s="196" t="s">
        <v>869</v>
      </c>
      <c r="C36" s="440" t="s">
        <v>870</v>
      </c>
      <c r="D36" s="417">
        <v>23.91</v>
      </c>
      <c r="E36" s="898"/>
      <c r="F36" s="898"/>
      <c r="G36" s="898">
        <v>1</v>
      </c>
      <c r="H36" s="898">
        <v>2</v>
      </c>
      <c r="I36" s="898">
        <v>3</v>
      </c>
      <c r="J36" s="899">
        <v>1</v>
      </c>
      <c r="K36" s="810">
        <f t="shared" ref="K36:K50" si="19">D36*G36*$C$5</f>
        <v>2.6301000000000001</v>
      </c>
      <c r="L36" s="102">
        <f t="shared" ref="L36:L50" si="20">H36*D36*$C$7</f>
        <v>3.3474000000000004</v>
      </c>
      <c r="M36" s="102">
        <f t="shared" ref="M36:M50" si="21">D36*I36*$C$6</f>
        <v>2.8692000000000002</v>
      </c>
      <c r="N36" s="94">
        <f t="shared" ref="N36:N50" si="22">D36*J36*$C$8</f>
        <v>3.1083000000000003</v>
      </c>
      <c r="O36" s="284">
        <f t="shared" ref="O36" si="23">SUM(K36:N36)</f>
        <v>11.955000000000002</v>
      </c>
    </row>
    <row r="37" spans="1:15" ht="18" customHeight="1" x14ac:dyDescent="0.2">
      <c r="A37" s="444" t="s">
        <v>874</v>
      </c>
      <c r="B37" s="440" t="s">
        <v>869</v>
      </c>
      <c r="C37" s="440" t="s">
        <v>870</v>
      </c>
      <c r="D37" s="417">
        <v>34.82</v>
      </c>
      <c r="E37" s="898"/>
      <c r="F37" s="898"/>
      <c r="G37" s="898">
        <v>1</v>
      </c>
      <c r="H37" s="898">
        <v>2</v>
      </c>
      <c r="I37" s="898">
        <v>3</v>
      </c>
      <c r="J37" s="899">
        <v>1</v>
      </c>
      <c r="K37" s="810">
        <f t="shared" si="19"/>
        <v>3.8302</v>
      </c>
      <c r="L37" s="102">
        <f t="shared" si="20"/>
        <v>4.8748000000000005</v>
      </c>
      <c r="M37" s="102">
        <f t="shared" si="21"/>
        <v>4.1784000000000008</v>
      </c>
      <c r="N37" s="94">
        <f t="shared" si="22"/>
        <v>4.5266000000000002</v>
      </c>
      <c r="O37" s="284">
        <f t="shared" ref="O37:O50" si="24">SUM(K37:N37)</f>
        <v>17.410000000000004</v>
      </c>
    </row>
    <row r="38" spans="1:15" ht="18" customHeight="1" x14ac:dyDescent="0.2">
      <c r="A38" s="444" t="s">
        <v>878</v>
      </c>
      <c r="B38" s="196" t="s">
        <v>869</v>
      </c>
      <c r="C38" s="440" t="s">
        <v>870</v>
      </c>
      <c r="D38" s="417">
        <v>52.92</v>
      </c>
      <c r="E38" s="898"/>
      <c r="F38" s="898"/>
      <c r="G38" s="898">
        <v>1</v>
      </c>
      <c r="H38" s="898"/>
      <c r="I38" s="898"/>
      <c r="J38" s="899">
        <v>1</v>
      </c>
      <c r="K38" s="810">
        <f t="shared" ref="K38:K39" si="25">D38*G38*$C$5</f>
        <v>5.8212000000000002</v>
      </c>
      <c r="L38" s="102">
        <f t="shared" ref="L38:L39" si="26">H38*D38*$C$7</f>
        <v>0</v>
      </c>
      <c r="M38" s="102">
        <f t="shared" ref="M38:M39" si="27">D38*I38*$C$6</f>
        <v>0</v>
      </c>
      <c r="N38" s="94">
        <f t="shared" ref="N38:N39" si="28">D38*J38*$C$8</f>
        <v>6.8796000000000008</v>
      </c>
      <c r="O38" s="284">
        <f t="shared" ref="O38:O39" si="29">SUM(K38:N38)</f>
        <v>12.700800000000001</v>
      </c>
    </row>
    <row r="39" spans="1:15" ht="18" customHeight="1" x14ac:dyDescent="0.2">
      <c r="A39" s="444" t="s">
        <v>885</v>
      </c>
      <c r="B39" s="196" t="s">
        <v>869</v>
      </c>
      <c r="C39" s="440" t="s">
        <v>870</v>
      </c>
      <c r="D39" s="417">
        <v>50.21</v>
      </c>
      <c r="E39" s="898"/>
      <c r="F39" s="898"/>
      <c r="G39" s="898">
        <v>1</v>
      </c>
      <c r="H39" s="898"/>
      <c r="I39" s="898"/>
      <c r="J39" s="899">
        <v>1</v>
      </c>
      <c r="K39" s="810">
        <f t="shared" si="25"/>
        <v>5.5231000000000003</v>
      </c>
      <c r="L39" s="102">
        <f t="shared" si="26"/>
        <v>0</v>
      </c>
      <c r="M39" s="102">
        <f t="shared" si="27"/>
        <v>0</v>
      </c>
      <c r="N39" s="94">
        <f t="shared" si="28"/>
        <v>6.5273000000000003</v>
      </c>
      <c r="O39" s="284">
        <f t="shared" si="29"/>
        <v>12.0504</v>
      </c>
    </row>
    <row r="40" spans="1:15" ht="18" hidden="1" customHeight="1" x14ac:dyDescent="0.2">
      <c r="A40" s="404" t="s">
        <v>81</v>
      </c>
      <c r="B40" s="440" t="s">
        <v>883</v>
      </c>
      <c r="C40" s="440" t="s">
        <v>870</v>
      </c>
      <c r="D40" s="417">
        <v>120</v>
      </c>
      <c r="E40" s="898"/>
      <c r="F40" s="898"/>
      <c r="G40" s="898"/>
      <c r="H40" s="898"/>
      <c r="I40" s="898"/>
      <c r="J40" s="899"/>
      <c r="K40" s="810">
        <f t="shared" ref="K40:K41" si="30">D40*G40*$C$5</f>
        <v>0</v>
      </c>
      <c r="L40" s="102">
        <f t="shared" ref="L40:L41" si="31">H40*D40*$C$7</f>
        <v>0</v>
      </c>
      <c r="M40" s="102">
        <f t="shared" ref="M40:M41" si="32">D40*I40*$C$6</f>
        <v>0</v>
      </c>
      <c r="N40" s="94">
        <f t="shared" ref="N40:N41" si="33">D40*J40*$C$8</f>
        <v>0</v>
      </c>
      <c r="O40" s="284">
        <f t="shared" ref="O40:O41" si="34">SUM(K40:N40)</f>
        <v>0</v>
      </c>
    </row>
    <row r="41" spans="1:15" ht="18" hidden="1" customHeight="1" x14ac:dyDescent="0.2">
      <c r="A41" s="404" t="s">
        <v>81</v>
      </c>
      <c r="B41" s="440" t="s">
        <v>884</v>
      </c>
      <c r="C41" s="440" t="s">
        <v>870</v>
      </c>
      <c r="D41" s="417">
        <v>200</v>
      </c>
      <c r="E41" s="898"/>
      <c r="F41" s="898"/>
      <c r="G41" s="898"/>
      <c r="H41" s="898"/>
      <c r="I41" s="898"/>
      <c r="J41" s="899"/>
      <c r="K41" s="810">
        <f t="shared" si="30"/>
        <v>0</v>
      </c>
      <c r="L41" s="102">
        <f t="shared" si="31"/>
        <v>0</v>
      </c>
      <c r="M41" s="102">
        <f t="shared" si="32"/>
        <v>0</v>
      </c>
      <c r="N41" s="94">
        <f t="shared" si="33"/>
        <v>0</v>
      </c>
      <c r="O41" s="284">
        <f t="shared" si="34"/>
        <v>0</v>
      </c>
    </row>
    <row r="42" spans="1:15" ht="18" customHeight="1" x14ac:dyDescent="0.2">
      <c r="A42" s="444" t="s">
        <v>879</v>
      </c>
      <c r="B42" s="440" t="s">
        <v>869</v>
      </c>
      <c r="C42" s="440" t="s">
        <v>871</v>
      </c>
      <c r="D42" s="417">
        <v>441.55</v>
      </c>
      <c r="E42" s="898"/>
      <c r="F42" s="898"/>
      <c r="G42" s="898">
        <v>1</v>
      </c>
      <c r="H42" s="898">
        <v>2</v>
      </c>
      <c r="I42" s="898">
        <v>3</v>
      </c>
      <c r="J42" s="899">
        <v>1</v>
      </c>
      <c r="K42" s="810">
        <f t="shared" si="19"/>
        <v>48.570500000000003</v>
      </c>
      <c r="L42" s="102">
        <f t="shared" si="20"/>
        <v>61.817000000000007</v>
      </c>
      <c r="M42" s="102">
        <f t="shared" si="21"/>
        <v>52.986000000000004</v>
      </c>
      <c r="N42" s="94">
        <f t="shared" si="22"/>
        <v>57.401500000000006</v>
      </c>
      <c r="O42" s="284">
        <f t="shared" si="24"/>
        <v>220.77500000000003</v>
      </c>
    </row>
    <row r="43" spans="1:15" ht="18" customHeight="1" x14ac:dyDescent="0.2">
      <c r="A43" s="404" t="s">
        <v>877</v>
      </c>
      <c r="B43" s="196" t="s">
        <v>869</v>
      </c>
      <c r="C43" s="440" t="s">
        <v>871</v>
      </c>
      <c r="D43" s="417">
        <v>133.58000000000001</v>
      </c>
      <c r="E43" s="898"/>
      <c r="F43" s="898"/>
      <c r="G43" s="898">
        <v>1</v>
      </c>
      <c r="H43" s="898">
        <v>2</v>
      </c>
      <c r="I43" s="898">
        <v>3</v>
      </c>
      <c r="J43" s="899">
        <v>1</v>
      </c>
      <c r="K43" s="810">
        <f t="shared" si="19"/>
        <v>14.693800000000001</v>
      </c>
      <c r="L43" s="102">
        <f t="shared" si="20"/>
        <v>18.701200000000004</v>
      </c>
      <c r="M43" s="102">
        <f t="shared" si="21"/>
        <v>16.029600000000002</v>
      </c>
      <c r="N43" s="94">
        <f t="shared" si="22"/>
        <v>17.365400000000001</v>
      </c>
      <c r="O43" s="284">
        <f t="shared" si="24"/>
        <v>66.790000000000006</v>
      </c>
    </row>
    <row r="44" spans="1:15" ht="18" customHeight="1" x14ac:dyDescent="0.2">
      <c r="A44" s="444" t="s">
        <v>878</v>
      </c>
      <c r="B44" s="196" t="s">
        <v>869</v>
      </c>
      <c r="C44" s="440" t="s">
        <v>871</v>
      </c>
      <c r="D44" s="417">
        <v>53.03</v>
      </c>
      <c r="E44" s="898"/>
      <c r="F44" s="898"/>
      <c r="G44" s="898">
        <v>1</v>
      </c>
      <c r="H44" s="898"/>
      <c r="I44" s="898"/>
      <c r="J44" s="899">
        <v>1</v>
      </c>
      <c r="K44" s="810">
        <f t="shared" si="19"/>
        <v>5.8333000000000004</v>
      </c>
      <c r="L44" s="102">
        <f t="shared" si="20"/>
        <v>0</v>
      </c>
      <c r="M44" s="102">
        <f t="shared" si="21"/>
        <v>0</v>
      </c>
      <c r="N44" s="94">
        <f t="shared" si="22"/>
        <v>6.8939000000000004</v>
      </c>
      <c r="O44" s="284">
        <f t="shared" si="24"/>
        <v>12.7272</v>
      </c>
    </row>
    <row r="45" spans="1:15" ht="18" customHeight="1" x14ac:dyDescent="0.2">
      <c r="A45" s="444" t="s">
        <v>885</v>
      </c>
      <c r="B45" s="440" t="s">
        <v>869</v>
      </c>
      <c r="C45" s="440" t="s">
        <v>871</v>
      </c>
      <c r="D45" s="417">
        <v>70.56</v>
      </c>
      <c r="E45" s="898"/>
      <c r="F45" s="898"/>
      <c r="G45" s="898">
        <v>1</v>
      </c>
      <c r="H45" s="898"/>
      <c r="I45" s="898"/>
      <c r="J45" s="899">
        <v>1</v>
      </c>
      <c r="K45" s="810">
        <f t="shared" si="19"/>
        <v>7.7616000000000005</v>
      </c>
      <c r="L45" s="102">
        <f t="shared" si="20"/>
        <v>0</v>
      </c>
      <c r="M45" s="102">
        <f t="shared" si="21"/>
        <v>0</v>
      </c>
      <c r="N45" s="94">
        <f t="shared" si="22"/>
        <v>9.1728000000000005</v>
      </c>
      <c r="O45" s="284">
        <f t="shared" si="24"/>
        <v>16.9344</v>
      </c>
    </row>
    <row r="46" spans="1:15" ht="18" customHeight="1" x14ac:dyDescent="0.2">
      <c r="A46" s="444" t="s">
        <v>880</v>
      </c>
      <c r="B46" s="196" t="s">
        <v>869</v>
      </c>
      <c r="C46" s="440" t="s">
        <v>872</v>
      </c>
      <c r="D46" s="417">
        <v>573.85</v>
      </c>
      <c r="E46" s="898"/>
      <c r="F46" s="898"/>
      <c r="G46" s="898">
        <v>1</v>
      </c>
      <c r="H46" s="898">
        <v>2</v>
      </c>
      <c r="I46" s="898">
        <v>3</v>
      </c>
      <c r="J46" s="899">
        <v>1</v>
      </c>
      <c r="K46" s="810">
        <f t="shared" si="19"/>
        <v>63.1235</v>
      </c>
      <c r="L46" s="102">
        <f t="shared" si="20"/>
        <v>80.339000000000013</v>
      </c>
      <c r="M46" s="102">
        <f t="shared" si="21"/>
        <v>68.862000000000009</v>
      </c>
      <c r="N46" s="94">
        <f t="shared" si="22"/>
        <v>74.600500000000011</v>
      </c>
      <c r="O46" s="284">
        <f t="shared" si="24"/>
        <v>286.92500000000001</v>
      </c>
    </row>
    <row r="47" spans="1:15" ht="18" customHeight="1" x14ac:dyDescent="0.2">
      <c r="A47" s="444" t="s">
        <v>881</v>
      </c>
      <c r="B47" s="440" t="s">
        <v>869</v>
      </c>
      <c r="C47" s="195" t="s">
        <v>872</v>
      </c>
      <c r="D47" s="417">
        <v>89.34</v>
      </c>
      <c r="E47" s="898"/>
      <c r="F47" s="898"/>
      <c r="G47" s="898">
        <v>1</v>
      </c>
      <c r="H47" s="898">
        <v>2</v>
      </c>
      <c r="I47" s="898">
        <v>3</v>
      </c>
      <c r="J47" s="899">
        <v>1</v>
      </c>
      <c r="K47" s="810">
        <f t="shared" si="19"/>
        <v>9.8274000000000008</v>
      </c>
      <c r="L47" s="102">
        <f t="shared" si="20"/>
        <v>12.507600000000002</v>
      </c>
      <c r="M47" s="102">
        <f t="shared" si="21"/>
        <v>10.720799999999999</v>
      </c>
      <c r="N47" s="94">
        <f t="shared" si="22"/>
        <v>11.6142</v>
      </c>
      <c r="O47" s="284">
        <f t="shared" si="24"/>
        <v>44.67</v>
      </c>
    </row>
    <row r="48" spans="1:15" ht="18" customHeight="1" x14ac:dyDescent="0.2">
      <c r="A48" s="444" t="s">
        <v>882</v>
      </c>
      <c r="B48" s="196" t="s">
        <v>869</v>
      </c>
      <c r="C48" s="195" t="s">
        <v>872</v>
      </c>
      <c r="D48" s="417">
        <v>75.48</v>
      </c>
      <c r="E48" s="898"/>
      <c r="F48" s="898"/>
      <c r="G48" s="898">
        <v>1</v>
      </c>
      <c r="H48" s="898">
        <v>2</v>
      </c>
      <c r="I48" s="898">
        <v>3</v>
      </c>
      <c r="J48" s="899">
        <v>1</v>
      </c>
      <c r="K48" s="810">
        <f t="shared" si="19"/>
        <v>8.3028000000000013</v>
      </c>
      <c r="L48" s="102">
        <f t="shared" si="20"/>
        <v>10.567200000000001</v>
      </c>
      <c r="M48" s="102">
        <f t="shared" si="21"/>
        <v>9.0576000000000008</v>
      </c>
      <c r="N48" s="94">
        <f t="shared" si="22"/>
        <v>9.8124000000000002</v>
      </c>
      <c r="O48" s="284">
        <f t="shared" si="24"/>
        <v>37.740000000000009</v>
      </c>
    </row>
    <row r="49" spans="1:15" ht="18" customHeight="1" x14ac:dyDescent="0.2">
      <c r="A49" s="444" t="s">
        <v>878</v>
      </c>
      <c r="B49" s="196" t="s">
        <v>869</v>
      </c>
      <c r="C49" s="195" t="s">
        <v>872</v>
      </c>
      <c r="D49" s="417">
        <v>53.03</v>
      </c>
      <c r="E49" s="898"/>
      <c r="F49" s="898"/>
      <c r="G49" s="898">
        <v>1</v>
      </c>
      <c r="H49" s="898"/>
      <c r="I49" s="898"/>
      <c r="J49" s="899">
        <v>1</v>
      </c>
      <c r="K49" s="810">
        <f t="shared" si="19"/>
        <v>5.8333000000000004</v>
      </c>
      <c r="L49" s="102">
        <f t="shared" si="20"/>
        <v>0</v>
      </c>
      <c r="M49" s="102">
        <f t="shared" si="21"/>
        <v>0</v>
      </c>
      <c r="N49" s="94">
        <f t="shared" si="22"/>
        <v>6.8939000000000004</v>
      </c>
      <c r="O49" s="284">
        <f t="shared" si="24"/>
        <v>12.7272</v>
      </c>
    </row>
    <row r="50" spans="1:15" ht="18" customHeight="1" x14ac:dyDescent="0.2">
      <c r="A50" s="444" t="s">
        <v>885</v>
      </c>
      <c r="B50" s="440" t="s">
        <v>869</v>
      </c>
      <c r="C50" s="195" t="s">
        <v>872</v>
      </c>
      <c r="D50" s="417">
        <v>75.48</v>
      </c>
      <c r="E50" s="898"/>
      <c r="F50" s="898"/>
      <c r="G50" s="898">
        <v>1</v>
      </c>
      <c r="H50" s="898"/>
      <c r="I50" s="898"/>
      <c r="J50" s="899">
        <v>1</v>
      </c>
      <c r="K50" s="810">
        <f t="shared" si="19"/>
        <v>8.3028000000000013</v>
      </c>
      <c r="L50" s="102">
        <f t="shared" si="20"/>
        <v>0</v>
      </c>
      <c r="M50" s="102">
        <f t="shared" si="21"/>
        <v>0</v>
      </c>
      <c r="N50" s="94">
        <f t="shared" si="22"/>
        <v>9.8124000000000002</v>
      </c>
      <c r="O50" s="284">
        <f t="shared" si="24"/>
        <v>18.115200000000002</v>
      </c>
    </row>
    <row r="51" spans="1:15" ht="18" customHeight="1" thickBot="1" x14ac:dyDescent="0.25">
      <c r="A51" s="869"/>
      <c r="B51" s="870"/>
      <c r="C51" s="870"/>
      <c r="D51" s="871"/>
      <c r="E51" s="606"/>
      <c r="F51" s="606"/>
      <c r="G51" s="606"/>
      <c r="H51" s="606"/>
      <c r="I51" s="606"/>
      <c r="J51" s="872"/>
      <c r="K51" s="609"/>
      <c r="L51" s="606"/>
      <c r="M51" s="606"/>
      <c r="N51" s="873"/>
      <c r="O51" s="874"/>
    </row>
    <row r="52" spans="1:15" ht="18" customHeight="1" thickBot="1" x14ac:dyDescent="0.25">
      <c r="A52" s="68"/>
      <c r="B52" s="242"/>
      <c r="C52" s="427"/>
      <c r="D52" s="242"/>
      <c r="E52" s="243"/>
      <c r="F52" s="243"/>
      <c r="G52" s="243"/>
      <c r="H52" s="243"/>
      <c r="I52" s="243"/>
      <c r="J52" s="243"/>
      <c r="K52" s="244"/>
      <c r="L52" s="244"/>
      <c r="M52" s="244"/>
      <c r="N52" s="582" t="s">
        <v>361</v>
      </c>
      <c r="O52" s="245">
        <f>SUM(O13:O51)</f>
        <v>1473.5002000000002</v>
      </c>
    </row>
    <row r="53" spans="1:15" ht="13.5" thickTop="1" x14ac:dyDescent="0.2"/>
  </sheetData>
  <sheetProtection formatCells="0" formatColumns="0" formatRows="0" insertColumns="0" insertRows="0" deleteColumns="0" deleteRows="0"/>
  <protectedRanges>
    <protectedRange sqref="K9:O9 B5:B8 D14:F16 A17:F22 A13:C16 C9:C12 P51:P52 P1:P9 D9:J13 D5:O8 A1:O4 A5:A12 B10:B12 K10:P13 A25:D34 A40:A41 G14:P22 A23:P24 E25:P50" name="Bereich1"/>
    <protectedRange sqref="A51:O52" name="Bereich1_1"/>
  </protectedRanges>
  <sortState xmlns:xlrd2="http://schemas.microsoft.com/office/spreadsheetml/2017/richdata2" ref="A196:D345">
    <sortCondition ref="B197"/>
  </sortState>
  <customSheetViews>
    <customSheetView guid="{5C32C84F-22BC-44CA-AD2B-12D34D143DA0}">
      <selection activeCell="A5" sqref="A5:C9"/>
      <pageMargins left="0.39370078740157483" right="0.39370078740157483" top="0.39370078740157483" bottom="0.39370078740157483" header="0" footer="0"/>
      <pageSetup paperSize="9" fitToHeight="2" orientation="landscape" r:id="rId1"/>
      <headerFooter alignWithMargins="0">
        <oddFooter>&amp;C&amp;A &amp;P / &amp;N&amp;R&amp;F</oddFooter>
      </headerFooter>
    </customSheetView>
  </customSheetViews>
  <mergeCells count="2">
    <mergeCell ref="K3:N3"/>
    <mergeCell ref="A3:B3"/>
  </mergeCells>
  <phoneticPr fontId="0" type="noConversion"/>
  <pageMargins left="0.39370078740157483" right="0.39370078740157483" top="0.39370078740157483" bottom="0.39370078740157483" header="0" footer="0"/>
  <pageSetup paperSize="9" scale="78" fitToHeight="2" orientation="landscape" r:id="rId2"/>
  <headerFooter alignWithMargins="0">
    <oddFooter>&amp;C&amp;A &amp;P / &amp;N&amp;R&amp;F</oddFooter>
  </headerFooter>
  <ignoredErrors>
    <ignoredError sqref="B40" twoDigitTextYear="1"/>
  </ignoredError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/>
  <dimension ref="A1:W53"/>
  <sheetViews>
    <sheetView showZeros="0" zoomScale="85" zoomScaleNormal="85" workbookViewId="0">
      <selection activeCell="G9" sqref="G9"/>
    </sheetView>
  </sheetViews>
  <sheetFormatPr baseColWidth="10" defaultColWidth="11.42578125" defaultRowHeight="12.75" x14ac:dyDescent="0.2"/>
  <cols>
    <col min="1" max="1" width="31.7109375" style="151" bestFit="1" customWidth="1"/>
    <col min="2" max="2" width="11.140625" style="152" customWidth="1"/>
    <col min="3" max="3" width="9.85546875" style="152" customWidth="1"/>
    <col min="4" max="4" width="9.28515625" style="124" bestFit="1" customWidth="1"/>
    <col min="5" max="5" width="9.42578125" style="124" customWidth="1"/>
    <col min="6" max="9" width="7.140625" style="124" customWidth="1"/>
    <col min="10" max="10" width="7.140625" style="100" customWidth="1"/>
    <col min="11" max="14" width="9.7109375" style="100" customWidth="1"/>
    <col min="15" max="15" width="9.7109375" style="68" customWidth="1"/>
    <col min="16" max="16" width="10.85546875" style="100" bestFit="1" customWidth="1"/>
    <col min="17" max="17" width="12.28515625" style="594" customWidth="1"/>
    <col min="18" max="16384" width="11.42578125" style="594"/>
  </cols>
  <sheetData>
    <row r="1" spans="1:18" ht="16.5" customHeight="1" x14ac:dyDescent="0.3">
      <c r="A1" s="1" t="str">
        <f>'Kostenzusammenstellung '!A1</f>
        <v>BREAST 23 11. - 13.05.2023</v>
      </c>
      <c r="B1" s="123"/>
      <c r="C1" s="123"/>
      <c r="E1" s="56"/>
      <c r="F1" s="56"/>
      <c r="P1" s="125"/>
    </row>
    <row r="2" spans="1:18" ht="16.5" customHeight="1" x14ac:dyDescent="0.25">
      <c r="A2" s="126"/>
      <c r="B2" s="123"/>
      <c r="C2" s="123"/>
      <c r="D2" s="127"/>
    </row>
    <row r="3" spans="1:18" ht="27" customHeight="1" x14ac:dyDescent="0.25">
      <c r="A3" s="128" t="s">
        <v>72</v>
      </c>
      <c r="B3" s="129"/>
      <c r="C3" s="129"/>
      <c r="D3" s="130"/>
      <c r="J3"/>
      <c r="K3"/>
    </row>
    <row r="4" spans="1:18" ht="16.5" customHeight="1" thickBot="1" x14ac:dyDescent="0.3">
      <c r="A4" s="128"/>
      <c r="B4" s="129"/>
      <c r="C4" s="129"/>
      <c r="D4" s="130"/>
      <c r="J4"/>
      <c r="K4"/>
      <c r="R4" s="595"/>
    </row>
    <row r="5" spans="1:18" ht="24" customHeight="1" thickBot="1" x14ac:dyDescent="0.25">
      <c r="A5" s="131"/>
      <c r="C5" s="493" t="s">
        <v>519</v>
      </c>
      <c r="D5" s="378"/>
      <c r="J5"/>
      <c r="K5"/>
      <c r="R5" s="595"/>
    </row>
    <row r="6" spans="1:18" ht="18" customHeight="1" x14ac:dyDescent="0.2">
      <c r="A6" s="470" t="s">
        <v>805</v>
      </c>
      <c r="B6" s="817"/>
      <c r="C6" s="800">
        <v>0.52</v>
      </c>
      <c r="D6" s="611"/>
      <c r="E6" s="612"/>
      <c r="J6"/>
      <c r="K6"/>
      <c r="R6" s="595"/>
    </row>
    <row r="7" spans="1:18" ht="18" customHeight="1" x14ac:dyDescent="0.2">
      <c r="A7" s="858" t="s">
        <v>806</v>
      </c>
      <c r="B7" s="859"/>
      <c r="C7" s="860">
        <v>0.68</v>
      </c>
      <c r="D7" s="611"/>
      <c r="E7" s="612"/>
      <c r="J7"/>
      <c r="K7"/>
      <c r="Q7" s="596"/>
      <c r="R7" s="595"/>
    </row>
    <row r="8" spans="1:18" ht="18" customHeight="1" x14ac:dyDescent="0.2">
      <c r="A8" s="471" t="s">
        <v>807</v>
      </c>
      <c r="B8" s="819"/>
      <c r="C8" s="800">
        <v>0.63</v>
      </c>
      <c r="D8" s="611"/>
      <c r="E8" s="612"/>
      <c r="J8"/>
      <c r="K8"/>
      <c r="Q8" s="596"/>
      <c r="R8" s="595"/>
    </row>
    <row r="9" spans="1:18" ht="18" customHeight="1" x14ac:dyDescent="0.2">
      <c r="A9" s="350" t="s">
        <v>509</v>
      </c>
      <c r="B9" s="818"/>
      <c r="C9" s="801">
        <v>0.84</v>
      </c>
      <c r="D9" s="611"/>
      <c r="E9" s="612"/>
      <c r="R9" s="595"/>
    </row>
    <row r="10" spans="1:18" ht="18" customHeight="1" x14ac:dyDescent="0.2">
      <c r="A10" s="350" t="s">
        <v>510</v>
      </c>
      <c r="B10" s="818"/>
      <c r="C10" s="801">
        <v>0.56000000000000005</v>
      </c>
      <c r="D10" s="611"/>
      <c r="E10" s="612"/>
    </row>
    <row r="11" spans="1:18" ht="18" customHeight="1" thickBot="1" x14ac:dyDescent="0.25">
      <c r="A11" s="475" t="s">
        <v>16</v>
      </c>
      <c r="B11" s="820"/>
      <c r="C11" s="803">
        <v>0.66</v>
      </c>
      <c r="D11" s="611"/>
      <c r="E11" s="612"/>
    </row>
    <row r="12" spans="1:18" ht="18" customHeight="1" x14ac:dyDescent="0.2">
      <c r="A12" s="815"/>
      <c r="B12" s="474"/>
      <c r="C12" s="816"/>
      <c r="D12" s="611"/>
      <c r="E12" s="612"/>
    </row>
    <row r="13" spans="1:18" ht="13.5" thickBot="1" x14ac:dyDescent="0.25">
      <c r="A13" s="132"/>
      <c r="B13" s="123"/>
      <c r="C13" s="123"/>
      <c r="D13" s="127"/>
      <c r="E13" s="133"/>
      <c r="F13" s="133"/>
      <c r="G13" s="133"/>
      <c r="H13" s="133"/>
      <c r="I13" s="133"/>
      <c r="J13" s="133"/>
      <c r="K13" s="133"/>
      <c r="L13" s="101"/>
      <c r="M13" s="101"/>
      <c r="O13" s="100"/>
      <c r="P13" s="134"/>
      <c r="Q13" s="597"/>
      <c r="R13" s="598"/>
    </row>
    <row r="14" spans="1:18" x14ac:dyDescent="0.2">
      <c r="A14" s="310"/>
      <c r="B14" s="309"/>
      <c r="C14" s="309"/>
      <c r="D14" s="287"/>
      <c r="E14" s="1072" t="s">
        <v>374</v>
      </c>
      <c r="F14" s="410"/>
      <c r="G14" s="305" t="s">
        <v>456</v>
      </c>
      <c r="H14" s="305"/>
      <c r="I14" s="307"/>
      <c r="J14" s="616"/>
      <c r="K14" s="621" t="s">
        <v>489</v>
      </c>
      <c r="L14" s="285" t="s">
        <v>21</v>
      </c>
      <c r="M14" s="285" t="s">
        <v>21</v>
      </c>
      <c r="N14" s="135" t="s">
        <v>446</v>
      </c>
      <c r="O14" s="135" t="s">
        <v>21</v>
      </c>
      <c r="P14" s="269"/>
    </row>
    <row r="15" spans="1:18" s="600" customFormat="1" ht="28.5" customHeight="1" x14ac:dyDescent="0.2">
      <c r="A15" s="272" t="s">
        <v>73</v>
      </c>
      <c r="B15" s="577" t="s">
        <v>564</v>
      </c>
      <c r="C15" s="290" t="s">
        <v>74</v>
      </c>
      <c r="D15" s="308" t="s">
        <v>23</v>
      </c>
      <c r="E15" s="1073"/>
      <c r="F15" s="411" t="s">
        <v>471</v>
      </c>
      <c r="G15" s="437" t="s">
        <v>515</v>
      </c>
      <c r="H15" s="437" t="s">
        <v>516</v>
      </c>
      <c r="I15" s="523" t="s">
        <v>536</v>
      </c>
      <c r="J15" s="617" t="s">
        <v>518</v>
      </c>
      <c r="K15" s="622" t="s">
        <v>471</v>
      </c>
      <c r="L15" s="293" t="s">
        <v>24</v>
      </c>
      <c r="M15" s="293" t="s">
        <v>441</v>
      </c>
      <c r="N15" s="80" t="s">
        <v>536</v>
      </c>
      <c r="O15" s="80" t="s">
        <v>25</v>
      </c>
      <c r="P15" s="270" t="s">
        <v>12</v>
      </c>
      <c r="Q15" s="599"/>
    </row>
    <row r="16" spans="1:18" s="600" customFormat="1" ht="18" hidden="1" customHeight="1" x14ac:dyDescent="0.2">
      <c r="A16" s="444" t="s">
        <v>583</v>
      </c>
      <c r="B16" s="195" t="s">
        <v>113</v>
      </c>
      <c r="C16" s="440" t="s">
        <v>403</v>
      </c>
      <c r="D16" s="197">
        <v>98.85</v>
      </c>
      <c r="E16" s="137">
        <f ca="1">'WC-Planung'!D8</f>
        <v>0</v>
      </c>
      <c r="F16" s="137">
        <f>COUNTIF('WC-Planung'!E8:F8,"=x")</f>
        <v>0</v>
      </c>
      <c r="G16" s="140"/>
      <c r="H16" s="137"/>
      <c r="I16" s="137">
        <f>COUNTIF('WC-Planung'!J8:J8,"=x")</f>
        <v>0</v>
      </c>
      <c r="J16" s="618"/>
      <c r="K16" s="623">
        <f t="shared" ref="K16:K22" si="0">ROUND(D16*F16*$C$6,2)</f>
        <v>0</v>
      </c>
      <c r="L16" s="85">
        <f>ROUND(D16*G16*$C$9,2)</f>
        <v>0</v>
      </c>
      <c r="M16" s="85">
        <f>ROUND(D16*H16*$C$10,2)</f>
        <v>0</v>
      </c>
      <c r="N16" s="85">
        <f t="shared" ref="N16:N22" si="1">ROUND(D16*I16*$C$6,2)</f>
        <v>0</v>
      </c>
      <c r="O16" s="86">
        <f t="shared" ref="O16:O22" si="2">ROUND(D16*J16*$C$11,2)</f>
        <v>0</v>
      </c>
      <c r="P16" s="138">
        <f t="shared" ref="P16:P22" si="3">SUM(K16:O16)</f>
        <v>0</v>
      </c>
      <c r="Q16" s="599"/>
    </row>
    <row r="17" spans="1:17" s="600" customFormat="1" ht="18" hidden="1" customHeight="1" x14ac:dyDescent="0.2">
      <c r="A17" s="444" t="s">
        <v>559</v>
      </c>
      <c r="B17" s="440" t="s">
        <v>560</v>
      </c>
      <c r="C17" s="440" t="s">
        <v>79</v>
      </c>
      <c r="D17" s="197">
        <v>5.78</v>
      </c>
      <c r="E17" s="137">
        <f ca="1">'WC-Planung'!D9</f>
        <v>0</v>
      </c>
      <c r="F17" s="137">
        <f>COUNTIF('WC-Planung'!E9:F9,"=x")</f>
        <v>0</v>
      </c>
      <c r="G17" s="140"/>
      <c r="H17" s="137"/>
      <c r="I17" s="137">
        <f>COUNTIF('WC-Planung'!J9:J9,"=x")</f>
        <v>0</v>
      </c>
      <c r="J17" s="618"/>
      <c r="K17" s="623">
        <f t="shared" si="0"/>
        <v>0</v>
      </c>
      <c r="L17" s="85">
        <f t="shared" ref="L17:L36" si="4">ROUND(D17*G17*$C$9,2)</f>
        <v>0</v>
      </c>
      <c r="M17" s="85">
        <f t="shared" ref="M17:M36" si="5">ROUND(D17*H17*$C$10,2)</f>
        <v>0</v>
      </c>
      <c r="N17" s="85">
        <f t="shared" si="1"/>
        <v>0</v>
      </c>
      <c r="O17" s="86">
        <f t="shared" si="2"/>
        <v>0</v>
      </c>
      <c r="P17" s="138">
        <f t="shared" si="3"/>
        <v>0</v>
      </c>
      <c r="Q17" s="599"/>
    </row>
    <row r="18" spans="1:17" s="600" customFormat="1" ht="18" hidden="1" customHeight="1" x14ac:dyDescent="0.2">
      <c r="A18" s="444" t="s">
        <v>559</v>
      </c>
      <c r="B18" s="440" t="s">
        <v>560</v>
      </c>
      <c r="C18" s="440" t="s">
        <v>584</v>
      </c>
      <c r="D18" s="197">
        <v>7.83</v>
      </c>
      <c r="E18" s="137">
        <f ca="1">'WC-Planung'!D11</f>
        <v>0</v>
      </c>
      <c r="F18" s="137"/>
      <c r="G18" s="140"/>
      <c r="H18" s="137"/>
      <c r="I18" s="137">
        <f>COUNTIF('WC-Planung'!J11:J11,"=x")</f>
        <v>0</v>
      </c>
      <c r="J18" s="618"/>
      <c r="K18" s="623">
        <f t="shared" si="0"/>
        <v>0</v>
      </c>
      <c r="L18" s="85">
        <f t="shared" si="4"/>
        <v>0</v>
      </c>
      <c r="M18" s="85">
        <f t="shared" si="5"/>
        <v>0</v>
      </c>
      <c r="N18" s="85">
        <f t="shared" si="1"/>
        <v>0</v>
      </c>
      <c r="O18" s="86">
        <f t="shared" si="2"/>
        <v>0</v>
      </c>
      <c r="P18" s="138">
        <f t="shared" si="3"/>
        <v>0</v>
      </c>
      <c r="Q18" s="599"/>
    </row>
    <row r="19" spans="1:17" s="600" customFormat="1" ht="18" hidden="1" customHeight="1" x14ac:dyDescent="0.2">
      <c r="A19" s="444" t="s">
        <v>561</v>
      </c>
      <c r="B19" s="440" t="s">
        <v>560</v>
      </c>
      <c r="C19" s="440" t="s">
        <v>79</v>
      </c>
      <c r="D19" s="197">
        <v>7.73</v>
      </c>
      <c r="E19" s="137">
        <f ca="1">'WC-Planung'!D11</f>
        <v>0</v>
      </c>
      <c r="F19" s="137">
        <f>COUNTIF('WC-Planung'!E11:F11,"=x")</f>
        <v>0</v>
      </c>
      <c r="G19" s="140"/>
      <c r="H19" s="137"/>
      <c r="I19" s="137">
        <f>COUNTIF('WC-Planung'!J11:J11,"=x")</f>
        <v>0</v>
      </c>
      <c r="J19" s="618"/>
      <c r="K19" s="623">
        <f t="shared" si="0"/>
        <v>0</v>
      </c>
      <c r="L19" s="85">
        <f t="shared" si="4"/>
        <v>0</v>
      </c>
      <c r="M19" s="85">
        <f t="shared" si="5"/>
        <v>0</v>
      </c>
      <c r="N19" s="85">
        <f t="shared" si="1"/>
        <v>0</v>
      </c>
      <c r="O19" s="86">
        <f t="shared" si="2"/>
        <v>0</v>
      </c>
      <c r="P19" s="138">
        <f t="shared" si="3"/>
        <v>0</v>
      </c>
      <c r="Q19" s="599"/>
    </row>
    <row r="20" spans="1:17" s="600" customFormat="1" ht="18" hidden="1" customHeight="1" x14ac:dyDescent="0.2">
      <c r="A20" s="444" t="s">
        <v>561</v>
      </c>
      <c r="B20" s="440" t="s">
        <v>560</v>
      </c>
      <c r="C20" s="440" t="s">
        <v>584</v>
      </c>
      <c r="D20" s="197">
        <v>7.66</v>
      </c>
      <c r="E20" s="137">
        <f ca="1">'WC-Planung'!D12</f>
        <v>0</v>
      </c>
      <c r="F20" s="137">
        <f>COUNTIF('WC-Planung'!E12:F12,"=x")</f>
        <v>0</v>
      </c>
      <c r="G20" s="140"/>
      <c r="H20" s="137"/>
      <c r="I20" s="137">
        <f>COUNTIF('WC-Planung'!J12:J12,"=x")</f>
        <v>0</v>
      </c>
      <c r="J20" s="618"/>
      <c r="K20" s="623">
        <f t="shared" si="0"/>
        <v>0</v>
      </c>
      <c r="L20" s="85">
        <f t="shared" si="4"/>
        <v>0</v>
      </c>
      <c r="M20" s="85">
        <f t="shared" si="5"/>
        <v>0</v>
      </c>
      <c r="N20" s="85">
        <f t="shared" si="1"/>
        <v>0</v>
      </c>
      <c r="O20" s="86">
        <f t="shared" si="2"/>
        <v>0</v>
      </c>
      <c r="P20" s="138">
        <f t="shared" si="3"/>
        <v>0</v>
      </c>
      <c r="Q20" s="599"/>
    </row>
    <row r="21" spans="1:17" s="600" customFormat="1" ht="18" hidden="1" customHeight="1" x14ac:dyDescent="0.2">
      <c r="A21" s="96" t="s">
        <v>115</v>
      </c>
      <c r="B21" s="195" t="s">
        <v>116</v>
      </c>
      <c r="C21" s="195" t="s">
        <v>77</v>
      </c>
      <c r="D21" s="197">
        <v>93.28</v>
      </c>
      <c r="E21" s="137">
        <f ca="1">'WC-Planung'!D13</f>
        <v>0</v>
      </c>
      <c r="F21" s="137">
        <f>COUNTIF('WC-Planung'!E13:F13,"=x")</f>
        <v>0</v>
      </c>
      <c r="G21" s="140"/>
      <c r="H21" s="137"/>
      <c r="I21" s="137"/>
      <c r="J21" s="618"/>
      <c r="K21" s="623">
        <f t="shared" si="0"/>
        <v>0</v>
      </c>
      <c r="L21" s="85">
        <f t="shared" si="4"/>
        <v>0</v>
      </c>
      <c r="M21" s="85">
        <f t="shared" si="5"/>
        <v>0</v>
      </c>
      <c r="N21" s="85">
        <f t="shared" si="1"/>
        <v>0</v>
      </c>
      <c r="O21" s="86">
        <f t="shared" si="2"/>
        <v>0</v>
      </c>
      <c r="P21" s="138">
        <f t="shared" si="3"/>
        <v>0</v>
      </c>
      <c r="Q21" s="599"/>
    </row>
    <row r="22" spans="1:17" s="600" customFormat="1" ht="18" hidden="1" customHeight="1" x14ac:dyDescent="0.2">
      <c r="A22" s="96" t="s">
        <v>115</v>
      </c>
      <c r="B22" s="440" t="s">
        <v>183</v>
      </c>
      <c r="C22" s="440" t="s">
        <v>77</v>
      </c>
      <c r="D22" s="197">
        <v>24.38</v>
      </c>
      <c r="E22" s="137"/>
      <c r="F22" s="137">
        <f>COUNTIF('WC-Planung'!E15:F15,"=x")</f>
        <v>0</v>
      </c>
      <c r="G22" s="140"/>
      <c r="H22" s="137"/>
      <c r="I22" s="137"/>
      <c r="J22" s="618"/>
      <c r="K22" s="623">
        <f t="shared" si="0"/>
        <v>0</v>
      </c>
      <c r="L22" s="85">
        <f t="shared" si="4"/>
        <v>0</v>
      </c>
      <c r="M22" s="85">
        <f t="shared" si="5"/>
        <v>0</v>
      </c>
      <c r="N22" s="85">
        <f t="shared" si="1"/>
        <v>0</v>
      </c>
      <c r="O22" s="86">
        <f t="shared" si="2"/>
        <v>0</v>
      </c>
      <c r="P22" s="138">
        <f t="shared" si="3"/>
        <v>0</v>
      </c>
      <c r="Q22" s="599"/>
    </row>
    <row r="23" spans="1:17" s="600" customFormat="1" ht="18" hidden="1" customHeight="1" x14ac:dyDescent="0.2">
      <c r="A23" s="96" t="s">
        <v>115</v>
      </c>
      <c r="B23" s="195" t="s">
        <v>338</v>
      </c>
      <c r="C23" s="195" t="s">
        <v>79</v>
      </c>
      <c r="D23" s="197">
        <v>71.42</v>
      </c>
      <c r="E23" s="137"/>
      <c r="F23" s="137">
        <f>COUNTIF('WC-Planung'!E15:F15,"=x")</f>
        <v>0</v>
      </c>
      <c r="G23" s="140"/>
      <c r="H23" s="137"/>
      <c r="I23" s="137">
        <f>COUNTIF('WC-Planung'!J15:J15,"=x")</f>
        <v>0</v>
      </c>
      <c r="J23" s="618"/>
      <c r="K23" s="623">
        <f t="shared" ref="K23:K36" si="6">ROUND(D23*F23*$C$6,2)</f>
        <v>0</v>
      </c>
      <c r="L23" s="85">
        <f t="shared" si="4"/>
        <v>0</v>
      </c>
      <c r="M23" s="85">
        <f t="shared" si="5"/>
        <v>0</v>
      </c>
      <c r="N23" s="85">
        <f t="shared" ref="N23:N36" si="7">ROUND(D23*I23*$C$6,2)</f>
        <v>0</v>
      </c>
      <c r="O23" s="86">
        <f t="shared" ref="O23:O36" si="8">ROUND(D23*J23*$C$11,2)</f>
        <v>0</v>
      </c>
      <c r="P23" s="138">
        <f t="shared" ref="P23:P36" si="9">SUM(K23:O23)</f>
        <v>0</v>
      </c>
      <c r="Q23" s="599"/>
    </row>
    <row r="24" spans="1:17" s="600" customFormat="1" ht="18" hidden="1" customHeight="1" x14ac:dyDescent="0.2">
      <c r="A24" s="96" t="s">
        <v>376</v>
      </c>
      <c r="B24" s="195" t="s">
        <v>372</v>
      </c>
      <c r="C24" s="195" t="s">
        <v>77</v>
      </c>
      <c r="D24" s="197">
        <v>4.53</v>
      </c>
      <c r="E24" s="137">
        <f ca="1">'WC-Planung'!D16</f>
        <v>0</v>
      </c>
      <c r="F24" s="137">
        <f>COUNTIF('WC-Planung'!E16:F16,"=x")</f>
        <v>0</v>
      </c>
      <c r="G24" s="140"/>
      <c r="H24" s="137"/>
      <c r="I24" s="137">
        <f>COUNTIF('WC-Planung'!J16:J16,"=x")</f>
        <v>0</v>
      </c>
      <c r="J24" s="618"/>
      <c r="K24" s="623">
        <f t="shared" si="6"/>
        <v>0</v>
      </c>
      <c r="L24" s="85">
        <f t="shared" si="4"/>
        <v>0</v>
      </c>
      <c r="M24" s="85">
        <f t="shared" si="5"/>
        <v>0</v>
      </c>
      <c r="N24" s="85">
        <f t="shared" si="7"/>
        <v>0</v>
      </c>
      <c r="O24" s="86">
        <f t="shared" si="8"/>
        <v>0</v>
      </c>
      <c r="P24" s="138">
        <f t="shared" si="9"/>
        <v>0</v>
      </c>
      <c r="Q24" s="599"/>
    </row>
    <row r="25" spans="1:17" s="600" customFormat="1" ht="18" hidden="1" customHeight="1" x14ac:dyDescent="0.2">
      <c r="A25" s="96" t="s">
        <v>81</v>
      </c>
      <c r="B25" s="195" t="s">
        <v>117</v>
      </c>
      <c r="C25" s="195" t="s">
        <v>77</v>
      </c>
      <c r="D25" s="197">
        <v>49.36</v>
      </c>
      <c r="E25" s="137">
        <f ca="1">'WC-Planung'!D17</f>
        <v>0</v>
      </c>
      <c r="F25" s="137">
        <f>COUNTIF('WC-Planung'!E17:F17,"=x")</f>
        <v>0</v>
      </c>
      <c r="G25" s="140"/>
      <c r="H25" s="137"/>
      <c r="I25" s="137">
        <f>COUNTIF('WC-Planung'!J17:J17,"=x")</f>
        <v>0</v>
      </c>
      <c r="J25" s="618"/>
      <c r="K25" s="623">
        <f t="shared" si="6"/>
        <v>0</v>
      </c>
      <c r="L25" s="85">
        <f t="shared" si="4"/>
        <v>0</v>
      </c>
      <c r="M25" s="85">
        <f t="shared" si="5"/>
        <v>0</v>
      </c>
      <c r="N25" s="85">
        <f t="shared" si="7"/>
        <v>0</v>
      </c>
      <c r="O25" s="86">
        <f t="shared" si="8"/>
        <v>0</v>
      </c>
      <c r="P25" s="138">
        <f t="shared" si="9"/>
        <v>0</v>
      </c>
      <c r="Q25" s="599"/>
    </row>
    <row r="26" spans="1:17" s="600" customFormat="1" ht="18" hidden="1" customHeight="1" x14ac:dyDescent="0.2">
      <c r="A26" s="96" t="s">
        <v>81</v>
      </c>
      <c r="B26" s="195" t="s">
        <v>118</v>
      </c>
      <c r="C26" s="195" t="s">
        <v>77</v>
      </c>
      <c r="D26" s="197">
        <v>52.62</v>
      </c>
      <c r="E26" s="137">
        <f ca="1">'WC-Planung'!D18</f>
        <v>0</v>
      </c>
      <c r="F26" s="137">
        <f>COUNTIF('WC-Planung'!E18:F18,"=x")</f>
        <v>0</v>
      </c>
      <c r="G26" s="140"/>
      <c r="H26" s="137"/>
      <c r="I26" s="137">
        <f>COUNTIF('WC-Planung'!J18:J18,"=x")</f>
        <v>0</v>
      </c>
      <c r="J26" s="618"/>
      <c r="K26" s="623">
        <f t="shared" si="6"/>
        <v>0</v>
      </c>
      <c r="L26" s="85">
        <f t="shared" si="4"/>
        <v>0</v>
      </c>
      <c r="M26" s="85">
        <f t="shared" si="5"/>
        <v>0</v>
      </c>
      <c r="N26" s="85">
        <f t="shared" si="7"/>
        <v>0</v>
      </c>
      <c r="O26" s="86">
        <f t="shared" si="8"/>
        <v>0</v>
      </c>
      <c r="P26" s="138">
        <f t="shared" si="9"/>
        <v>0</v>
      </c>
      <c r="Q26" s="599"/>
    </row>
    <row r="27" spans="1:17" s="600" customFormat="1" ht="18" hidden="1" customHeight="1" x14ac:dyDescent="0.2">
      <c r="A27" s="96" t="s">
        <v>81</v>
      </c>
      <c r="B27" s="195" t="s">
        <v>119</v>
      </c>
      <c r="C27" s="195" t="s">
        <v>77</v>
      </c>
      <c r="D27" s="197">
        <v>35.5</v>
      </c>
      <c r="E27" s="137">
        <f ca="1">'WC-Planung'!D19</f>
        <v>0</v>
      </c>
      <c r="F27" s="137">
        <f>COUNTIF('WC-Planung'!E19:F19,"=x")</f>
        <v>0</v>
      </c>
      <c r="G27" s="140"/>
      <c r="H27" s="137"/>
      <c r="I27" s="137">
        <f>COUNTIF('WC-Planung'!J19:J19,"=x")</f>
        <v>0</v>
      </c>
      <c r="J27" s="618"/>
      <c r="K27" s="623">
        <f t="shared" si="6"/>
        <v>0</v>
      </c>
      <c r="L27" s="85">
        <f t="shared" si="4"/>
        <v>0</v>
      </c>
      <c r="M27" s="85">
        <f t="shared" si="5"/>
        <v>0</v>
      </c>
      <c r="N27" s="85">
        <f t="shared" si="7"/>
        <v>0</v>
      </c>
      <c r="O27" s="86">
        <f t="shared" si="8"/>
        <v>0</v>
      </c>
      <c r="P27" s="138">
        <f t="shared" si="9"/>
        <v>0</v>
      </c>
      <c r="Q27" s="599"/>
    </row>
    <row r="28" spans="1:17" s="600" customFormat="1" ht="18" hidden="1" customHeight="1" x14ac:dyDescent="0.2">
      <c r="A28" s="96" t="s">
        <v>81</v>
      </c>
      <c r="B28" s="195" t="s">
        <v>120</v>
      </c>
      <c r="C28" s="195" t="s">
        <v>77</v>
      </c>
      <c r="D28" s="197">
        <v>35.61</v>
      </c>
      <c r="E28" s="137">
        <f ca="1">'WC-Planung'!D20</f>
        <v>0</v>
      </c>
      <c r="F28" s="137">
        <f>COUNTIF('WC-Planung'!E20:F20,"=x")</f>
        <v>0</v>
      </c>
      <c r="G28" s="140"/>
      <c r="H28" s="137"/>
      <c r="I28" s="137">
        <f>COUNTIF('WC-Planung'!J20:J20,"=x")</f>
        <v>0</v>
      </c>
      <c r="J28" s="618"/>
      <c r="K28" s="623">
        <f t="shared" si="6"/>
        <v>0</v>
      </c>
      <c r="L28" s="85">
        <f t="shared" si="4"/>
        <v>0</v>
      </c>
      <c r="M28" s="85">
        <f t="shared" si="5"/>
        <v>0</v>
      </c>
      <c r="N28" s="85">
        <f t="shared" si="7"/>
        <v>0</v>
      </c>
      <c r="O28" s="86">
        <f t="shared" si="8"/>
        <v>0</v>
      </c>
      <c r="P28" s="138">
        <f t="shared" si="9"/>
        <v>0</v>
      </c>
      <c r="Q28" s="599"/>
    </row>
    <row r="29" spans="1:17" s="600" customFormat="1" ht="18" hidden="1" customHeight="1" x14ac:dyDescent="0.2">
      <c r="A29" s="96" t="s">
        <v>81</v>
      </c>
      <c r="B29" s="195" t="s">
        <v>121</v>
      </c>
      <c r="C29" s="195" t="s">
        <v>77</v>
      </c>
      <c r="D29" s="197">
        <v>35.83</v>
      </c>
      <c r="E29" s="137">
        <f ca="1">'WC-Planung'!D21</f>
        <v>0</v>
      </c>
      <c r="F29" s="137">
        <f>COUNTIF('WC-Planung'!E21:F21,"=x")</f>
        <v>0</v>
      </c>
      <c r="G29" s="140"/>
      <c r="H29" s="137"/>
      <c r="I29" s="137">
        <f>COUNTIF('WC-Planung'!J21:J21,"=x")</f>
        <v>0</v>
      </c>
      <c r="J29" s="618"/>
      <c r="K29" s="623">
        <f t="shared" si="6"/>
        <v>0</v>
      </c>
      <c r="L29" s="85">
        <f t="shared" si="4"/>
        <v>0</v>
      </c>
      <c r="M29" s="85">
        <f t="shared" si="5"/>
        <v>0</v>
      </c>
      <c r="N29" s="85">
        <f t="shared" si="7"/>
        <v>0</v>
      </c>
      <c r="O29" s="86">
        <f t="shared" si="8"/>
        <v>0</v>
      </c>
      <c r="P29" s="138">
        <f t="shared" si="9"/>
        <v>0</v>
      </c>
      <c r="Q29" s="599"/>
    </row>
    <row r="30" spans="1:17" s="600" customFormat="1" ht="18" hidden="1" customHeight="1" x14ac:dyDescent="0.2">
      <c r="A30" s="96" t="s">
        <v>81</v>
      </c>
      <c r="B30" s="195" t="s">
        <v>122</v>
      </c>
      <c r="C30" s="195" t="s">
        <v>77</v>
      </c>
      <c r="D30" s="197">
        <v>35.78</v>
      </c>
      <c r="E30" s="137">
        <f ca="1">'WC-Planung'!D22</f>
        <v>0</v>
      </c>
      <c r="F30" s="137">
        <f>COUNTIF('WC-Planung'!E22:F22,"=x")</f>
        <v>0</v>
      </c>
      <c r="G30" s="140"/>
      <c r="H30" s="137"/>
      <c r="I30" s="137">
        <f>COUNTIF('WC-Planung'!J22:J22,"=x")</f>
        <v>0</v>
      </c>
      <c r="J30" s="618"/>
      <c r="K30" s="623">
        <f t="shared" si="6"/>
        <v>0</v>
      </c>
      <c r="L30" s="85">
        <f t="shared" si="4"/>
        <v>0</v>
      </c>
      <c r="M30" s="85">
        <f t="shared" si="5"/>
        <v>0</v>
      </c>
      <c r="N30" s="85">
        <f t="shared" si="7"/>
        <v>0</v>
      </c>
      <c r="O30" s="86">
        <f t="shared" si="8"/>
        <v>0</v>
      </c>
      <c r="P30" s="138">
        <f t="shared" si="9"/>
        <v>0</v>
      </c>
      <c r="Q30" s="599"/>
    </row>
    <row r="31" spans="1:17" s="600" customFormat="1" ht="18" hidden="1" customHeight="1" x14ac:dyDescent="0.2">
      <c r="A31" s="96" t="s">
        <v>81</v>
      </c>
      <c r="B31" s="195" t="s">
        <v>123</v>
      </c>
      <c r="C31" s="195" t="s">
        <v>77</v>
      </c>
      <c r="D31" s="197">
        <v>53.31</v>
      </c>
      <c r="E31" s="137">
        <f ca="1">'WC-Planung'!D23</f>
        <v>0</v>
      </c>
      <c r="F31" s="137">
        <f>COUNTIF('WC-Planung'!E23:F23,"=x")</f>
        <v>0</v>
      </c>
      <c r="G31" s="140"/>
      <c r="H31" s="137"/>
      <c r="I31" s="137">
        <f>COUNTIF('WC-Planung'!J23:J23,"=x")</f>
        <v>0</v>
      </c>
      <c r="J31" s="618"/>
      <c r="K31" s="623">
        <f t="shared" si="6"/>
        <v>0</v>
      </c>
      <c r="L31" s="85">
        <f t="shared" si="4"/>
        <v>0</v>
      </c>
      <c r="M31" s="85">
        <f t="shared" si="5"/>
        <v>0</v>
      </c>
      <c r="N31" s="85">
        <f t="shared" si="7"/>
        <v>0</v>
      </c>
      <c r="O31" s="86">
        <f t="shared" si="8"/>
        <v>0</v>
      </c>
      <c r="P31" s="138">
        <f t="shared" si="9"/>
        <v>0</v>
      </c>
      <c r="Q31" s="599"/>
    </row>
    <row r="32" spans="1:17" s="600" customFormat="1" ht="18" hidden="1" customHeight="1" x14ac:dyDescent="0.2">
      <c r="A32" s="96" t="s">
        <v>376</v>
      </c>
      <c r="B32" s="195" t="s">
        <v>123</v>
      </c>
      <c r="C32" s="195" t="s">
        <v>77</v>
      </c>
      <c r="D32" s="197">
        <v>7.17</v>
      </c>
      <c r="E32" s="137">
        <f ca="1">'WC-Planung'!D24</f>
        <v>0</v>
      </c>
      <c r="F32" s="137">
        <f>COUNTIF('WC-Planung'!E24:F24,"=x")</f>
        <v>0</v>
      </c>
      <c r="G32" s="140"/>
      <c r="H32" s="137"/>
      <c r="I32" s="137">
        <f>COUNTIF('WC-Planung'!J24:J24,"=x")</f>
        <v>0</v>
      </c>
      <c r="J32" s="618"/>
      <c r="K32" s="623">
        <f t="shared" si="6"/>
        <v>0</v>
      </c>
      <c r="L32" s="85">
        <f t="shared" si="4"/>
        <v>0</v>
      </c>
      <c r="M32" s="85">
        <f t="shared" si="5"/>
        <v>0</v>
      </c>
      <c r="N32" s="85">
        <f t="shared" si="7"/>
        <v>0</v>
      </c>
      <c r="O32" s="86">
        <f t="shared" si="8"/>
        <v>0</v>
      </c>
      <c r="P32" s="138">
        <f t="shared" si="9"/>
        <v>0</v>
      </c>
      <c r="Q32" s="599"/>
    </row>
    <row r="33" spans="1:18" s="600" customFormat="1" ht="18" hidden="1" customHeight="1" x14ac:dyDescent="0.2">
      <c r="A33" s="96" t="s">
        <v>124</v>
      </c>
      <c r="B33" s="195" t="s">
        <v>123</v>
      </c>
      <c r="C33" s="195" t="s">
        <v>92</v>
      </c>
      <c r="D33" s="197">
        <v>66.2</v>
      </c>
      <c r="E33" s="137">
        <f ca="1">'WC-Planung'!D25</f>
        <v>0</v>
      </c>
      <c r="F33" s="137">
        <f>COUNTIF('WC-Planung'!E25:F25,"=x")</f>
        <v>0</v>
      </c>
      <c r="G33" s="140"/>
      <c r="H33" s="137"/>
      <c r="I33" s="137">
        <f>COUNTIF('WC-Planung'!J25:J25,"=x")</f>
        <v>0</v>
      </c>
      <c r="J33" s="618"/>
      <c r="K33" s="623">
        <f t="shared" si="6"/>
        <v>0</v>
      </c>
      <c r="L33" s="85">
        <f t="shared" si="4"/>
        <v>0</v>
      </c>
      <c r="M33" s="85">
        <f t="shared" si="5"/>
        <v>0</v>
      </c>
      <c r="N33" s="85">
        <f t="shared" si="7"/>
        <v>0</v>
      </c>
      <c r="O33" s="86">
        <f t="shared" si="8"/>
        <v>0</v>
      </c>
      <c r="P33" s="138">
        <f t="shared" si="9"/>
        <v>0</v>
      </c>
      <c r="Q33" s="599"/>
    </row>
    <row r="34" spans="1:18" s="600" customFormat="1" ht="18" hidden="1" customHeight="1" x14ac:dyDescent="0.2">
      <c r="A34" s="89" t="s">
        <v>98</v>
      </c>
      <c r="B34" s="139" t="s">
        <v>67</v>
      </c>
      <c r="C34" s="139" t="s">
        <v>77</v>
      </c>
      <c r="D34" s="197">
        <v>59.62</v>
      </c>
      <c r="E34" s="137">
        <f ca="1">'WC-Planung'!D26</f>
        <v>0</v>
      </c>
      <c r="F34" s="137">
        <f>COUNTIF('WC-Planung'!E26:F26,"=x")</f>
        <v>0</v>
      </c>
      <c r="G34" s="140"/>
      <c r="H34" s="137"/>
      <c r="I34" s="137">
        <f>COUNTIF('WC-Planung'!J26:J26,"=x")</f>
        <v>0</v>
      </c>
      <c r="J34" s="618"/>
      <c r="K34" s="623">
        <f t="shared" si="6"/>
        <v>0</v>
      </c>
      <c r="L34" s="85">
        <f t="shared" si="4"/>
        <v>0</v>
      </c>
      <c r="M34" s="85">
        <f t="shared" si="5"/>
        <v>0</v>
      </c>
      <c r="N34" s="85">
        <f t="shared" si="7"/>
        <v>0</v>
      </c>
      <c r="O34" s="86">
        <f t="shared" si="8"/>
        <v>0</v>
      </c>
      <c r="P34" s="138">
        <f t="shared" si="9"/>
        <v>0</v>
      </c>
      <c r="Q34" s="599"/>
    </row>
    <row r="35" spans="1:18" s="600" customFormat="1" ht="18" hidden="1" customHeight="1" x14ac:dyDescent="0.2">
      <c r="A35" s="443" t="s">
        <v>125</v>
      </c>
      <c r="B35" s="139" t="s">
        <v>69</v>
      </c>
      <c r="C35" s="139" t="s">
        <v>77</v>
      </c>
      <c r="D35" s="197">
        <v>139.18</v>
      </c>
      <c r="E35" s="137">
        <f ca="1">'WC-Planung'!D27</f>
        <v>0</v>
      </c>
      <c r="F35" s="137">
        <f>COUNTIF('WC-Planung'!E27:F27,"=x")</f>
        <v>0</v>
      </c>
      <c r="G35" s="140"/>
      <c r="H35" s="137"/>
      <c r="I35" s="137">
        <f>COUNTIF('WC-Planung'!J27:J27,"=x")</f>
        <v>0</v>
      </c>
      <c r="J35" s="618"/>
      <c r="K35" s="623">
        <f t="shared" si="6"/>
        <v>0</v>
      </c>
      <c r="L35" s="85">
        <f t="shared" si="4"/>
        <v>0</v>
      </c>
      <c r="M35" s="85">
        <f t="shared" si="5"/>
        <v>0</v>
      </c>
      <c r="N35" s="85">
        <f t="shared" si="7"/>
        <v>0</v>
      </c>
      <c r="O35" s="86">
        <f t="shared" si="8"/>
        <v>0</v>
      </c>
      <c r="P35" s="138">
        <f t="shared" si="9"/>
        <v>0</v>
      </c>
      <c r="Q35" s="599"/>
    </row>
    <row r="36" spans="1:18" s="600" customFormat="1" ht="18" hidden="1" customHeight="1" x14ac:dyDescent="0.2">
      <c r="A36" s="89" t="s">
        <v>22</v>
      </c>
      <c r="B36" s="139" t="s">
        <v>70</v>
      </c>
      <c r="C36" s="139">
        <v>1</v>
      </c>
      <c r="D36" s="197">
        <v>138.75</v>
      </c>
      <c r="E36" s="137">
        <f ca="1">'WC-Planung'!D28</f>
        <v>0</v>
      </c>
      <c r="F36" s="137">
        <f>COUNTIF('WC-Planung'!E28:F28,"=x")</f>
        <v>0</v>
      </c>
      <c r="G36" s="140"/>
      <c r="H36" s="137"/>
      <c r="I36" s="137">
        <f>COUNTIF('WC-Planung'!J28:J28,"=x")</f>
        <v>0</v>
      </c>
      <c r="J36" s="137"/>
      <c r="K36" s="624">
        <f t="shared" si="6"/>
        <v>0</v>
      </c>
      <c r="L36" s="85">
        <f t="shared" si="4"/>
        <v>0</v>
      </c>
      <c r="M36" s="85">
        <f t="shared" si="5"/>
        <v>0</v>
      </c>
      <c r="N36" s="93">
        <f t="shared" si="7"/>
        <v>0</v>
      </c>
      <c r="O36" s="86">
        <f t="shared" si="8"/>
        <v>0</v>
      </c>
      <c r="P36" s="95">
        <f t="shared" si="9"/>
        <v>0</v>
      </c>
      <c r="Q36" s="599"/>
    </row>
    <row r="37" spans="1:18" s="600" customFormat="1" ht="18" customHeight="1" x14ac:dyDescent="0.2">
      <c r="A37" s="913" t="s">
        <v>828</v>
      </c>
      <c r="B37" s="914"/>
      <c r="C37" s="914"/>
      <c r="D37" s="915"/>
      <c r="E37" s="915"/>
      <c r="F37" s="915"/>
      <c r="G37" s="915"/>
      <c r="H37" s="915"/>
      <c r="I37" s="915"/>
      <c r="J37" s="915"/>
      <c r="K37" s="916"/>
      <c r="L37" s="917"/>
      <c r="M37" s="917"/>
      <c r="N37" s="918"/>
      <c r="O37" s="919"/>
      <c r="P37" s="920"/>
      <c r="Q37" s="599"/>
    </row>
    <row r="38" spans="1:18" s="600" customFormat="1" ht="18" customHeight="1" x14ac:dyDescent="0.2">
      <c r="A38" s="443" t="s">
        <v>886</v>
      </c>
      <c r="B38" s="139" t="s">
        <v>675</v>
      </c>
      <c r="C38" s="521" t="s">
        <v>870</v>
      </c>
      <c r="D38" s="197">
        <v>78.63</v>
      </c>
      <c r="E38" s="137">
        <f ca="1">'WC-Planung'!D29</f>
        <v>10</v>
      </c>
      <c r="F38" s="137">
        <f>COUNTIF('WC-Planung'!E29:F29,"=x")</f>
        <v>2</v>
      </c>
      <c r="G38" s="140">
        <v>1</v>
      </c>
      <c r="H38" s="137">
        <v>2</v>
      </c>
      <c r="I38" s="137">
        <v>1</v>
      </c>
      <c r="J38" s="618">
        <v>1</v>
      </c>
      <c r="K38" s="623">
        <f t="shared" ref="K38:K46" si="10">ROUND(D38*F39*$C$6,2)</f>
        <v>81.78</v>
      </c>
      <c r="L38" s="85">
        <f t="shared" ref="L38:L46" si="11">ROUND(D38*G38*$C$9,2)</f>
        <v>66.05</v>
      </c>
      <c r="M38" s="85">
        <f t="shared" ref="M38:M46" si="12">ROUND(D38*H38*$C$10,2)</f>
        <v>88.07</v>
      </c>
      <c r="N38" s="85">
        <f t="shared" ref="N38:N46" si="13">ROUND(D38*I39*$C$6,2)</f>
        <v>40.89</v>
      </c>
      <c r="O38" s="86">
        <f t="shared" ref="O38:O46" si="14">ROUND(D38*J38*$C$11,2)</f>
        <v>51.9</v>
      </c>
      <c r="P38" s="138">
        <f t="shared" ref="P38:P46" si="15">SUM(K38:O38)</f>
        <v>328.68999999999994</v>
      </c>
      <c r="Q38" s="599"/>
    </row>
    <row r="39" spans="1:18" s="600" customFormat="1" ht="18" customHeight="1" x14ac:dyDescent="0.2">
      <c r="A39" s="443" t="s">
        <v>852</v>
      </c>
      <c r="B39" s="139" t="s">
        <v>675</v>
      </c>
      <c r="C39" s="521" t="s">
        <v>870</v>
      </c>
      <c r="D39" s="197">
        <v>65.540000000000006</v>
      </c>
      <c r="E39" s="137">
        <f ca="1">'WC-Planung'!D30</f>
        <v>11</v>
      </c>
      <c r="F39" s="137">
        <f>COUNTIF('WC-Planung'!E30:F30,"=x")</f>
        <v>2</v>
      </c>
      <c r="G39" s="140">
        <v>1</v>
      </c>
      <c r="H39" s="137">
        <v>2</v>
      </c>
      <c r="I39" s="137">
        <v>1</v>
      </c>
      <c r="J39" s="618">
        <v>1</v>
      </c>
      <c r="K39" s="623">
        <f t="shared" si="10"/>
        <v>68.16</v>
      </c>
      <c r="L39" s="85">
        <f t="shared" si="11"/>
        <v>55.05</v>
      </c>
      <c r="M39" s="85">
        <f t="shared" si="12"/>
        <v>73.400000000000006</v>
      </c>
      <c r="N39" s="85">
        <f t="shared" si="13"/>
        <v>34.08</v>
      </c>
      <c r="O39" s="86">
        <f t="shared" si="14"/>
        <v>43.26</v>
      </c>
      <c r="P39" s="138">
        <f t="shared" si="15"/>
        <v>273.95</v>
      </c>
      <c r="Q39" s="599"/>
    </row>
    <row r="40" spans="1:18" s="600" customFormat="1" ht="18" customHeight="1" x14ac:dyDescent="0.2">
      <c r="A40" s="443" t="s">
        <v>853</v>
      </c>
      <c r="B40" s="139" t="s">
        <v>675</v>
      </c>
      <c r="C40" s="521" t="s">
        <v>870</v>
      </c>
      <c r="D40" s="197">
        <v>64.31</v>
      </c>
      <c r="E40" s="137">
        <f ca="1">'WC-Planung'!D31</f>
        <v>11</v>
      </c>
      <c r="F40" s="137">
        <f>COUNTIF('WC-Planung'!E31:F31,"=x")</f>
        <v>2</v>
      </c>
      <c r="G40" s="140">
        <v>1</v>
      </c>
      <c r="H40" s="137">
        <v>2</v>
      </c>
      <c r="I40" s="137">
        <v>1</v>
      </c>
      <c r="J40" s="618">
        <v>1</v>
      </c>
      <c r="K40" s="623">
        <f t="shared" si="10"/>
        <v>0</v>
      </c>
      <c r="L40" s="85">
        <f t="shared" si="11"/>
        <v>54.02</v>
      </c>
      <c r="M40" s="85">
        <f t="shared" si="12"/>
        <v>72.03</v>
      </c>
      <c r="N40" s="85">
        <f t="shared" si="13"/>
        <v>0</v>
      </c>
      <c r="O40" s="86">
        <f t="shared" si="14"/>
        <v>42.44</v>
      </c>
      <c r="P40" s="138">
        <f t="shared" si="15"/>
        <v>168.49</v>
      </c>
      <c r="Q40" s="599"/>
    </row>
    <row r="41" spans="1:18" s="600" customFormat="1" ht="18" customHeight="1" x14ac:dyDescent="0.2">
      <c r="A41" s="443" t="s">
        <v>888</v>
      </c>
      <c r="B41" s="139" t="s">
        <v>675</v>
      </c>
      <c r="C41" s="521" t="s">
        <v>871</v>
      </c>
      <c r="D41" s="197">
        <v>8.02</v>
      </c>
      <c r="E41" s="137">
        <f ca="1">'WC-Planung'!D32</f>
        <v>0</v>
      </c>
      <c r="F41" s="137">
        <f>COUNTIF('WC-Planung'!E32:F32,"=x")</f>
        <v>0</v>
      </c>
      <c r="G41" s="140"/>
      <c r="H41" s="137"/>
      <c r="I41" s="137">
        <f>COUNTIF('WC-Planung'!J32:J32,"=x")</f>
        <v>0</v>
      </c>
      <c r="J41" s="618"/>
      <c r="K41" s="623">
        <f t="shared" si="10"/>
        <v>0</v>
      </c>
      <c r="L41" s="85">
        <f t="shared" si="11"/>
        <v>0</v>
      </c>
      <c r="M41" s="85">
        <f t="shared" si="12"/>
        <v>0</v>
      </c>
      <c r="N41" s="85">
        <f t="shared" si="13"/>
        <v>0</v>
      </c>
      <c r="O41" s="86">
        <f t="shared" si="14"/>
        <v>0</v>
      </c>
      <c r="P41" s="138">
        <f t="shared" si="15"/>
        <v>0</v>
      </c>
      <c r="Q41" s="599"/>
    </row>
    <row r="42" spans="1:18" s="600" customFormat="1" ht="18" customHeight="1" x14ac:dyDescent="0.2">
      <c r="A42" s="443" t="s">
        <v>887</v>
      </c>
      <c r="B42" s="139" t="s">
        <v>675</v>
      </c>
      <c r="C42" s="521" t="s">
        <v>871</v>
      </c>
      <c r="D42" s="197">
        <v>8.02</v>
      </c>
      <c r="E42" s="137">
        <f ca="1">'WC-Planung'!D33</f>
        <v>0</v>
      </c>
      <c r="F42" s="137">
        <f>COUNTIF('WC-Planung'!E33:F33,"=x")</f>
        <v>0</v>
      </c>
      <c r="G42" s="140">
        <v>1</v>
      </c>
      <c r="H42" s="137">
        <v>2</v>
      </c>
      <c r="I42" s="137">
        <f>COUNTIF('WC-Planung'!J33:J33,"=x")</f>
        <v>0</v>
      </c>
      <c r="J42" s="618">
        <v>1</v>
      </c>
      <c r="K42" s="623">
        <f t="shared" si="10"/>
        <v>0</v>
      </c>
      <c r="L42" s="85">
        <f t="shared" si="11"/>
        <v>6.74</v>
      </c>
      <c r="M42" s="85">
        <f t="shared" si="12"/>
        <v>8.98</v>
      </c>
      <c r="N42" s="85">
        <f t="shared" si="13"/>
        <v>0</v>
      </c>
      <c r="O42" s="86">
        <f t="shared" si="14"/>
        <v>5.29</v>
      </c>
      <c r="P42" s="138">
        <f t="shared" si="15"/>
        <v>21.01</v>
      </c>
      <c r="Q42" s="599"/>
    </row>
    <row r="43" spans="1:18" s="600" customFormat="1" ht="18" customHeight="1" x14ac:dyDescent="0.2">
      <c r="A43" s="443" t="s">
        <v>889</v>
      </c>
      <c r="B43" s="139" t="s">
        <v>675</v>
      </c>
      <c r="C43" s="521" t="s">
        <v>871</v>
      </c>
      <c r="D43" s="197">
        <v>8.02</v>
      </c>
      <c r="E43" s="137">
        <f ca="1">'WC-Planung'!D34</f>
        <v>0</v>
      </c>
      <c r="F43" s="137">
        <f>COUNTIF('WC-Planung'!E34:F34,"=x")</f>
        <v>0</v>
      </c>
      <c r="G43" s="140"/>
      <c r="H43" s="137"/>
      <c r="I43" s="137">
        <f>COUNTIF('WC-Planung'!J34:J34,"=x")</f>
        <v>0</v>
      </c>
      <c r="J43" s="618"/>
      <c r="K43" s="623">
        <f t="shared" si="10"/>
        <v>0</v>
      </c>
      <c r="L43" s="85">
        <f t="shared" si="11"/>
        <v>0</v>
      </c>
      <c r="M43" s="85">
        <f t="shared" si="12"/>
        <v>0</v>
      </c>
      <c r="N43" s="85">
        <f t="shared" si="13"/>
        <v>0</v>
      </c>
      <c r="O43" s="86">
        <f t="shared" si="14"/>
        <v>0</v>
      </c>
      <c r="P43" s="138">
        <f t="shared" si="15"/>
        <v>0</v>
      </c>
      <c r="Q43" s="599"/>
    </row>
    <row r="44" spans="1:18" s="600" customFormat="1" ht="18" customHeight="1" x14ac:dyDescent="0.2">
      <c r="A44" s="443" t="s">
        <v>854</v>
      </c>
      <c r="B44" s="139" t="s">
        <v>675</v>
      </c>
      <c r="C44" s="521" t="s">
        <v>871</v>
      </c>
      <c r="D44" s="197">
        <v>44.31</v>
      </c>
      <c r="E44" s="137">
        <f ca="1">'WC-Planung'!D35</f>
        <v>6</v>
      </c>
      <c r="F44" s="137">
        <f>COUNTIF('WC-Planung'!E35:F35,"=x")</f>
        <v>0</v>
      </c>
      <c r="G44" s="140">
        <v>1</v>
      </c>
      <c r="H44" s="137">
        <v>2</v>
      </c>
      <c r="I44" s="137">
        <f>COUNTIF('WC-Planung'!J35:J35,"=x")</f>
        <v>0</v>
      </c>
      <c r="J44" s="618">
        <v>1</v>
      </c>
      <c r="K44" s="623">
        <f t="shared" si="10"/>
        <v>23.04</v>
      </c>
      <c r="L44" s="85">
        <f t="shared" si="11"/>
        <v>37.22</v>
      </c>
      <c r="M44" s="85">
        <f t="shared" si="12"/>
        <v>49.63</v>
      </c>
      <c r="N44" s="85">
        <f t="shared" si="13"/>
        <v>0</v>
      </c>
      <c r="O44" s="86">
        <f t="shared" si="14"/>
        <v>29.24</v>
      </c>
      <c r="P44" s="138">
        <f t="shared" si="15"/>
        <v>139.13</v>
      </c>
      <c r="Q44" s="599"/>
    </row>
    <row r="45" spans="1:18" s="600" customFormat="1" ht="18" customHeight="1" x14ac:dyDescent="0.2">
      <c r="A45" s="443" t="s">
        <v>855</v>
      </c>
      <c r="B45" s="139" t="s">
        <v>675</v>
      </c>
      <c r="C45" s="521" t="s">
        <v>871</v>
      </c>
      <c r="D45" s="197">
        <v>44.36</v>
      </c>
      <c r="E45" s="137">
        <f ca="1">'WC-Planung'!D36</f>
        <v>6</v>
      </c>
      <c r="F45" s="137">
        <f>COUNTIF('WC-Planung'!E36:F36,"=x")</f>
        <v>1</v>
      </c>
      <c r="G45" s="140">
        <v>1</v>
      </c>
      <c r="H45" s="137">
        <v>2</v>
      </c>
      <c r="I45" s="137">
        <f>COUNTIF('WC-Planung'!J36:J36,"=x")</f>
        <v>0</v>
      </c>
      <c r="J45" s="618">
        <v>1</v>
      </c>
      <c r="K45" s="623">
        <f t="shared" si="10"/>
        <v>23.07</v>
      </c>
      <c r="L45" s="85">
        <f t="shared" si="11"/>
        <v>37.26</v>
      </c>
      <c r="M45" s="85">
        <f t="shared" si="12"/>
        <v>49.68</v>
      </c>
      <c r="N45" s="85">
        <f t="shared" si="13"/>
        <v>0</v>
      </c>
      <c r="O45" s="86">
        <f t="shared" si="14"/>
        <v>29.28</v>
      </c>
      <c r="P45" s="138">
        <f t="shared" si="15"/>
        <v>139.29</v>
      </c>
      <c r="Q45" s="599"/>
    </row>
    <row r="46" spans="1:18" s="600" customFormat="1" ht="18" customHeight="1" x14ac:dyDescent="0.2">
      <c r="A46" s="443" t="s">
        <v>856</v>
      </c>
      <c r="B46" s="139" t="s">
        <v>675</v>
      </c>
      <c r="C46" s="521" t="s">
        <v>872</v>
      </c>
      <c r="D46" s="197">
        <v>51.56</v>
      </c>
      <c r="E46" s="137">
        <f ca="1">'WC-Planung'!D37</f>
        <v>6</v>
      </c>
      <c r="F46" s="137">
        <f>COUNTIF('WC-Planung'!E37:F37,"=x")</f>
        <v>1</v>
      </c>
      <c r="G46" s="140">
        <v>1</v>
      </c>
      <c r="H46" s="137">
        <v>2</v>
      </c>
      <c r="I46" s="137">
        <f>COUNTIF('WC-Planung'!J37:J37,"=x")</f>
        <v>0</v>
      </c>
      <c r="J46" s="618">
        <v>1</v>
      </c>
      <c r="K46" s="623">
        <f t="shared" si="10"/>
        <v>0</v>
      </c>
      <c r="L46" s="85">
        <f t="shared" si="11"/>
        <v>43.31</v>
      </c>
      <c r="M46" s="85">
        <f t="shared" si="12"/>
        <v>57.75</v>
      </c>
      <c r="N46" s="85">
        <f t="shared" si="13"/>
        <v>0</v>
      </c>
      <c r="O46" s="86">
        <f t="shared" si="14"/>
        <v>34.03</v>
      </c>
      <c r="P46" s="138">
        <f t="shared" si="15"/>
        <v>135.09</v>
      </c>
      <c r="Q46" s="599"/>
    </row>
    <row r="47" spans="1:18" ht="18" customHeight="1" thickBot="1" x14ac:dyDescent="0.25">
      <c r="A47" s="144"/>
      <c r="B47" s="298"/>
      <c r="C47" s="298"/>
      <c r="D47" s="299"/>
      <c r="E47" s="300"/>
      <c r="F47" s="300"/>
      <c r="G47" s="300"/>
      <c r="H47" s="300"/>
      <c r="I47" s="301"/>
      <c r="J47" s="620"/>
      <c r="K47" s="632"/>
      <c r="L47" s="633"/>
      <c r="M47" s="633"/>
      <c r="N47" s="303"/>
      <c r="O47" s="304"/>
      <c r="P47" s="147"/>
      <c r="R47" s="600"/>
    </row>
    <row r="48" spans="1:18" ht="20.25" customHeight="1" thickBot="1" x14ac:dyDescent="0.25">
      <c r="A48" s="118"/>
      <c r="B48" s="148"/>
      <c r="C48" s="148"/>
      <c r="D48" s="148"/>
      <c r="E48" s="181">
        <f ca="1">SUM(E16:E47)</f>
        <v>50</v>
      </c>
      <c r="F48" s="181"/>
      <c r="G48" s="148"/>
      <c r="H48" s="148"/>
      <c r="I48" s="148"/>
      <c r="J48" s="149"/>
      <c r="K48" s="149"/>
      <c r="L48" s="150"/>
      <c r="M48" s="150"/>
      <c r="N48" s="150"/>
      <c r="O48" s="233" t="s">
        <v>361</v>
      </c>
      <c r="P48" s="235">
        <f>SUM(P16:P47)</f>
        <v>1205.6499999999999</v>
      </c>
      <c r="R48" s="600"/>
    </row>
    <row r="49" spans="5:23" ht="11.25" customHeight="1" thickTop="1" x14ac:dyDescent="0.2">
      <c r="E49" s="124">
        <f ca="1">SUM(E16:E46)</f>
        <v>50</v>
      </c>
      <c r="P49" s="101"/>
      <c r="R49" s="600"/>
      <c r="W49" s="601"/>
    </row>
    <row r="50" spans="5:23" x14ac:dyDescent="0.2">
      <c r="P50" s="101"/>
      <c r="R50" s="600"/>
    </row>
    <row r="51" spans="5:23" x14ac:dyDescent="0.2">
      <c r="R51" s="600"/>
    </row>
    <row r="52" spans="5:23" x14ac:dyDescent="0.2">
      <c r="R52" s="600"/>
    </row>
    <row r="53" spans="5:23" x14ac:dyDescent="0.2">
      <c r="R53" s="600"/>
    </row>
  </sheetData>
  <sheetProtection formatCells="0" formatColumns="0" formatRows="0" insertColumns="0" insertRows="0" deleteColumns="0" deleteRows="0"/>
  <protectedRanges>
    <protectedRange sqref="A12:B13 Q20 A15 Q17:Q18 P20:P21 P19:Q19 P16:P18 P1:Q16 D6:D12 A1:P5 A14:H14 C15:H15 C13:P13 F6:P12 I14:P15 A16:O34 A37:D37 B38:D46 E37:E46 A35:J36 A47:E50 K47:P50 P21:Q51 K35:O46 F37:J50" name="Bereich1"/>
    <protectedRange sqref="B15" name="Bereich1_1"/>
    <protectedRange sqref="E6:E12" name="Bereich1_4"/>
    <protectedRange sqref="A6:B11" name="Bereich1_3"/>
    <protectedRange sqref="A38:A46" name="Bereich1_2"/>
  </protectedRanges>
  <sortState xmlns:xlrd2="http://schemas.microsoft.com/office/spreadsheetml/2017/richdata2" ref="A91:F127">
    <sortCondition ref="B91"/>
  </sortState>
  <customSheetViews>
    <customSheetView guid="{5C32C84F-22BC-44CA-AD2B-12D34D143DA0}" zeroValues="0" hiddenColumns="1">
      <selection activeCell="E21" sqref="E21"/>
      <pageMargins left="0.39370078740157483" right="0" top="0.39370078740157483" bottom="0.39370078740157483" header="0" footer="0"/>
      <pageSetup paperSize="9" scale="85" orientation="landscape" horizontalDpi="300" r:id="rId1"/>
      <headerFooter alignWithMargins="0">
        <oddFooter>&amp;C&amp;A &amp;P / &amp;N&amp;R&amp;F</oddFooter>
      </headerFooter>
    </customSheetView>
  </customSheetViews>
  <mergeCells count="1">
    <mergeCell ref="E14:E15"/>
  </mergeCells>
  <phoneticPr fontId="0" type="noConversion"/>
  <pageMargins left="0.39370078740157483" right="0" top="0.39370078740157483" bottom="0.39370078740157483" header="0" footer="0"/>
  <pageSetup paperSize="9" scale="76" orientation="landscape" r:id="rId2"/>
  <headerFooter alignWithMargins="0">
    <oddFooter>&amp;C&amp;A &amp;P / &amp;N&amp;R&amp;F</oddFooter>
  </headerFooter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9"/>
  <dimension ref="A1:L40"/>
  <sheetViews>
    <sheetView zoomScaleNormal="100" workbookViewId="0">
      <selection activeCell="B10" sqref="B10"/>
    </sheetView>
  </sheetViews>
  <sheetFormatPr baseColWidth="10" defaultRowHeight="12.75" x14ac:dyDescent="0.2"/>
  <cols>
    <col min="1" max="1" width="14.42578125" style="5" customWidth="1"/>
    <col min="2" max="2" width="46.42578125" customWidth="1"/>
    <col min="4" max="7" width="11.5703125" customWidth="1"/>
    <col min="9" max="12" width="11.42578125" hidden="1" customWidth="1"/>
  </cols>
  <sheetData>
    <row r="1" spans="1:12" ht="16.5" customHeight="1" thickBot="1" x14ac:dyDescent="0.3">
      <c r="A1" s="1" t="str">
        <f>'Kostenzusammenstellung '!A1</f>
        <v>BREAST 23 11. - 13.05.2023</v>
      </c>
      <c r="G1" s="2"/>
    </row>
    <row r="2" spans="1:12" ht="16.5" customHeight="1" thickBot="1" x14ac:dyDescent="0.3">
      <c r="A2" s="1"/>
      <c r="D2" s="552"/>
      <c r="E2" s="1074" t="s">
        <v>810</v>
      </c>
      <c r="F2" s="1075"/>
      <c r="G2" s="1075"/>
      <c r="H2" s="1076"/>
    </row>
    <row r="3" spans="1:12" ht="27" customHeight="1" thickBot="1" x14ac:dyDescent="0.3">
      <c r="A3" s="3" t="s">
        <v>373</v>
      </c>
      <c r="B3" s="4"/>
      <c r="D3" s="827" t="s">
        <v>811</v>
      </c>
      <c r="E3" s="828" t="s">
        <v>812</v>
      </c>
      <c r="F3" s="829" t="s">
        <v>594</v>
      </c>
      <c r="G3" s="830" t="s">
        <v>381</v>
      </c>
      <c r="H3" s="831" t="s">
        <v>813</v>
      </c>
    </row>
    <row r="4" spans="1:12" ht="15" customHeight="1" x14ac:dyDescent="0.2">
      <c r="C4" s="863" t="s">
        <v>814</v>
      </c>
      <c r="D4" s="718">
        <v>30.57</v>
      </c>
      <c r="E4" s="718">
        <v>33.69</v>
      </c>
      <c r="F4" s="718">
        <v>40.56</v>
      </c>
      <c r="G4" s="824">
        <v>49.93</v>
      </c>
      <c r="H4" s="719">
        <v>67.41</v>
      </c>
      <c r="I4" s="193">
        <v>16.59</v>
      </c>
      <c r="J4" s="193">
        <v>20.73</v>
      </c>
      <c r="K4" s="193">
        <v>29.03</v>
      </c>
      <c r="L4" s="193">
        <v>33.17</v>
      </c>
    </row>
    <row r="5" spans="1:12" ht="15" customHeight="1" thickBot="1" x14ac:dyDescent="0.25">
      <c r="C5" s="864" t="s">
        <v>815</v>
      </c>
      <c r="D5" s="678">
        <v>40.340000000000003</v>
      </c>
      <c r="E5" s="678">
        <v>44.47</v>
      </c>
      <c r="F5" s="678">
        <v>53.54</v>
      </c>
      <c r="G5" s="835">
        <v>65.91</v>
      </c>
      <c r="H5" s="679">
        <v>74.150000000000006</v>
      </c>
      <c r="I5" s="193"/>
      <c r="J5" s="193"/>
      <c r="K5" s="193"/>
      <c r="L5" s="193"/>
    </row>
    <row r="6" spans="1:12" ht="13.5" thickBot="1" x14ac:dyDescent="0.25"/>
    <row r="7" spans="1:12" ht="18" customHeight="1" x14ac:dyDescent="0.2">
      <c r="A7" s="664" t="s">
        <v>6</v>
      </c>
      <c r="B7" s="662" t="s">
        <v>7</v>
      </c>
      <c r="C7" s="260" t="s">
        <v>8</v>
      </c>
      <c r="D7" s="260" t="s">
        <v>9</v>
      </c>
      <c r="E7" s="260" t="s">
        <v>10</v>
      </c>
      <c r="F7" s="11" t="s">
        <v>11</v>
      </c>
      <c r="G7" s="263" t="s">
        <v>140</v>
      </c>
    </row>
    <row r="8" spans="1:12" ht="18" customHeight="1" x14ac:dyDescent="0.2">
      <c r="A8" s="1004"/>
      <c r="B8" s="1005"/>
      <c r="C8" s="15"/>
      <c r="D8" s="15"/>
      <c r="E8" s="647"/>
      <c r="F8" s="274"/>
      <c r="G8" s="347"/>
      <c r="H8" s="19"/>
    </row>
    <row r="9" spans="1:12" ht="18" customHeight="1" x14ac:dyDescent="0.2">
      <c r="A9" s="1004" t="s">
        <v>936</v>
      </c>
      <c r="B9" s="1033" t="s">
        <v>961</v>
      </c>
      <c r="C9" s="1018">
        <v>1</v>
      </c>
      <c r="D9" s="1018">
        <v>1</v>
      </c>
      <c r="E9" s="1035">
        <v>12.5</v>
      </c>
      <c r="F9" s="274">
        <f>$D$4</f>
        <v>30.57</v>
      </c>
      <c r="G9" s="347">
        <f>C9*D9*E9*F9</f>
        <v>382.125</v>
      </c>
      <c r="H9" s="19"/>
    </row>
    <row r="10" spans="1:12" ht="18" customHeight="1" x14ac:dyDescent="0.2">
      <c r="A10" s="1004" t="s">
        <v>936</v>
      </c>
      <c r="B10" s="1033" t="s">
        <v>962</v>
      </c>
      <c r="C10" s="1018">
        <v>2</v>
      </c>
      <c r="D10" s="1018">
        <v>1</v>
      </c>
      <c r="E10" s="16">
        <v>9.5</v>
      </c>
      <c r="F10" s="274">
        <f t="shared" ref="F10:F12" si="0">$D$4</f>
        <v>30.57</v>
      </c>
      <c r="G10" s="347">
        <f t="shared" ref="G10:G12" si="1">C10*D10*E10*F10</f>
        <v>580.83000000000004</v>
      </c>
      <c r="H10" s="19"/>
    </row>
    <row r="11" spans="1:12" ht="18" customHeight="1" x14ac:dyDescent="0.2">
      <c r="A11" s="1004" t="s">
        <v>936</v>
      </c>
      <c r="B11" s="1034" t="s">
        <v>963</v>
      </c>
      <c r="C11" s="1020">
        <v>1</v>
      </c>
      <c r="D11" s="1020">
        <v>1</v>
      </c>
      <c r="E11" s="508">
        <v>11.5</v>
      </c>
      <c r="F11" s="274">
        <f t="shared" si="0"/>
        <v>30.57</v>
      </c>
      <c r="G11" s="347">
        <f t="shared" si="1"/>
        <v>351.55500000000001</v>
      </c>
      <c r="H11" s="19"/>
    </row>
    <row r="12" spans="1:12" ht="18" customHeight="1" x14ac:dyDescent="0.2">
      <c r="A12" s="1004" t="s">
        <v>936</v>
      </c>
      <c r="B12" s="1034" t="s">
        <v>964</v>
      </c>
      <c r="C12" s="1020">
        <v>1</v>
      </c>
      <c r="D12" s="1020">
        <v>1</v>
      </c>
      <c r="E12" s="508">
        <v>11.5</v>
      </c>
      <c r="F12" s="274">
        <f t="shared" si="0"/>
        <v>30.57</v>
      </c>
      <c r="G12" s="347">
        <f t="shared" si="1"/>
        <v>351.55500000000001</v>
      </c>
      <c r="H12" s="19"/>
    </row>
    <row r="13" spans="1:12" ht="18" customHeight="1" x14ac:dyDescent="0.2">
      <c r="A13" s="1004"/>
      <c r="B13" s="1019"/>
      <c r="C13" s="1020"/>
      <c r="D13" s="1020"/>
      <c r="E13" s="1021"/>
      <c r="F13" s="274"/>
      <c r="G13" s="347"/>
      <c r="H13" s="19"/>
    </row>
    <row r="14" spans="1:12" ht="18" customHeight="1" x14ac:dyDescent="0.2">
      <c r="A14" s="1004" t="s">
        <v>937</v>
      </c>
      <c r="B14" s="1033" t="s">
        <v>961</v>
      </c>
      <c r="C14" s="1018">
        <v>1</v>
      </c>
      <c r="D14" s="1018">
        <v>2</v>
      </c>
      <c r="E14" s="1035">
        <v>12.5</v>
      </c>
      <c r="F14" s="274">
        <f t="shared" ref="F14:F17" si="2">$D$4</f>
        <v>30.57</v>
      </c>
      <c r="G14" s="347">
        <f t="shared" ref="G14:G17" si="3">C14*D14*E14*F14</f>
        <v>764.25</v>
      </c>
      <c r="H14" s="19"/>
    </row>
    <row r="15" spans="1:12" ht="18" customHeight="1" x14ac:dyDescent="0.2">
      <c r="A15" s="1004" t="s">
        <v>937</v>
      </c>
      <c r="B15" s="1033" t="s">
        <v>962</v>
      </c>
      <c r="C15" s="1018">
        <v>2</v>
      </c>
      <c r="D15" s="1018">
        <v>2</v>
      </c>
      <c r="E15" s="16">
        <v>9.5</v>
      </c>
      <c r="F15" s="274">
        <f t="shared" si="2"/>
        <v>30.57</v>
      </c>
      <c r="G15" s="347">
        <f t="shared" si="3"/>
        <v>1161.6600000000001</v>
      </c>
      <c r="H15" s="19"/>
    </row>
    <row r="16" spans="1:12" ht="18" customHeight="1" x14ac:dyDescent="0.2">
      <c r="A16" s="1004" t="s">
        <v>937</v>
      </c>
      <c r="B16" s="1034" t="s">
        <v>963</v>
      </c>
      <c r="C16" s="1020">
        <v>1</v>
      </c>
      <c r="D16" s="1020">
        <v>2</v>
      </c>
      <c r="E16" s="508">
        <v>11.5</v>
      </c>
      <c r="F16" s="274">
        <f t="shared" si="2"/>
        <v>30.57</v>
      </c>
      <c r="G16" s="347">
        <f t="shared" si="3"/>
        <v>703.11</v>
      </c>
      <c r="H16" s="19"/>
    </row>
    <row r="17" spans="1:8" ht="18" customHeight="1" x14ac:dyDescent="0.2">
      <c r="A17" s="1004" t="s">
        <v>937</v>
      </c>
      <c r="B17" s="1034" t="s">
        <v>964</v>
      </c>
      <c r="C17" s="1020">
        <v>1</v>
      </c>
      <c r="D17" s="1020">
        <v>2</v>
      </c>
      <c r="E17" s="508">
        <v>11.5</v>
      </c>
      <c r="F17" s="274">
        <f t="shared" si="2"/>
        <v>30.57</v>
      </c>
      <c r="G17" s="347">
        <f t="shared" si="3"/>
        <v>703.11</v>
      </c>
      <c r="H17" s="19"/>
    </row>
    <row r="18" spans="1:8" ht="18" customHeight="1" x14ac:dyDescent="0.2">
      <c r="A18" s="1004"/>
      <c r="B18" s="1019"/>
      <c r="C18" s="1020"/>
      <c r="D18" s="1020"/>
      <c r="E18" s="1021"/>
      <c r="F18" s="274"/>
      <c r="G18" s="347"/>
      <c r="H18" s="19"/>
    </row>
    <row r="19" spans="1:8" ht="38.25" x14ac:dyDescent="0.2">
      <c r="A19" s="1004"/>
      <c r="B19" s="1022" t="s">
        <v>942</v>
      </c>
      <c r="C19" s="1020"/>
      <c r="D19" s="1020"/>
      <c r="E19" s="1021"/>
      <c r="F19" s="274"/>
      <c r="G19" s="347"/>
      <c r="H19" s="19"/>
    </row>
    <row r="20" spans="1:8" ht="18" customHeight="1" x14ac:dyDescent="0.2">
      <c r="A20" s="1004" t="s">
        <v>943</v>
      </c>
      <c r="B20" s="1033" t="s">
        <v>965</v>
      </c>
      <c r="C20" s="1018">
        <v>1</v>
      </c>
      <c r="D20" s="1018">
        <v>1</v>
      </c>
      <c r="E20" s="1035">
        <v>10</v>
      </c>
      <c r="F20" s="274">
        <f t="shared" ref="F20:F23" si="4">$D$4</f>
        <v>30.57</v>
      </c>
      <c r="G20" s="347">
        <f t="shared" ref="G20:G23" si="5">C20*D20*E20*F20</f>
        <v>305.7</v>
      </c>
      <c r="H20" s="19"/>
    </row>
    <row r="21" spans="1:8" ht="18" customHeight="1" x14ac:dyDescent="0.2">
      <c r="A21" s="1004" t="s">
        <v>943</v>
      </c>
      <c r="B21" s="1033" t="s">
        <v>966</v>
      </c>
      <c r="C21" s="1018">
        <v>2</v>
      </c>
      <c r="D21" s="1018">
        <v>1</v>
      </c>
      <c r="E21" s="16">
        <v>10</v>
      </c>
      <c r="F21" s="274">
        <f t="shared" si="4"/>
        <v>30.57</v>
      </c>
      <c r="G21" s="347">
        <f t="shared" si="5"/>
        <v>611.4</v>
      </c>
      <c r="H21" s="19"/>
    </row>
    <row r="22" spans="1:8" ht="18" customHeight="1" x14ac:dyDescent="0.2">
      <c r="A22" s="1004" t="s">
        <v>943</v>
      </c>
      <c r="B22" s="1034" t="s">
        <v>967</v>
      </c>
      <c r="C22" s="1020">
        <v>1</v>
      </c>
      <c r="D22" s="1020">
        <v>1</v>
      </c>
      <c r="E22" s="508">
        <v>5.5</v>
      </c>
      <c r="F22" s="274">
        <f t="shared" si="4"/>
        <v>30.57</v>
      </c>
      <c r="G22" s="347">
        <f t="shared" si="5"/>
        <v>168.13499999999999</v>
      </c>
      <c r="H22" s="19"/>
    </row>
    <row r="23" spans="1:8" ht="18" customHeight="1" x14ac:dyDescent="0.2">
      <c r="A23" s="1004" t="s">
        <v>943</v>
      </c>
      <c r="B23" s="1034" t="s">
        <v>968</v>
      </c>
      <c r="C23" s="1020">
        <v>1</v>
      </c>
      <c r="D23" s="1020">
        <v>1</v>
      </c>
      <c r="E23" s="508">
        <v>5.5</v>
      </c>
      <c r="F23" s="274">
        <f t="shared" si="4"/>
        <v>30.57</v>
      </c>
      <c r="G23" s="347">
        <f t="shared" si="5"/>
        <v>168.13499999999999</v>
      </c>
      <c r="H23" s="19"/>
    </row>
    <row r="24" spans="1:8" ht="18" customHeight="1" thickBot="1" x14ac:dyDescent="0.25">
      <c r="A24" s="665"/>
      <c r="B24" s="663"/>
      <c r="C24" s="344"/>
      <c r="D24" s="345"/>
      <c r="E24" s="344"/>
      <c r="F24" s="346"/>
      <c r="G24" s="37"/>
      <c r="H24" s="19"/>
    </row>
    <row r="25" spans="1:8" ht="18" customHeight="1" thickBot="1" x14ac:dyDescent="0.25">
      <c r="F25" s="237" t="s">
        <v>361</v>
      </c>
      <c r="G25" s="236">
        <f>SUM(G8:G24)</f>
        <v>6251.5649999999996</v>
      </c>
      <c r="H25" s="19"/>
    </row>
    <row r="26" spans="1:8" ht="13.5" thickTop="1" x14ac:dyDescent="0.2">
      <c r="C26" s="167"/>
      <c r="F26" s="2"/>
      <c r="G26" s="46"/>
    </row>
    <row r="27" spans="1:8" x14ac:dyDescent="0.2">
      <c r="C27" s="167"/>
      <c r="G27" s="46"/>
    </row>
    <row r="28" spans="1:8" x14ac:dyDescent="0.2">
      <c r="C28" s="167"/>
      <c r="G28" s="46"/>
    </row>
    <row r="29" spans="1:8" x14ac:dyDescent="0.2">
      <c r="C29" s="167"/>
      <c r="G29" s="46"/>
    </row>
    <row r="30" spans="1:8" x14ac:dyDescent="0.2">
      <c r="C30" s="167"/>
      <c r="G30" s="46"/>
    </row>
    <row r="31" spans="1:8" x14ac:dyDescent="0.2">
      <c r="C31" s="167"/>
      <c r="G31" s="46"/>
    </row>
    <row r="32" spans="1:8" x14ac:dyDescent="0.2">
      <c r="C32" s="167"/>
      <c r="G32" s="46"/>
    </row>
    <row r="33" spans="2:7" x14ac:dyDescent="0.2">
      <c r="C33" s="167"/>
      <c r="G33" s="46"/>
    </row>
    <row r="34" spans="2:7" x14ac:dyDescent="0.2">
      <c r="C34" s="167"/>
      <c r="G34" s="46"/>
    </row>
    <row r="35" spans="2:7" x14ac:dyDescent="0.2">
      <c r="C35" s="167"/>
      <c r="G35" s="46"/>
    </row>
    <row r="36" spans="2:7" x14ac:dyDescent="0.2">
      <c r="C36" s="167"/>
      <c r="G36" s="46"/>
    </row>
    <row r="37" spans="2:7" x14ac:dyDescent="0.2">
      <c r="C37" s="167"/>
      <c r="G37" s="46"/>
    </row>
    <row r="38" spans="2:7" x14ac:dyDescent="0.2">
      <c r="B38" s="48"/>
      <c r="C38" s="167"/>
      <c r="G38" s="46"/>
    </row>
    <row r="39" spans="2:7" x14ac:dyDescent="0.2">
      <c r="C39" s="167"/>
      <c r="G39" s="8"/>
    </row>
    <row r="40" spans="2:7" x14ac:dyDescent="0.2">
      <c r="C40" s="167"/>
      <c r="G40" s="52"/>
    </row>
  </sheetData>
  <sheetProtection formatCells="0" formatColumns="0" formatRows="0" insertColumns="0" insertRows="0" deleteColumns="0" deleteRows="0"/>
  <protectedRanges>
    <protectedRange sqref="C8:H8 A24:H26 A6:H7 F9:H23" name="Bereich1"/>
    <protectedRange sqref="D3:H3 E2:H2" name="Bereich1_1_1_1_2_2"/>
    <protectedRange sqref="A8:B8 A9:A23" name="Bereich1_2"/>
    <protectedRange sqref="B9:E23" name="Bereich1_1"/>
  </protectedRanges>
  <customSheetViews>
    <customSheetView guid="{5C32C84F-22BC-44CA-AD2B-12D34D143DA0}" hiddenColumns="1">
      <selection activeCell="N8" sqref="N8"/>
      <pageMargins left="0.39370078740157483" right="0.39370078740157483" top="0.39370078740157483" bottom="0.39370078740157483" header="0" footer="0"/>
      <pageSetup paperSize="9" orientation="landscape" r:id="rId1"/>
      <headerFooter alignWithMargins="0">
        <oddFooter>&amp;C&amp;A &amp;P / &amp;N&amp;R&amp;F</oddFooter>
      </headerFooter>
    </customSheetView>
  </customSheetViews>
  <mergeCells count="1">
    <mergeCell ref="E2:H2"/>
  </mergeCells>
  <phoneticPr fontId="19" type="noConversion"/>
  <pageMargins left="0.39370078740157483" right="0.39370078740157483" top="0.39370078740157483" bottom="0.39370078740157483" header="0" footer="0"/>
  <pageSetup paperSize="9" orientation="landscape" r:id="rId2"/>
  <headerFooter alignWithMargins="0">
    <oddFooter>&amp;C&amp;A &amp;P / &amp;N&amp;R&amp;F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:M50"/>
  <sheetViews>
    <sheetView showZeros="0" zoomScaleNormal="100" workbookViewId="0">
      <pane ySplit="7" topLeftCell="A8" activePane="bottomLeft" state="frozen"/>
      <selection activeCell="F6" sqref="F6"/>
      <selection pane="bottomLeft" activeCell="M57" sqref="M57"/>
    </sheetView>
  </sheetViews>
  <sheetFormatPr baseColWidth="10" defaultColWidth="11.42578125" defaultRowHeight="12.75" x14ac:dyDescent="0.2"/>
  <cols>
    <col min="1" max="1" width="26.140625" style="541" customWidth="1"/>
    <col min="2" max="2" width="11.140625" style="542" customWidth="1"/>
    <col min="3" max="3" width="8" style="542" customWidth="1"/>
    <col min="4" max="4" width="9.42578125" style="527" customWidth="1"/>
    <col min="5" max="6" width="8.42578125" style="527" customWidth="1"/>
    <col min="7" max="9" width="8.85546875" style="527" customWidth="1"/>
    <col min="10" max="10" width="8.42578125" style="527" customWidth="1"/>
    <col min="11" max="11" width="11.42578125" style="527" customWidth="1"/>
    <col min="12" max="12" width="11.42578125" style="527" hidden="1" customWidth="1"/>
    <col min="13" max="13" width="11.42578125" style="527" customWidth="1"/>
    <col min="14" max="16384" width="11.42578125" style="527"/>
  </cols>
  <sheetData>
    <row r="1" spans="1:13" ht="15.75" x14ac:dyDescent="0.25">
      <c r="A1" s="348" t="str">
        <f>'Kostenzusammenstellung '!A1</f>
        <v>BREAST 23 11. - 13.05.2023</v>
      </c>
      <c r="B1" s="526"/>
      <c r="C1" s="526"/>
    </row>
    <row r="2" spans="1:13" ht="18" x14ac:dyDescent="0.25">
      <c r="A2" s="528"/>
      <c r="B2" s="525"/>
      <c r="C2" s="525"/>
    </row>
    <row r="3" spans="1:13" ht="15.75" customHeight="1" x14ac:dyDescent="0.25">
      <c r="A3" s="525" t="s">
        <v>540</v>
      </c>
      <c r="B3" s="129"/>
      <c r="C3" s="129"/>
      <c r="D3" s="8"/>
      <c r="E3" s="8"/>
      <c r="F3" s="8"/>
      <c r="G3" s="8"/>
      <c r="H3" s="8"/>
      <c r="I3" s="8"/>
      <c r="J3" s="8"/>
    </row>
    <row r="4" spans="1:13" ht="20.25" customHeight="1" x14ac:dyDescent="0.25">
      <c r="A4" s="527"/>
      <c r="B4" s="529"/>
      <c r="C4" s="529"/>
      <c r="D4" s="8"/>
      <c r="E4" s="8"/>
      <c r="F4" s="8"/>
      <c r="G4" s="8"/>
      <c r="H4" s="8"/>
      <c r="I4" s="8"/>
    </row>
    <row r="5" spans="1:13" ht="16.5" customHeight="1" thickBot="1" x14ac:dyDescent="0.25">
      <c r="A5" s="520"/>
      <c r="B5" s="530"/>
      <c r="C5" s="531"/>
      <c r="D5" s="45"/>
      <c r="E5" s="45"/>
      <c r="F5" s="45"/>
      <c r="G5" s="45"/>
      <c r="H5" s="45"/>
      <c r="I5" s="45"/>
      <c r="J5" s="45"/>
    </row>
    <row r="6" spans="1:13" ht="15.75" customHeight="1" x14ac:dyDescent="0.2">
      <c r="A6" s="532"/>
      <c r="B6" s="533"/>
      <c r="C6" s="533"/>
      <c r="D6" s="1077" t="s">
        <v>541</v>
      </c>
      <c r="E6" s="1081"/>
      <c r="F6" s="1082"/>
      <c r="G6" s="1079" t="s">
        <v>542</v>
      </c>
      <c r="H6" s="1080"/>
      <c r="I6" s="1080"/>
      <c r="J6" s="576" t="s">
        <v>536</v>
      </c>
    </row>
    <row r="7" spans="1:13" s="68" customFormat="1" ht="26.25" customHeight="1" x14ac:dyDescent="0.2">
      <c r="A7" s="534" t="s">
        <v>73</v>
      </c>
      <c r="B7" s="535" t="s">
        <v>22</v>
      </c>
      <c r="C7" s="535" t="s">
        <v>74</v>
      </c>
      <c r="D7" s="1078"/>
      <c r="E7" s="536" t="s">
        <v>939</v>
      </c>
      <c r="F7" s="642" t="s">
        <v>938</v>
      </c>
      <c r="G7" s="646" t="s">
        <v>936</v>
      </c>
      <c r="H7" s="646" t="s">
        <v>937</v>
      </c>
      <c r="I7" s="646">
        <v>45059</v>
      </c>
      <c r="J7" s="672" t="s">
        <v>940</v>
      </c>
    </row>
    <row r="8" spans="1:13" s="68" customFormat="1" ht="18" hidden="1" customHeight="1" x14ac:dyDescent="0.2">
      <c r="A8" s="444" t="s">
        <v>583</v>
      </c>
      <c r="B8" s="999" t="s">
        <v>113</v>
      </c>
      <c r="C8" s="440" t="s">
        <v>403</v>
      </c>
      <c r="D8" s="537">
        <f t="shared" ref="D8:D13" ca="1" si="0">SUM(IF(COUNTIF(OFFSET(G8:I8,ROW($1:$57)-1,),"x"),L8))</f>
        <v>0</v>
      </c>
      <c r="E8" s="104"/>
      <c r="F8" s="538"/>
      <c r="G8" s="539"/>
      <c r="H8" s="104"/>
      <c r="I8" s="104"/>
      <c r="J8" s="540"/>
      <c r="L8" s="522">
        <v>10</v>
      </c>
      <c r="M8" s="522"/>
    </row>
    <row r="9" spans="1:13" s="68" customFormat="1" ht="18" hidden="1" customHeight="1" x14ac:dyDescent="0.2">
      <c r="A9" s="997" t="s">
        <v>585</v>
      </c>
      <c r="B9" s="521" t="s">
        <v>560</v>
      </c>
      <c r="C9" s="998" t="s">
        <v>79</v>
      </c>
      <c r="D9" s="537">
        <f t="shared" ca="1" si="0"/>
        <v>0</v>
      </c>
      <c r="E9" s="538"/>
      <c r="F9" s="538"/>
      <c r="G9" s="539"/>
      <c r="H9" s="104"/>
      <c r="I9" s="104"/>
      <c r="J9" s="540"/>
      <c r="L9" s="522">
        <v>1</v>
      </c>
      <c r="M9" s="522"/>
    </row>
    <row r="10" spans="1:13" s="68" customFormat="1" ht="18" hidden="1" customHeight="1" x14ac:dyDescent="0.2">
      <c r="A10" s="997" t="s">
        <v>586</v>
      </c>
      <c r="B10" s="521" t="s">
        <v>560</v>
      </c>
      <c r="C10" s="998" t="s">
        <v>584</v>
      </c>
      <c r="D10" s="537">
        <f t="shared" ca="1" si="0"/>
        <v>0</v>
      </c>
      <c r="E10" s="538"/>
      <c r="F10" s="538"/>
      <c r="G10" s="539"/>
      <c r="H10" s="104"/>
      <c r="I10" s="104"/>
      <c r="J10" s="540"/>
      <c r="L10" s="522">
        <v>1</v>
      </c>
      <c r="M10" s="522"/>
    </row>
    <row r="11" spans="1:13" s="68" customFormat="1" ht="18" hidden="1" customHeight="1" x14ac:dyDescent="0.2">
      <c r="A11" s="997" t="s">
        <v>563</v>
      </c>
      <c r="B11" s="521" t="s">
        <v>560</v>
      </c>
      <c r="C11" s="998" t="s">
        <v>79</v>
      </c>
      <c r="D11" s="537">
        <f t="shared" ca="1" si="0"/>
        <v>0</v>
      </c>
      <c r="E11" s="538"/>
      <c r="F11" s="538"/>
      <c r="G11" s="539"/>
      <c r="H11" s="104"/>
      <c r="I11" s="104"/>
      <c r="J11" s="540"/>
      <c r="L11" s="522">
        <v>1</v>
      </c>
      <c r="M11" s="522"/>
    </row>
    <row r="12" spans="1:13" s="68" customFormat="1" ht="18" hidden="1" customHeight="1" x14ac:dyDescent="0.2">
      <c r="A12" s="997" t="s">
        <v>562</v>
      </c>
      <c r="B12" s="521" t="s">
        <v>560</v>
      </c>
      <c r="C12" s="998" t="s">
        <v>584</v>
      </c>
      <c r="D12" s="537">
        <f t="shared" ca="1" si="0"/>
        <v>0</v>
      </c>
      <c r="E12" s="538"/>
      <c r="F12" s="538"/>
      <c r="G12" s="539"/>
      <c r="H12" s="104"/>
      <c r="I12" s="104"/>
      <c r="J12" s="540"/>
      <c r="L12" s="522">
        <v>1</v>
      </c>
      <c r="M12" s="522"/>
    </row>
    <row r="13" spans="1:13" s="68" customFormat="1" ht="18" hidden="1" customHeight="1" x14ac:dyDescent="0.2">
      <c r="A13" s="997" t="s">
        <v>115</v>
      </c>
      <c r="B13" s="521" t="s">
        <v>116</v>
      </c>
      <c r="C13" s="998" t="s">
        <v>77</v>
      </c>
      <c r="D13" s="537">
        <f t="shared" ca="1" si="0"/>
        <v>0</v>
      </c>
      <c r="E13" s="538"/>
      <c r="F13" s="538"/>
      <c r="G13" s="539"/>
      <c r="H13" s="104"/>
      <c r="I13" s="104"/>
      <c r="J13" s="540"/>
      <c r="L13" s="522">
        <v>12</v>
      </c>
      <c r="M13" s="522"/>
    </row>
    <row r="14" spans="1:13" s="68" customFormat="1" ht="18" hidden="1" customHeight="1" x14ac:dyDescent="0.2">
      <c r="A14" s="997" t="s">
        <v>115</v>
      </c>
      <c r="B14" s="521" t="s">
        <v>183</v>
      </c>
      <c r="C14" s="998" t="s">
        <v>77</v>
      </c>
      <c r="D14" s="537"/>
      <c r="E14" s="538"/>
      <c r="F14" s="538"/>
      <c r="G14" s="539"/>
      <c r="H14" s="104"/>
      <c r="I14" s="104"/>
      <c r="J14" s="540"/>
      <c r="L14" s="522">
        <v>2</v>
      </c>
      <c r="M14" s="522"/>
    </row>
    <row r="15" spans="1:13" s="68" customFormat="1" ht="18" hidden="1" customHeight="1" x14ac:dyDescent="0.2">
      <c r="A15" s="997" t="s">
        <v>115</v>
      </c>
      <c r="B15" s="521" t="s">
        <v>338</v>
      </c>
      <c r="C15" s="998" t="s">
        <v>79</v>
      </c>
      <c r="D15" s="537"/>
      <c r="E15" s="538"/>
      <c r="F15" s="538"/>
      <c r="G15" s="539"/>
      <c r="H15" s="104"/>
      <c r="I15" s="104"/>
      <c r="J15" s="540"/>
      <c r="L15" s="522">
        <v>10</v>
      </c>
      <c r="M15" s="522"/>
    </row>
    <row r="16" spans="1:13" s="68" customFormat="1" ht="18" hidden="1" customHeight="1" x14ac:dyDescent="0.2">
      <c r="A16" s="997" t="s">
        <v>914</v>
      </c>
      <c r="B16" s="521" t="s">
        <v>372</v>
      </c>
      <c r="C16" s="998" t="s">
        <v>77</v>
      </c>
      <c r="D16" s="537">
        <f t="shared" ref="D16:D37" ca="1" si="1">SUM(IF(COUNTIF(OFFSET(G16:I16,ROW($1:$57)-1,),"x"),L16))</f>
        <v>0</v>
      </c>
      <c r="E16" s="538"/>
      <c r="F16" s="538"/>
      <c r="G16" s="539"/>
      <c r="H16" s="104"/>
      <c r="I16" s="104"/>
      <c r="J16" s="540"/>
      <c r="L16" s="522"/>
      <c r="M16" s="522"/>
    </row>
    <row r="17" spans="1:13" s="68" customFormat="1" ht="18" hidden="1" customHeight="1" x14ac:dyDescent="0.2">
      <c r="A17" s="997" t="s">
        <v>81</v>
      </c>
      <c r="B17" s="521" t="s">
        <v>117</v>
      </c>
      <c r="C17" s="998" t="s">
        <v>77</v>
      </c>
      <c r="D17" s="537">
        <f t="shared" ca="1" si="1"/>
        <v>0</v>
      </c>
      <c r="E17" s="538"/>
      <c r="F17" s="538"/>
      <c r="G17" s="539"/>
      <c r="H17" s="104"/>
      <c r="I17" s="104"/>
      <c r="J17" s="540"/>
      <c r="L17" s="522">
        <v>5</v>
      </c>
      <c r="M17" s="522"/>
    </row>
    <row r="18" spans="1:13" s="68" customFormat="1" ht="18" hidden="1" customHeight="1" x14ac:dyDescent="0.2">
      <c r="A18" s="997" t="s">
        <v>81</v>
      </c>
      <c r="B18" s="521" t="s">
        <v>118</v>
      </c>
      <c r="C18" s="998" t="s">
        <v>77</v>
      </c>
      <c r="D18" s="537">
        <f t="shared" ca="1" si="1"/>
        <v>0</v>
      </c>
      <c r="E18" s="538"/>
      <c r="F18" s="538"/>
      <c r="G18" s="539"/>
      <c r="H18" s="104"/>
      <c r="I18" s="104"/>
      <c r="J18" s="540"/>
      <c r="L18" s="522">
        <v>5</v>
      </c>
      <c r="M18" s="522"/>
    </row>
    <row r="19" spans="1:13" s="68" customFormat="1" ht="18" hidden="1" customHeight="1" x14ac:dyDescent="0.2">
      <c r="A19" s="997" t="s">
        <v>81</v>
      </c>
      <c r="B19" s="521" t="s">
        <v>119</v>
      </c>
      <c r="C19" s="998" t="s">
        <v>77</v>
      </c>
      <c r="D19" s="537">
        <f t="shared" ca="1" si="1"/>
        <v>0</v>
      </c>
      <c r="E19" s="538"/>
      <c r="F19" s="538"/>
      <c r="G19" s="539"/>
      <c r="H19" s="104"/>
      <c r="I19" s="104"/>
      <c r="J19" s="540"/>
      <c r="L19" s="522">
        <v>5</v>
      </c>
      <c r="M19" s="522"/>
    </row>
    <row r="20" spans="1:13" s="68" customFormat="1" ht="18" hidden="1" customHeight="1" x14ac:dyDescent="0.2">
      <c r="A20" s="997" t="s">
        <v>81</v>
      </c>
      <c r="B20" s="521" t="s">
        <v>120</v>
      </c>
      <c r="C20" s="998" t="s">
        <v>77</v>
      </c>
      <c r="D20" s="537">
        <f t="shared" ca="1" si="1"/>
        <v>0</v>
      </c>
      <c r="E20" s="538"/>
      <c r="F20" s="538"/>
      <c r="G20" s="539"/>
      <c r="H20" s="104"/>
      <c r="I20" s="104"/>
      <c r="J20" s="540"/>
      <c r="L20" s="522">
        <v>5</v>
      </c>
      <c r="M20" s="522"/>
    </row>
    <row r="21" spans="1:13" ht="18" hidden="1" customHeight="1" x14ac:dyDescent="0.2">
      <c r="A21" s="997" t="s">
        <v>81</v>
      </c>
      <c r="B21" s="521" t="s">
        <v>121</v>
      </c>
      <c r="C21" s="998" t="s">
        <v>77</v>
      </c>
      <c r="D21" s="537">
        <f t="shared" ca="1" si="1"/>
        <v>0</v>
      </c>
      <c r="E21" s="538"/>
      <c r="F21" s="538"/>
      <c r="G21" s="539"/>
      <c r="H21" s="104"/>
      <c r="I21" s="104"/>
      <c r="J21" s="540"/>
      <c r="L21" s="522">
        <v>5</v>
      </c>
      <c r="M21" s="522"/>
    </row>
    <row r="22" spans="1:13" ht="18" hidden="1" customHeight="1" x14ac:dyDescent="0.2">
      <c r="A22" s="997" t="s">
        <v>81</v>
      </c>
      <c r="B22" s="521" t="s">
        <v>122</v>
      </c>
      <c r="C22" s="998" t="s">
        <v>77</v>
      </c>
      <c r="D22" s="537">
        <f t="shared" ca="1" si="1"/>
        <v>0</v>
      </c>
      <c r="E22" s="538"/>
      <c r="F22" s="538"/>
      <c r="G22" s="539"/>
      <c r="H22" s="104"/>
      <c r="I22" s="104"/>
      <c r="J22" s="540"/>
      <c r="L22" s="522">
        <v>5</v>
      </c>
      <c r="M22" s="522"/>
    </row>
    <row r="23" spans="1:13" ht="18" hidden="1" customHeight="1" x14ac:dyDescent="0.2">
      <c r="A23" s="997" t="s">
        <v>81</v>
      </c>
      <c r="B23" s="521" t="s">
        <v>123</v>
      </c>
      <c r="C23" s="998" t="s">
        <v>77</v>
      </c>
      <c r="D23" s="537">
        <f t="shared" ca="1" si="1"/>
        <v>0</v>
      </c>
      <c r="E23" s="538"/>
      <c r="F23" s="538"/>
      <c r="G23" s="539"/>
      <c r="H23" s="104"/>
      <c r="I23" s="104"/>
      <c r="J23" s="540"/>
      <c r="L23" s="522">
        <v>5</v>
      </c>
      <c r="M23" s="522"/>
    </row>
    <row r="24" spans="1:13" ht="18" hidden="1" customHeight="1" x14ac:dyDescent="0.2">
      <c r="A24" s="997" t="s">
        <v>376</v>
      </c>
      <c r="B24" s="521" t="s">
        <v>123</v>
      </c>
      <c r="C24" s="998" t="s">
        <v>77</v>
      </c>
      <c r="D24" s="537">
        <f t="shared" ca="1" si="1"/>
        <v>0</v>
      </c>
      <c r="E24" s="538"/>
      <c r="F24" s="538"/>
      <c r="G24" s="539"/>
      <c r="H24" s="104"/>
      <c r="I24" s="104"/>
      <c r="J24" s="540"/>
      <c r="L24" s="522"/>
      <c r="M24" s="522"/>
    </row>
    <row r="25" spans="1:13" ht="18" hidden="1" customHeight="1" x14ac:dyDescent="0.2">
      <c r="A25" s="997" t="s">
        <v>124</v>
      </c>
      <c r="B25" s="521" t="s">
        <v>123</v>
      </c>
      <c r="C25" s="998" t="s">
        <v>92</v>
      </c>
      <c r="D25" s="537">
        <f t="shared" ca="1" si="1"/>
        <v>0</v>
      </c>
      <c r="E25" s="538"/>
      <c r="F25" s="538"/>
      <c r="G25" s="539"/>
      <c r="H25" s="104"/>
      <c r="I25" s="104"/>
      <c r="J25" s="540"/>
      <c r="L25" s="522">
        <v>6</v>
      </c>
      <c r="M25" s="522"/>
    </row>
    <row r="26" spans="1:13" ht="18" hidden="1" customHeight="1" x14ac:dyDescent="0.2">
      <c r="A26" s="997" t="s">
        <v>98</v>
      </c>
      <c r="B26" s="521" t="s">
        <v>67</v>
      </c>
      <c r="C26" s="998" t="s">
        <v>77</v>
      </c>
      <c r="D26" s="537">
        <f t="shared" ca="1" si="1"/>
        <v>0</v>
      </c>
      <c r="E26" s="538"/>
      <c r="F26" s="538"/>
      <c r="G26" s="539"/>
      <c r="H26" s="104"/>
      <c r="I26" s="104"/>
      <c r="J26" s="540"/>
      <c r="L26" s="522">
        <v>6</v>
      </c>
      <c r="M26" s="522"/>
    </row>
    <row r="27" spans="1:13" ht="18" hidden="1" customHeight="1" x14ac:dyDescent="0.2">
      <c r="A27" s="443" t="s">
        <v>22</v>
      </c>
      <c r="B27" s="1001" t="s">
        <v>69</v>
      </c>
      <c r="C27" s="521" t="s">
        <v>77</v>
      </c>
      <c r="D27" s="537">
        <f t="shared" ca="1" si="1"/>
        <v>0</v>
      </c>
      <c r="E27" s="538"/>
      <c r="F27" s="538"/>
      <c r="G27" s="539"/>
      <c r="H27" s="104"/>
      <c r="I27" s="104"/>
      <c r="J27" s="540"/>
      <c r="L27" s="522">
        <v>17</v>
      </c>
      <c r="M27" s="522"/>
    </row>
    <row r="28" spans="1:13" ht="18" hidden="1" customHeight="1" x14ac:dyDescent="0.2">
      <c r="A28" s="443" t="s">
        <v>22</v>
      </c>
      <c r="B28" s="1000" t="s">
        <v>70</v>
      </c>
      <c r="C28" s="521">
        <v>1</v>
      </c>
      <c r="D28" s="537">
        <f t="shared" ca="1" si="1"/>
        <v>0</v>
      </c>
      <c r="E28" s="538"/>
      <c r="F28" s="538"/>
      <c r="G28" s="539"/>
      <c r="H28" s="104"/>
      <c r="I28" s="104"/>
      <c r="J28" s="540"/>
      <c r="L28" s="522">
        <v>17</v>
      </c>
      <c r="M28" s="522"/>
    </row>
    <row r="29" spans="1:13" ht="18" customHeight="1" x14ac:dyDescent="0.2">
      <c r="A29" s="997" t="s">
        <v>886</v>
      </c>
      <c r="B29" s="139" t="s">
        <v>675</v>
      </c>
      <c r="C29" s="998" t="s">
        <v>870</v>
      </c>
      <c r="D29" s="537">
        <f t="shared" ca="1" si="1"/>
        <v>10</v>
      </c>
      <c r="E29" s="924" t="s">
        <v>941</v>
      </c>
      <c r="F29" s="924" t="s">
        <v>941</v>
      </c>
      <c r="G29" s="925" t="s">
        <v>941</v>
      </c>
      <c r="H29" s="898" t="s">
        <v>941</v>
      </c>
      <c r="I29" s="898" t="s">
        <v>941</v>
      </c>
      <c r="J29" s="926" t="s">
        <v>941</v>
      </c>
      <c r="L29" s="522">
        <v>10</v>
      </c>
      <c r="M29" s="522"/>
    </row>
    <row r="30" spans="1:13" ht="18" customHeight="1" x14ac:dyDescent="0.2">
      <c r="A30" s="997" t="s">
        <v>852</v>
      </c>
      <c r="B30" s="139" t="s">
        <v>675</v>
      </c>
      <c r="C30" s="998" t="s">
        <v>870</v>
      </c>
      <c r="D30" s="537">
        <f t="shared" ca="1" si="1"/>
        <v>11</v>
      </c>
      <c r="E30" s="924" t="s">
        <v>941</v>
      </c>
      <c r="F30" s="924" t="s">
        <v>941</v>
      </c>
      <c r="G30" s="925" t="s">
        <v>941</v>
      </c>
      <c r="H30" s="898" t="s">
        <v>941</v>
      </c>
      <c r="I30" s="898" t="s">
        <v>941</v>
      </c>
      <c r="J30" s="926" t="s">
        <v>941</v>
      </c>
      <c r="L30" s="522">
        <v>11</v>
      </c>
      <c r="M30" s="522"/>
    </row>
    <row r="31" spans="1:13" ht="18" customHeight="1" x14ac:dyDescent="0.2">
      <c r="A31" s="997" t="s">
        <v>853</v>
      </c>
      <c r="B31" s="139" t="s">
        <v>675</v>
      </c>
      <c r="C31" s="998" t="s">
        <v>870</v>
      </c>
      <c r="D31" s="537">
        <f t="shared" ca="1" si="1"/>
        <v>11</v>
      </c>
      <c r="E31" s="924" t="s">
        <v>941</v>
      </c>
      <c r="F31" s="924" t="s">
        <v>941</v>
      </c>
      <c r="G31" s="925" t="s">
        <v>941</v>
      </c>
      <c r="H31" s="898" t="s">
        <v>941</v>
      </c>
      <c r="I31" s="898" t="s">
        <v>941</v>
      </c>
      <c r="J31" s="926" t="s">
        <v>941</v>
      </c>
      <c r="L31" s="522">
        <v>11</v>
      </c>
      <c r="M31" s="522"/>
    </row>
    <row r="32" spans="1:13" ht="18" customHeight="1" x14ac:dyDescent="0.2">
      <c r="A32" s="997" t="s">
        <v>888</v>
      </c>
      <c r="B32" s="139" t="s">
        <v>675</v>
      </c>
      <c r="C32" s="998" t="s">
        <v>871</v>
      </c>
      <c r="D32" s="537">
        <f t="shared" ca="1" si="1"/>
        <v>0</v>
      </c>
      <c r="E32" s="924"/>
      <c r="F32" s="924"/>
      <c r="G32" s="925"/>
      <c r="H32" s="898"/>
      <c r="I32" s="898"/>
      <c r="J32" s="926"/>
      <c r="L32" s="522"/>
    </row>
    <row r="33" spans="1:13" ht="18" customHeight="1" x14ac:dyDescent="0.2">
      <c r="A33" s="997" t="s">
        <v>887</v>
      </c>
      <c r="B33" s="139" t="s">
        <v>675</v>
      </c>
      <c r="C33" s="998" t="s">
        <v>871</v>
      </c>
      <c r="D33" s="537">
        <f t="shared" ca="1" si="1"/>
        <v>0</v>
      </c>
      <c r="E33" s="924"/>
      <c r="F33" s="924"/>
      <c r="G33" s="925" t="s">
        <v>941</v>
      </c>
      <c r="H33" s="898" t="s">
        <v>941</v>
      </c>
      <c r="I33" s="898" t="s">
        <v>941</v>
      </c>
      <c r="J33" s="926"/>
      <c r="L33" s="522"/>
    </row>
    <row r="34" spans="1:13" ht="18" customHeight="1" x14ac:dyDescent="0.2">
      <c r="A34" s="997" t="s">
        <v>889</v>
      </c>
      <c r="B34" s="139" t="s">
        <v>675</v>
      </c>
      <c r="C34" s="998" t="s">
        <v>871</v>
      </c>
      <c r="D34" s="537">
        <f t="shared" ca="1" si="1"/>
        <v>0</v>
      </c>
      <c r="E34" s="924"/>
      <c r="F34" s="924"/>
      <c r="G34" s="925"/>
      <c r="H34" s="898"/>
      <c r="I34" s="898"/>
      <c r="J34" s="926"/>
      <c r="L34" s="522"/>
    </row>
    <row r="35" spans="1:13" ht="18" customHeight="1" x14ac:dyDescent="0.2">
      <c r="A35" s="997" t="s">
        <v>854</v>
      </c>
      <c r="B35" s="139" t="s">
        <v>675</v>
      </c>
      <c r="C35" s="998" t="s">
        <v>871</v>
      </c>
      <c r="D35" s="537">
        <f t="shared" ca="1" si="1"/>
        <v>6</v>
      </c>
      <c r="E35" s="924"/>
      <c r="F35" s="924"/>
      <c r="G35" s="925" t="s">
        <v>941</v>
      </c>
      <c r="H35" s="898" t="s">
        <v>941</v>
      </c>
      <c r="I35" s="898" t="s">
        <v>941</v>
      </c>
      <c r="J35" s="926"/>
      <c r="L35" s="522">
        <v>6</v>
      </c>
    </row>
    <row r="36" spans="1:13" ht="18" customHeight="1" x14ac:dyDescent="0.2">
      <c r="A36" s="997" t="s">
        <v>855</v>
      </c>
      <c r="B36" s="139" t="s">
        <v>675</v>
      </c>
      <c r="C36" s="998" t="s">
        <v>871</v>
      </c>
      <c r="D36" s="537">
        <f t="shared" ca="1" si="1"/>
        <v>6</v>
      </c>
      <c r="E36" s="924"/>
      <c r="F36" s="924" t="s">
        <v>941</v>
      </c>
      <c r="G36" s="925" t="s">
        <v>941</v>
      </c>
      <c r="H36" s="898" t="s">
        <v>941</v>
      </c>
      <c r="I36" s="898" t="s">
        <v>941</v>
      </c>
      <c r="J36" s="926"/>
      <c r="L36" s="522">
        <v>6</v>
      </c>
      <c r="M36" s="522"/>
    </row>
    <row r="37" spans="1:13" ht="18" customHeight="1" x14ac:dyDescent="0.2">
      <c r="A37" s="997" t="s">
        <v>856</v>
      </c>
      <c r="B37" s="139" t="s">
        <v>675</v>
      </c>
      <c r="C37" s="998" t="s">
        <v>872</v>
      </c>
      <c r="D37" s="537">
        <f t="shared" ca="1" si="1"/>
        <v>6</v>
      </c>
      <c r="E37" s="924"/>
      <c r="F37" s="924" t="s">
        <v>941</v>
      </c>
      <c r="G37" s="925" t="s">
        <v>941</v>
      </c>
      <c r="H37" s="898" t="s">
        <v>941</v>
      </c>
      <c r="I37" s="898" t="s">
        <v>941</v>
      </c>
      <c r="J37" s="926"/>
      <c r="L37" s="522">
        <v>6</v>
      </c>
      <c r="M37" s="522"/>
    </row>
    <row r="38" spans="1:13" ht="18" customHeight="1" thickBot="1" x14ac:dyDescent="0.25">
      <c r="A38" s="603"/>
      <c r="B38" s="1002"/>
      <c r="C38" s="604"/>
      <c r="D38" s="605"/>
      <c r="E38" s="606"/>
      <c r="F38" s="607"/>
      <c r="G38" s="608"/>
      <c r="H38" s="606"/>
      <c r="I38" s="606"/>
      <c r="J38" s="609"/>
      <c r="L38" s="522"/>
      <c r="M38" s="522"/>
    </row>
    <row r="39" spans="1:13" x14ac:dyDescent="0.2">
      <c r="A39" s="527"/>
      <c r="B39" s="527"/>
      <c r="C39" s="527"/>
    </row>
    <row r="40" spans="1:13" x14ac:dyDescent="0.2">
      <c r="A40" s="527"/>
      <c r="B40" s="527"/>
      <c r="C40" s="527"/>
      <c r="D40" s="527">
        <f ca="1">SUM(D8:D37)</f>
        <v>50</v>
      </c>
    </row>
    <row r="41" spans="1:13" x14ac:dyDescent="0.2">
      <c r="A41" s="527"/>
      <c r="B41" s="527"/>
      <c r="C41" s="527"/>
    </row>
    <row r="42" spans="1:13" x14ac:dyDescent="0.2">
      <c r="A42" s="527"/>
      <c r="B42" s="527"/>
      <c r="C42" s="527"/>
    </row>
    <row r="43" spans="1:13" x14ac:dyDescent="0.2">
      <c r="A43" s="527"/>
      <c r="B43" s="527"/>
      <c r="C43" s="527"/>
    </row>
    <row r="44" spans="1:13" x14ac:dyDescent="0.2">
      <c r="A44" s="527"/>
      <c r="B44" s="527"/>
      <c r="C44" s="527"/>
    </row>
    <row r="45" spans="1:13" x14ac:dyDescent="0.2">
      <c r="A45" s="527"/>
      <c r="B45" s="527"/>
      <c r="C45" s="527"/>
    </row>
    <row r="46" spans="1:13" x14ac:dyDescent="0.2">
      <c r="A46" s="527"/>
      <c r="B46" s="527"/>
      <c r="C46" s="527"/>
    </row>
    <row r="47" spans="1:13" x14ac:dyDescent="0.2">
      <c r="A47" s="527"/>
      <c r="B47" s="527"/>
      <c r="C47" s="527"/>
    </row>
    <row r="48" spans="1:13" x14ac:dyDescent="0.2">
      <c r="A48" s="527"/>
      <c r="B48" s="527"/>
      <c r="C48" s="527"/>
    </row>
    <row r="49" s="527" customFormat="1" x14ac:dyDescent="0.2"/>
    <row r="50" s="527" customFormat="1" x14ac:dyDescent="0.2"/>
  </sheetData>
  <sheetProtection formatCells="0" formatColumns="0" formatRows="0" insertColumns="0" insertRows="0" deleteColumns="0" deleteRows="0"/>
  <protectedRanges>
    <protectedRange sqref="A1:D7 A13:C28 C9:D12 A8:D8 E1:H6 A38:H39 E7:H12 I1:I6 D13:H37 I7:K39 J1:K6" name="Bereich1"/>
    <protectedRange sqref="A9:B12" name="Bereich1_1"/>
    <protectedRange sqref="B29:C37" name="Bereich1_4"/>
    <protectedRange sqref="A29:A37" name="Bereich1_2_2"/>
  </protectedRanges>
  <customSheetViews>
    <customSheetView guid="{5C32C84F-22BC-44CA-AD2B-12D34D143DA0}" zeroValues="0" hiddenColumns="1">
      <selection activeCell="N8" sqref="N8"/>
      <pageMargins left="0.39370078740157483" right="0" top="0.39370078740157483" bottom="0.39370078740157483" header="0" footer="0"/>
      <pageSetup paperSize="9" scale="85" orientation="landscape" horizontalDpi="300" r:id="rId1"/>
      <headerFooter alignWithMargins="0">
        <oddFooter>&amp;C&amp;A &amp;P / &amp;N&amp;R&amp;F</oddFooter>
      </headerFooter>
    </customSheetView>
  </customSheetViews>
  <mergeCells count="3">
    <mergeCell ref="D6:D7"/>
    <mergeCell ref="G6:I6"/>
    <mergeCell ref="E6:F6"/>
  </mergeCells>
  <pageMargins left="0.39370078740157483" right="0" top="0.39370078740157483" bottom="0.39370078740157483" header="0" footer="0"/>
  <pageSetup paperSize="9" scale="69" orientation="landscape" horizontalDpi="300" r:id="rId2"/>
  <headerFooter alignWithMargins="0">
    <oddFooter>&amp;C&amp;A &amp;P / &amp;N&amp;R&amp;F</oddFooter>
  </headerFooter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3">
    <tabColor rgb="FFFFC000"/>
  </sheetPr>
  <dimension ref="A1:M93"/>
  <sheetViews>
    <sheetView workbookViewId="0">
      <selection activeCell="C35" sqref="C35"/>
    </sheetView>
  </sheetViews>
  <sheetFormatPr baseColWidth="10" defaultRowHeight="12.75" x14ac:dyDescent="0.2"/>
  <cols>
    <col min="1" max="1" width="14.28515625" style="5" customWidth="1"/>
    <col min="2" max="2" width="27.85546875" customWidth="1"/>
    <col min="3" max="3" width="25" customWidth="1"/>
    <col min="4" max="4" width="14.5703125" customWidth="1"/>
    <col min="5" max="8" width="11.5703125" customWidth="1"/>
    <col min="9" max="9" width="15.7109375" customWidth="1"/>
    <col min="10" max="10" width="9.42578125" customWidth="1"/>
    <col min="11" max="11" width="8.42578125" customWidth="1"/>
    <col min="12" max="12" width="9.7109375" customWidth="1"/>
    <col min="13" max="13" width="8.85546875" customWidth="1"/>
  </cols>
  <sheetData>
    <row r="1" spans="1:13" ht="16.5" customHeight="1" x14ac:dyDescent="0.25">
      <c r="A1" s="1" t="str">
        <f>'Kostenzusammenstellung '!A1</f>
        <v>BREAST 23 11. - 13.05.2023</v>
      </c>
      <c r="H1" s="2"/>
    </row>
    <row r="2" spans="1:13" ht="16.5" customHeight="1" thickBot="1" x14ac:dyDescent="0.3">
      <c r="A2" s="1"/>
      <c r="H2" s="2"/>
    </row>
    <row r="3" spans="1:13" ht="27" customHeight="1" x14ac:dyDescent="0.25">
      <c r="A3" s="3" t="s">
        <v>532</v>
      </c>
      <c r="B3" s="4"/>
      <c r="C3" s="4"/>
      <c r="D3" s="768" t="s">
        <v>790</v>
      </c>
      <c r="E3" s="769" t="s">
        <v>791</v>
      </c>
      <c r="F3" s="770" t="s">
        <v>582</v>
      </c>
      <c r="G3" s="770" t="s">
        <v>792</v>
      </c>
      <c r="H3" s="771" t="s">
        <v>793</v>
      </c>
    </row>
    <row r="4" spans="1:13" ht="24" x14ac:dyDescent="0.2">
      <c r="A4" s="6"/>
      <c r="D4" s="772" t="s">
        <v>794</v>
      </c>
      <c r="E4" s="877">
        <v>2.02</v>
      </c>
      <c r="F4" s="878">
        <v>1.68</v>
      </c>
      <c r="G4" s="878">
        <v>1.51</v>
      </c>
      <c r="H4" s="879">
        <v>1.37</v>
      </c>
      <c r="I4" s="193"/>
    </row>
    <row r="5" spans="1:13" ht="24" x14ac:dyDescent="0.2">
      <c r="A5" s="6"/>
      <c r="D5" s="772" t="s">
        <v>795</v>
      </c>
      <c r="E5" s="877">
        <v>1.01</v>
      </c>
      <c r="F5" s="878">
        <v>0.94</v>
      </c>
      <c r="G5" s="878">
        <v>0.86</v>
      </c>
      <c r="H5" s="879">
        <v>0.82</v>
      </c>
      <c r="I5" s="193"/>
    </row>
    <row r="6" spans="1:13" ht="24" x14ac:dyDescent="0.2">
      <c r="A6" s="6"/>
      <c r="D6" s="772" t="s">
        <v>796</v>
      </c>
      <c r="E6" s="877">
        <v>0.76</v>
      </c>
      <c r="F6" s="878">
        <v>0.72</v>
      </c>
      <c r="G6" s="878">
        <v>0.67</v>
      </c>
      <c r="H6" s="879">
        <v>0.64</v>
      </c>
      <c r="I6" s="193"/>
    </row>
    <row r="7" spans="1:13" ht="24.75" thickBot="1" x14ac:dyDescent="0.25">
      <c r="A7" s="6"/>
      <c r="D7" s="773" t="s">
        <v>797</v>
      </c>
      <c r="E7" s="880">
        <v>0.6</v>
      </c>
      <c r="F7" s="881">
        <v>0.57999999999999996</v>
      </c>
      <c r="G7" s="881">
        <v>0.55000000000000004</v>
      </c>
      <c r="H7" s="882">
        <v>0.53</v>
      </c>
      <c r="I7" s="193"/>
    </row>
    <row r="8" spans="1:13" ht="18.75" customHeight="1" thickBot="1" x14ac:dyDescent="0.25">
      <c r="A8" s="6"/>
      <c r="D8" s="552"/>
      <c r="E8" s="553"/>
      <c r="F8" s="553"/>
      <c r="G8" s="43"/>
      <c r="H8" s="43"/>
      <c r="I8" s="193"/>
    </row>
    <row r="9" spans="1:13" ht="25.5" x14ac:dyDescent="0.2">
      <c r="A9" s="6"/>
      <c r="D9" s="320" t="s">
        <v>1</v>
      </c>
      <c r="E9" s="321" t="s">
        <v>2</v>
      </c>
      <c r="F9" s="321" t="s">
        <v>3</v>
      </c>
      <c r="G9" s="821" t="s">
        <v>4</v>
      </c>
      <c r="H9" s="322" t="s">
        <v>808</v>
      </c>
      <c r="I9" s="193"/>
      <c r="J9" s="193"/>
      <c r="K9" s="193"/>
      <c r="L9" s="193"/>
    </row>
    <row r="10" spans="1:13" ht="18.75" customHeight="1" thickBot="1" x14ac:dyDescent="0.25">
      <c r="A10" s="6"/>
      <c r="D10" s="862">
        <v>28.8</v>
      </c>
      <c r="E10" s="716">
        <v>32.5</v>
      </c>
      <c r="F10" s="716">
        <v>40.68</v>
      </c>
      <c r="G10" s="826">
        <v>62.16</v>
      </c>
      <c r="H10" s="717">
        <v>71.08</v>
      </c>
      <c r="I10" s="193"/>
      <c r="J10" s="193"/>
      <c r="K10" s="193"/>
      <c r="L10" s="193"/>
    </row>
    <row r="11" spans="1:13" ht="15.75" customHeight="1" thickBot="1" x14ac:dyDescent="0.25">
      <c r="D11" s="7"/>
      <c r="E11" s="8"/>
      <c r="F11" s="8"/>
      <c r="G11" s="549"/>
      <c r="J11" s="183"/>
    </row>
    <row r="12" spans="1:13" ht="20.25" customHeight="1" x14ac:dyDescent="0.2">
      <c r="A12" s="261" t="s">
        <v>6</v>
      </c>
      <c r="B12" s="11" t="s">
        <v>7</v>
      </c>
      <c r="C12" s="11" t="s">
        <v>798</v>
      </c>
      <c r="D12" s="262" t="s">
        <v>551</v>
      </c>
      <c r="E12" s="262" t="s">
        <v>9</v>
      </c>
      <c r="F12" s="262" t="s">
        <v>10</v>
      </c>
      <c r="G12" s="262" t="s">
        <v>548</v>
      </c>
      <c r="H12" s="263" t="s">
        <v>12</v>
      </c>
      <c r="J12" s="183"/>
    </row>
    <row r="13" spans="1:13" ht="18" customHeight="1" x14ac:dyDescent="0.2">
      <c r="A13" s="13"/>
      <c r="B13" s="610" t="s">
        <v>799</v>
      </c>
      <c r="C13" s="610"/>
      <c r="D13" s="774"/>
      <c r="E13" s="15"/>
      <c r="F13" s="16"/>
      <c r="G13" s="17"/>
      <c r="H13" s="18"/>
      <c r="I13" s="19"/>
      <c r="J13" s="158"/>
      <c r="K13" s="192"/>
      <c r="M13" s="192"/>
    </row>
    <row r="14" spans="1:13" ht="18" customHeight="1" x14ac:dyDescent="0.2">
      <c r="A14" s="13"/>
      <c r="B14" s="564"/>
      <c r="C14" s="564"/>
      <c r="D14" s="775"/>
      <c r="E14" s="15"/>
      <c r="F14" s="16"/>
      <c r="G14" s="776"/>
      <c r="H14" s="18"/>
      <c r="I14" s="19"/>
      <c r="J14" s="339"/>
      <c r="K14" s="192"/>
      <c r="M14" s="192"/>
    </row>
    <row r="15" spans="1:13" ht="18" customHeight="1" x14ac:dyDescent="0.2">
      <c r="A15" s="13"/>
      <c r="B15" s="14"/>
      <c r="C15" s="14"/>
      <c r="D15" s="774"/>
      <c r="E15" s="15"/>
      <c r="F15" s="16"/>
      <c r="G15" s="776"/>
      <c r="H15" s="18"/>
      <c r="I15" s="19"/>
      <c r="J15" s="339"/>
      <c r="K15" s="192"/>
      <c r="M15" s="192"/>
    </row>
    <row r="16" spans="1:13" ht="18" hidden="1" customHeight="1" x14ac:dyDescent="0.2">
      <c r="A16" s="13"/>
      <c r="B16" s="610" t="s">
        <v>869</v>
      </c>
      <c r="C16" s="14"/>
      <c r="D16" s="774"/>
      <c r="E16" s="15"/>
      <c r="F16" s="16"/>
      <c r="G16" s="776"/>
      <c r="H16" s="18"/>
      <c r="I16" s="19"/>
      <c r="J16" s="339"/>
      <c r="K16" s="192"/>
      <c r="M16" s="192"/>
    </row>
    <row r="17" spans="1:13" ht="26.25" hidden="1" customHeight="1" x14ac:dyDescent="0.2">
      <c r="A17" s="13"/>
      <c r="B17" s="14" t="s">
        <v>890</v>
      </c>
      <c r="C17" s="777" t="s">
        <v>891</v>
      </c>
      <c r="D17" s="778"/>
      <c r="E17" s="779">
        <v>1</v>
      </c>
      <c r="F17" s="779"/>
      <c r="G17" s="780">
        <f>IF(D17&lt;101,$E$4,IF(D17&lt;501,$F$4,IF(D17&lt;1001,$G$4,$H$4)))</f>
        <v>2.02</v>
      </c>
      <c r="H17" s="18">
        <f>D17*E17*G17</f>
        <v>0</v>
      </c>
      <c r="I17" s="19"/>
      <c r="J17" s="339"/>
      <c r="K17" s="192"/>
      <c r="M17" s="192"/>
    </row>
    <row r="18" spans="1:13" s="784" customFormat="1" ht="39.75" hidden="1" customHeight="1" x14ac:dyDescent="0.2">
      <c r="A18" s="13"/>
      <c r="B18" s="14" t="s">
        <v>892</v>
      </c>
      <c r="C18" s="777" t="s">
        <v>896</v>
      </c>
      <c r="D18" s="778"/>
      <c r="E18" s="779"/>
      <c r="F18" s="779"/>
      <c r="G18" s="780">
        <f>IF(D18&lt;101,$E$5,IF(D18&lt;501,$F$5,IF(D18&lt;1001,$G$5,$H$5)))</f>
        <v>1.01</v>
      </c>
      <c r="H18" s="18">
        <f t="shared" ref="H18:H27" si="0">D18*E18*G18</f>
        <v>0</v>
      </c>
      <c r="I18" s="781"/>
      <c r="J18" s="782"/>
      <c r="K18" s="783"/>
      <c r="M18" s="783"/>
    </row>
    <row r="19" spans="1:13" s="784" customFormat="1" ht="39.75" hidden="1" customHeight="1" x14ac:dyDescent="0.2">
      <c r="A19" s="13"/>
      <c r="B19" s="14" t="s">
        <v>893</v>
      </c>
      <c r="C19" s="777" t="s">
        <v>896</v>
      </c>
      <c r="D19" s="778"/>
      <c r="E19" s="779"/>
      <c r="F19" s="779"/>
      <c r="G19" s="780">
        <f t="shared" ref="G19:G21" si="1">IF(D19&lt;101,$E$5,IF(D19&lt;501,$F$5,IF(D19&lt;1001,$G$5,$H$5)))</f>
        <v>1.01</v>
      </c>
      <c r="H19" s="18">
        <f t="shared" si="0"/>
        <v>0</v>
      </c>
      <c r="I19" s="781"/>
      <c r="J19" s="782"/>
      <c r="K19" s="783"/>
      <c r="M19" s="783"/>
    </row>
    <row r="20" spans="1:13" s="784" customFormat="1" ht="27" hidden="1" customHeight="1" x14ac:dyDescent="0.2">
      <c r="A20" s="13"/>
      <c r="B20" s="14" t="s">
        <v>895</v>
      </c>
      <c r="C20" s="777" t="s">
        <v>896</v>
      </c>
      <c r="D20" s="778"/>
      <c r="E20" s="779"/>
      <c r="F20" s="779"/>
      <c r="G20" s="780">
        <f t="shared" si="1"/>
        <v>1.01</v>
      </c>
      <c r="H20" s="18">
        <f t="shared" si="0"/>
        <v>0</v>
      </c>
      <c r="I20" s="781"/>
      <c r="J20" s="782"/>
      <c r="K20" s="783"/>
      <c r="M20" s="783"/>
    </row>
    <row r="21" spans="1:13" s="784" customFormat="1" ht="27.75" hidden="1" customHeight="1" x14ac:dyDescent="0.2">
      <c r="A21" s="13"/>
      <c r="B21" s="14" t="s">
        <v>894</v>
      </c>
      <c r="C21" s="777" t="s">
        <v>896</v>
      </c>
      <c r="D21" s="778"/>
      <c r="E21" s="779"/>
      <c r="F21" s="779"/>
      <c r="G21" s="780">
        <f t="shared" si="1"/>
        <v>1.01</v>
      </c>
      <c r="H21" s="18">
        <f t="shared" si="0"/>
        <v>0</v>
      </c>
      <c r="I21" s="781"/>
      <c r="J21" s="782"/>
      <c r="K21" s="783"/>
      <c r="M21" s="783"/>
    </row>
    <row r="22" spans="1:13" s="784" customFormat="1" ht="27" hidden="1" customHeight="1" x14ac:dyDescent="0.2">
      <c r="A22" s="13"/>
      <c r="B22" s="14"/>
      <c r="C22" s="777"/>
      <c r="D22" s="778"/>
      <c r="E22" s="779"/>
      <c r="F22" s="779"/>
      <c r="G22" s="780"/>
      <c r="H22" s="18">
        <f t="shared" si="0"/>
        <v>0</v>
      </c>
      <c r="I22" s="781"/>
      <c r="J22" s="782"/>
      <c r="K22" s="783"/>
      <c r="M22" s="783"/>
    </row>
    <row r="23" spans="1:13" s="784" customFormat="1" ht="26.25" hidden="1" customHeight="1" x14ac:dyDescent="0.2">
      <c r="A23" s="13"/>
      <c r="B23" s="14"/>
      <c r="C23" s="777"/>
      <c r="D23" s="778"/>
      <c r="E23" s="779"/>
      <c r="F23" s="779"/>
      <c r="G23" s="780"/>
      <c r="H23" s="18">
        <f t="shared" si="0"/>
        <v>0</v>
      </c>
      <c r="I23" s="781"/>
      <c r="J23" s="782"/>
      <c r="K23" s="783"/>
      <c r="M23" s="783"/>
    </row>
    <row r="24" spans="1:13" s="784" customFormat="1" ht="26.25" hidden="1" customHeight="1" x14ac:dyDescent="0.2">
      <c r="A24" s="13"/>
      <c r="B24" s="14"/>
      <c r="C24" s="777"/>
      <c r="D24" s="778"/>
      <c r="E24" s="779"/>
      <c r="F24" s="779"/>
      <c r="G24" s="780"/>
      <c r="H24" s="18">
        <f t="shared" si="0"/>
        <v>0</v>
      </c>
      <c r="I24" s="781"/>
      <c r="J24" s="782"/>
      <c r="K24" s="783"/>
      <c r="M24" s="783"/>
    </row>
    <row r="25" spans="1:13" s="784" customFormat="1" ht="24" hidden="1" customHeight="1" x14ac:dyDescent="0.2">
      <c r="A25" s="13"/>
      <c r="B25" s="14"/>
      <c r="C25" s="777"/>
      <c r="D25" s="778"/>
      <c r="E25" s="779"/>
      <c r="F25" s="779"/>
      <c r="G25" s="780"/>
      <c r="H25" s="18">
        <f t="shared" si="0"/>
        <v>0</v>
      </c>
      <c r="I25" s="781"/>
      <c r="J25" s="782"/>
      <c r="K25" s="783"/>
      <c r="M25" s="783"/>
    </row>
    <row r="26" spans="1:13" s="784" customFormat="1" ht="25.5" hidden="1" customHeight="1" x14ac:dyDescent="0.2">
      <c r="A26" s="13"/>
      <c r="B26" s="14"/>
      <c r="C26" s="777"/>
      <c r="D26" s="785"/>
      <c r="E26" s="779"/>
      <c r="F26" s="779"/>
      <c r="G26" s="780"/>
      <c r="H26" s="18">
        <f t="shared" si="0"/>
        <v>0</v>
      </c>
      <c r="I26" s="781"/>
      <c r="J26" s="782"/>
      <c r="K26" s="783"/>
      <c r="M26" s="783"/>
    </row>
    <row r="27" spans="1:13" s="784" customFormat="1" ht="27" hidden="1" customHeight="1" x14ac:dyDescent="0.2">
      <c r="A27" s="13"/>
      <c r="B27" s="50"/>
      <c r="C27" s="786"/>
      <c r="D27" s="787"/>
      <c r="E27" s="788"/>
      <c r="F27" s="788"/>
      <c r="G27" s="780"/>
      <c r="H27" s="18">
        <f t="shared" si="0"/>
        <v>0</v>
      </c>
      <c r="I27" s="781"/>
      <c r="K27" s="783"/>
    </row>
    <row r="28" spans="1:13" s="784" customFormat="1" ht="24.75" hidden="1" customHeight="1" x14ac:dyDescent="0.2">
      <c r="A28" s="13"/>
      <c r="B28" s="564"/>
      <c r="C28" s="789"/>
      <c r="D28" s="789"/>
      <c r="E28" s="790"/>
      <c r="F28" s="790"/>
      <c r="G28" s="791"/>
      <c r="H28" s="18">
        <f>D28*E28*F28*G28</f>
        <v>0</v>
      </c>
      <c r="I28" s="781"/>
    </row>
    <row r="29" spans="1:13" ht="18" customHeight="1" thickBot="1" x14ac:dyDescent="0.25">
      <c r="A29" s="792"/>
      <c r="B29" s="793"/>
      <c r="C29" s="793"/>
      <c r="D29" s="793"/>
      <c r="E29" s="794"/>
      <c r="F29" s="795"/>
      <c r="G29" s="796"/>
      <c r="H29" s="797"/>
      <c r="I29" s="19"/>
    </row>
    <row r="30" spans="1:13" ht="18" customHeight="1" x14ac:dyDescent="0.35">
      <c r="A30" s="38"/>
      <c r="B30" s="39"/>
      <c r="C30" s="39"/>
      <c r="D30" s="40"/>
      <c r="E30" s="40"/>
      <c r="G30" s="251" t="s">
        <v>160</v>
      </c>
      <c r="H30" s="798">
        <f>SUM(H14:H29)</f>
        <v>0</v>
      </c>
    </row>
    <row r="31" spans="1:13" x14ac:dyDescent="0.2">
      <c r="A31" s="47"/>
      <c r="F31" s="49"/>
      <c r="G31" s="8"/>
      <c r="H31" s="46"/>
    </row>
    <row r="32" spans="1:13" x14ac:dyDescent="0.2">
      <c r="A32" s="47"/>
      <c r="F32" s="49"/>
      <c r="G32" s="8"/>
      <c r="H32" s="46"/>
    </row>
    <row r="33" spans="1:8" x14ac:dyDescent="0.2">
      <c r="A33" s="47"/>
      <c r="B33" s="48"/>
      <c r="C33" s="48"/>
      <c r="F33" s="49"/>
      <c r="G33" s="8"/>
      <c r="H33" s="46"/>
    </row>
    <row r="34" spans="1:8" x14ac:dyDescent="0.2">
      <c r="A34" s="47"/>
      <c r="F34" s="49"/>
      <c r="G34" s="8"/>
      <c r="H34" s="46"/>
    </row>
    <row r="35" spans="1:8" x14ac:dyDescent="0.2">
      <c r="A35" s="47"/>
      <c r="F35" s="49"/>
      <c r="G35" s="8"/>
      <c r="H35" s="46"/>
    </row>
    <row r="36" spans="1:8" x14ac:dyDescent="0.2">
      <c r="A36" s="47"/>
      <c r="F36" s="49"/>
      <c r="G36" s="8"/>
      <c r="H36" s="46"/>
    </row>
    <row r="37" spans="1:8" x14ac:dyDescent="0.2">
      <c r="A37" s="47"/>
      <c r="F37" s="49"/>
      <c r="G37" s="8"/>
      <c r="H37" s="46"/>
    </row>
    <row r="38" spans="1:8" x14ac:dyDescent="0.2">
      <c r="A38" s="47"/>
      <c r="F38" s="49"/>
      <c r="G38" s="8"/>
      <c r="H38" s="46"/>
    </row>
    <row r="39" spans="1:8" x14ac:dyDescent="0.2">
      <c r="A39" s="47"/>
      <c r="F39" s="49"/>
      <c r="G39" s="8"/>
      <c r="H39" s="46"/>
    </row>
    <row r="40" spans="1:8" x14ac:dyDescent="0.2">
      <c r="A40" s="47"/>
      <c r="F40" s="49"/>
      <c r="G40" s="8"/>
      <c r="H40" s="46"/>
    </row>
    <row r="41" spans="1:8" x14ac:dyDescent="0.2">
      <c r="H41" s="46"/>
    </row>
    <row r="42" spans="1:8" x14ac:dyDescent="0.2">
      <c r="H42" s="46"/>
    </row>
    <row r="43" spans="1:8" x14ac:dyDescent="0.2">
      <c r="B43" s="50"/>
      <c r="C43" s="50"/>
      <c r="H43" s="46"/>
    </row>
    <row r="44" spans="1:8" x14ac:dyDescent="0.2">
      <c r="B44" s="47"/>
      <c r="C44" s="47"/>
      <c r="H44" s="46"/>
    </row>
    <row r="45" spans="1:8" x14ac:dyDescent="0.2">
      <c r="H45" s="46"/>
    </row>
    <row r="46" spans="1:8" x14ac:dyDescent="0.2">
      <c r="A46"/>
      <c r="B46" s="50"/>
      <c r="C46" s="50"/>
      <c r="H46" s="46"/>
    </row>
    <row r="47" spans="1:8" x14ac:dyDescent="0.2">
      <c r="A47"/>
      <c r="B47" s="47"/>
      <c r="C47" s="47"/>
      <c r="H47" s="46"/>
    </row>
    <row r="48" spans="1:8" x14ac:dyDescent="0.2">
      <c r="A48"/>
      <c r="H48" s="46"/>
    </row>
    <row r="49" spans="1:8" x14ac:dyDescent="0.2">
      <c r="A49"/>
      <c r="B49" s="50"/>
      <c r="C49" s="50"/>
      <c r="H49" s="46"/>
    </row>
    <row r="50" spans="1:8" x14ac:dyDescent="0.2">
      <c r="A50"/>
      <c r="H50" s="46"/>
    </row>
    <row r="51" spans="1:8" x14ac:dyDescent="0.2">
      <c r="A51"/>
      <c r="H51" s="46"/>
    </row>
    <row r="52" spans="1:8" x14ac:dyDescent="0.2">
      <c r="A52"/>
      <c r="H52" s="46"/>
    </row>
    <row r="53" spans="1:8" x14ac:dyDescent="0.2">
      <c r="A53"/>
      <c r="H53" s="46"/>
    </row>
    <row r="54" spans="1:8" x14ac:dyDescent="0.2">
      <c r="A54"/>
      <c r="H54" s="46"/>
    </row>
    <row r="55" spans="1:8" x14ac:dyDescent="0.2">
      <c r="A55"/>
      <c r="H55" s="46"/>
    </row>
    <row r="56" spans="1:8" x14ac:dyDescent="0.2">
      <c r="A56"/>
      <c r="H56" s="46"/>
    </row>
    <row r="57" spans="1:8" x14ac:dyDescent="0.2">
      <c r="A57"/>
      <c r="H57" s="46"/>
    </row>
    <row r="58" spans="1:8" x14ac:dyDescent="0.2">
      <c r="A58"/>
      <c r="H58" s="46"/>
    </row>
    <row r="59" spans="1:8" x14ac:dyDescent="0.2">
      <c r="A59"/>
      <c r="H59" s="46"/>
    </row>
    <row r="60" spans="1:8" x14ac:dyDescent="0.2">
      <c r="A60"/>
      <c r="H60" s="46"/>
    </row>
    <row r="61" spans="1:8" x14ac:dyDescent="0.2">
      <c r="A61"/>
      <c r="B61" s="50"/>
      <c r="C61" s="50"/>
      <c r="H61" s="46"/>
    </row>
    <row r="62" spans="1:8" x14ac:dyDescent="0.2">
      <c r="A62"/>
      <c r="H62" s="46"/>
    </row>
    <row r="63" spans="1:8" x14ac:dyDescent="0.2">
      <c r="A63"/>
      <c r="H63" s="46"/>
    </row>
    <row r="64" spans="1:8" x14ac:dyDescent="0.2">
      <c r="A64"/>
      <c r="H64" s="46"/>
    </row>
    <row r="65" spans="1:8" x14ac:dyDescent="0.2">
      <c r="A65"/>
      <c r="H65" s="46"/>
    </row>
    <row r="66" spans="1:8" x14ac:dyDescent="0.2">
      <c r="A66"/>
      <c r="B66" s="50"/>
      <c r="C66" s="50"/>
      <c r="H66" s="46"/>
    </row>
    <row r="67" spans="1:8" x14ac:dyDescent="0.2">
      <c r="A67"/>
      <c r="H67" s="46"/>
    </row>
    <row r="68" spans="1:8" x14ac:dyDescent="0.2">
      <c r="A68"/>
      <c r="H68" s="46"/>
    </row>
    <row r="69" spans="1:8" x14ac:dyDescent="0.2">
      <c r="A69"/>
      <c r="B69" s="51"/>
      <c r="C69" s="51"/>
      <c r="H69" s="46"/>
    </row>
    <row r="70" spans="1:8" x14ac:dyDescent="0.2">
      <c r="A70"/>
      <c r="H70" s="46"/>
    </row>
    <row r="71" spans="1:8" x14ac:dyDescent="0.2">
      <c r="A71"/>
      <c r="H71" s="46"/>
    </row>
    <row r="72" spans="1:8" x14ac:dyDescent="0.2">
      <c r="A72"/>
      <c r="B72" s="50"/>
      <c r="C72" s="50"/>
      <c r="H72" s="46"/>
    </row>
    <row r="73" spans="1:8" x14ac:dyDescent="0.2">
      <c r="A73"/>
      <c r="H73" s="46"/>
    </row>
    <row r="74" spans="1:8" x14ac:dyDescent="0.2">
      <c r="A74"/>
      <c r="B74" s="50"/>
      <c r="C74" s="50"/>
      <c r="H74" s="46"/>
    </row>
    <row r="75" spans="1:8" x14ac:dyDescent="0.2">
      <c r="A75"/>
      <c r="H75" s="46"/>
    </row>
    <row r="76" spans="1:8" x14ac:dyDescent="0.2">
      <c r="A76"/>
      <c r="B76" s="50"/>
      <c r="C76" s="50"/>
      <c r="H76" s="46"/>
    </row>
    <row r="77" spans="1:8" x14ac:dyDescent="0.2">
      <c r="A77"/>
      <c r="H77" s="46"/>
    </row>
    <row r="78" spans="1:8" x14ac:dyDescent="0.2">
      <c r="A78"/>
      <c r="B78" s="50"/>
      <c r="C78" s="50"/>
      <c r="H78" s="46"/>
    </row>
    <row r="79" spans="1:8" x14ac:dyDescent="0.2">
      <c r="A79"/>
      <c r="H79" s="46"/>
    </row>
    <row r="80" spans="1:8" x14ac:dyDescent="0.2">
      <c r="A80"/>
      <c r="H80" s="46"/>
    </row>
    <row r="81" spans="1:8" x14ac:dyDescent="0.2">
      <c r="A81"/>
      <c r="B81" s="50"/>
      <c r="C81" s="50"/>
    </row>
    <row r="82" spans="1:8" x14ac:dyDescent="0.2">
      <c r="A82"/>
      <c r="H82" s="46"/>
    </row>
    <row r="83" spans="1:8" x14ac:dyDescent="0.2">
      <c r="A83"/>
      <c r="B83" s="50"/>
      <c r="C83" s="50"/>
      <c r="H83" s="46"/>
    </row>
    <row r="84" spans="1:8" x14ac:dyDescent="0.2">
      <c r="A84"/>
      <c r="H84" s="46"/>
    </row>
    <row r="85" spans="1:8" x14ac:dyDescent="0.2">
      <c r="A85"/>
      <c r="H85" s="46"/>
    </row>
    <row r="86" spans="1:8" x14ac:dyDescent="0.2">
      <c r="A86"/>
      <c r="H86" s="46"/>
    </row>
    <row r="87" spans="1:8" x14ac:dyDescent="0.2">
      <c r="A87"/>
      <c r="B87" s="48"/>
      <c r="C87" s="48"/>
      <c r="H87" s="46"/>
    </row>
    <row r="88" spans="1:8" x14ac:dyDescent="0.2">
      <c r="A88"/>
      <c r="B88" s="48"/>
      <c r="C88" s="48"/>
      <c r="H88" s="46"/>
    </row>
    <row r="89" spans="1:8" x14ac:dyDescent="0.2">
      <c r="A89"/>
      <c r="B89" s="48"/>
      <c r="C89" s="48"/>
      <c r="H89" s="8"/>
    </row>
    <row r="90" spans="1:8" x14ac:dyDescent="0.2">
      <c r="A90"/>
      <c r="H90" s="52"/>
    </row>
    <row r="91" spans="1:8" x14ac:dyDescent="0.2">
      <c r="A91"/>
    </row>
    <row r="92" spans="1:8" x14ac:dyDescent="0.2">
      <c r="A92"/>
    </row>
    <row r="93" spans="1:8" x14ac:dyDescent="0.2">
      <c r="A93"/>
    </row>
  </sheetData>
  <protectedRanges>
    <protectedRange sqref="C9:H9 C10" name="Bereich1_1_1"/>
  </protectedRange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&amp;C&amp;P/&amp;N &amp;A&amp;R&amp;F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7"/>
  <dimension ref="A1:M81"/>
  <sheetViews>
    <sheetView zoomScaleNormal="100" workbookViewId="0">
      <selection activeCell="I21" sqref="I21"/>
    </sheetView>
  </sheetViews>
  <sheetFormatPr baseColWidth="10" defaultRowHeight="12.75" x14ac:dyDescent="0.2"/>
  <cols>
    <col min="1" max="1" width="12.7109375" style="5" customWidth="1"/>
    <col min="2" max="2" width="41.5703125" customWidth="1"/>
    <col min="3" max="3" width="14.5703125" customWidth="1"/>
    <col min="4" max="6" width="11.5703125" customWidth="1"/>
    <col min="7" max="7" width="11.140625" customWidth="1"/>
    <col min="8" max="8" width="12.85546875" bestFit="1" customWidth="1"/>
    <col min="9" max="9" width="9.85546875" customWidth="1"/>
    <col min="10" max="10" width="8.42578125" customWidth="1"/>
    <col min="11" max="11" width="9.7109375" customWidth="1"/>
    <col min="12" max="12" width="8.85546875" customWidth="1"/>
    <col min="14" max="14" width="32" customWidth="1"/>
  </cols>
  <sheetData>
    <row r="1" spans="1:13" ht="16.5" customHeight="1" x14ac:dyDescent="0.25">
      <c r="A1" s="1" t="str">
        <f>'Kostenzusammenstellung '!A1</f>
        <v>BREAST 23 11. - 13.05.2023</v>
      </c>
      <c r="G1" s="2"/>
    </row>
    <row r="2" spans="1:13" ht="16.5" customHeight="1" thickBot="1" x14ac:dyDescent="0.3">
      <c r="A2" s="1"/>
      <c r="G2" s="2"/>
    </row>
    <row r="3" spans="1:13" ht="27" customHeight="1" x14ac:dyDescent="0.25">
      <c r="A3" s="3" t="s">
        <v>547</v>
      </c>
      <c r="B3" s="4"/>
      <c r="D3" s="544" t="s">
        <v>471</v>
      </c>
      <c r="E3" s="545" t="s">
        <v>156</v>
      </c>
      <c r="F3" s="546" t="s">
        <v>809</v>
      </c>
      <c r="G3" s="546" t="s">
        <v>596</v>
      </c>
      <c r="H3" s="546" t="s">
        <v>157</v>
      </c>
      <c r="I3" s="547" t="s">
        <v>536</v>
      </c>
    </row>
    <row r="4" spans="1:13" ht="18.75" customHeight="1" thickBot="1" x14ac:dyDescent="0.25">
      <c r="A4" s="6"/>
      <c r="D4" s="822">
        <v>0.03</v>
      </c>
      <c r="E4" s="718">
        <v>0.04</v>
      </c>
      <c r="F4" s="718">
        <v>7.0000000000000007E-2</v>
      </c>
      <c r="G4" s="718">
        <v>0.06</v>
      </c>
      <c r="H4" s="718">
        <v>0.04</v>
      </c>
      <c r="I4" s="719">
        <v>0.04</v>
      </c>
      <c r="J4" s="193"/>
      <c r="K4" s="193"/>
      <c r="L4" s="193"/>
    </row>
    <row r="5" spans="1:13" ht="18.75" customHeight="1" thickBot="1" x14ac:dyDescent="0.25">
      <c r="A5" s="6"/>
      <c r="C5" s="823" t="s">
        <v>594</v>
      </c>
      <c r="D5" s="678">
        <v>0.04</v>
      </c>
      <c r="E5" s="678">
        <v>0.04</v>
      </c>
      <c r="F5" s="678"/>
      <c r="G5" s="678">
        <v>0.08</v>
      </c>
      <c r="H5" s="678">
        <v>0.04</v>
      </c>
      <c r="I5" s="679">
        <v>0.04</v>
      </c>
      <c r="J5" s="193"/>
      <c r="K5" s="193"/>
      <c r="L5" s="193"/>
    </row>
    <row r="6" spans="1:13" ht="7.5" customHeight="1" thickBot="1" x14ac:dyDescent="0.25">
      <c r="A6" s="6"/>
      <c r="C6" s="552"/>
      <c r="D6" s="553"/>
      <c r="E6" s="553"/>
      <c r="F6" s="554"/>
      <c r="G6" s="554"/>
      <c r="H6" s="554"/>
      <c r="I6" s="193"/>
      <c r="J6" s="193"/>
      <c r="K6" s="193"/>
      <c r="L6" s="193"/>
    </row>
    <row r="7" spans="1:13" ht="51.75" thickBot="1" x14ac:dyDescent="0.25">
      <c r="A7" s="6"/>
      <c r="E7" s="320" t="s">
        <v>1</v>
      </c>
      <c r="F7" s="321" t="s">
        <v>2</v>
      </c>
      <c r="G7" s="321" t="s">
        <v>3</v>
      </c>
      <c r="H7" s="821" t="s">
        <v>4</v>
      </c>
      <c r="I7" s="322" t="s">
        <v>808</v>
      </c>
      <c r="J7" s="193"/>
      <c r="K7" s="193"/>
      <c r="L7" s="193"/>
    </row>
    <row r="8" spans="1:13" ht="18.75" customHeight="1" thickBot="1" x14ac:dyDescent="0.25">
      <c r="A8" s="6"/>
      <c r="D8" s="548" t="s">
        <v>535</v>
      </c>
      <c r="E8" s="678">
        <v>30.57</v>
      </c>
      <c r="F8" s="678">
        <v>33.69</v>
      </c>
      <c r="G8" s="678">
        <v>40.56</v>
      </c>
      <c r="H8" s="835">
        <v>49.93</v>
      </c>
      <c r="I8" s="861">
        <v>67.41</v>
      </c>
      <c r="J8" s="193"/>
      <c r="K8" s="193"/>
      <c r="L8" s="193"/>
      <c r="M8" s="193"/>
    </row>
    <row r="9" spans="1:13" ht="15.75" customHeight="1" thickBot="1" x14ac:dyDescent="0.25">
      <c r="C9" s="7"/>
      <c r="D9" s="8"/>
      <c r="E9" s="8"/>
      <c r="F9" s="549"/>
      <c r="I9" s="183"/>
    </row>
    <row r="10" spans="1:13" ht="20.25" customHeight="1" x14ac:dyDescent="0.2">
      <c r="A10" s="655" t="s">
        <v>6</v>
      </c>
      <c r="B10" s="11" t="s">
        <v>7</v>
      </c>
      <c r="C10" s="262" t="s">
        <v>551</v>
      </c>
      <c r="D10" s="262" t="s">
        <v>9</v>
      </c>
      <c r="E10" s="262" t="s">
        <v>10</v>
      </c>
      <c r="F10" s="262" t="s">
        <v>548</v>
      </c>
      <c r="G10" s="11"/>
      <c r="H10" s="263" t="s">
        <v>12</v>
      </c>
      <c r="J10" s="183"/>
    </row>
    <row r="11" spans="1:13" ht="18" customHeight="1" x14ac:dyDescent="0.2">
      <c r="A11" s="656"/>
      <c r="B11" s="653"/>
      <c r="C11" s="1010"/>
      <c r="D11" s="15"/>
      <c r="E11" s="16"/>
      <c r="F11" s="677"/>
      <c r="G11" s="550"/>
      <c r="H11" s="18"/>
      <c r="I11" s="19"/>
      <c r="J11" s="158"/>
      <c r="K11" s="192"/>
    </row>
    <row r="12" spans="1:13" ht="18" customHeight="1" x14ac:dyDescent="0.2">
      <c r="A12" s="724" t="s">
        <v>936</v>
      </c>
      <c r="B12" s="653" t="s">
        <v>156</v>
      </c>
      <c r="C12" s="1036">
        <v>6100</v>
      </c>
      <c r="D12" s="1037">
        <v>1</v>
      </c>
      <c r="E12" s="1038"/>
      <c r="F12" s="776">
        <f>$E$4</f>
        <v>0.04</v>
      </c>
      <c r="G12" s="1039"/>
      <c r="H12" s="18">
        <f>C12*D12*F12</f>
        <v>244</v>
      </c>
      <c r="I12" s="19"/>
      <c r="J12" s="339"/>
      <c r="K12" s="192"/>
    </row>
    <row r="13" spans="1:13" ht="18" customHeight="1" x14ac:dyDescent="0.2">
      <c r="A13" s="724" t="s">
        <v>959</v>
      </c>
      <c r="B13" s="653" t="s">
        <v>960</v>
      </c>
      <c r="C13" s="1036">
        <v>300</v>
      </c>
      <c r="D13" s="1037">
        <v>2</v>
      </c>
      <c r="E13" s="1040"/>
      <c r="F13" s="776">
        <f>G4</f>
        <v>0.06</v>
      </c>
      <c r="G13" s="1039"/>
      <c r="H13" s="18">
        <f>C13*D13*F13</f>
        <v>36</v>
      </c>
      <c r="I13" s="19"/>
      <c r="J13" s="339"/>
      <c r="K13" s="192"/>
    </row>
    <row r="14" spans="1:13" ht="18" customHeight="1" x14ac:dyDescent="0.2">
      <c r="A14" s="724"/>
      <c r="B14" s="653" t="s">
        <v>157</v>
      </c>
      <c r="C14" s="1036">
        <v>6100</v>
      </c>
      <c r="D14" s="1037">
        <v>1</v>
      </c>
      <c r="E14" s="1040"/>
      <c r="F14" s="776">
        <f>H4</f>
        <v>0.04</v>
      </c>
      <c r="G14" s="1039"/>
      <c r="H14" s="18">
        <f>C14*D14*F14</f>
        <v>244</v>
      </c>
      <c r="I14" s="19"/>
      <c r="J14" s="339"/>
      <c r="K14" s="192"/>
    </row>
    <row r="15" spans="1:13" ht="18" customHeight="1" thickBot="1" x14ac:dyDescent="0.25">
      <c r="A15" s="657"/>
      <c r="B15" s="654"/>
      <c r="C15" s="33"/>
      <c r="D15" s="34"/>
      <c r="E15" s="35"/>
      <c r="F15" s="36"/>
      <c r="G15" s="551"/>
      <c r="H15" s="37"/>
      <c r="I15" s="19"/>
    </row>
    <row r="16" spans="1:13" ht="18" customHeight="1" thickBot="1" x14ac:dyDescent="0.25">
      <c r="A16" s="38"/>
      <c r="B16" s="39"/>
      <c r="C16" s="40"/>
      <c r="D16" s="40"/>
      <c r="G16" s="251" t="s">
        <v>361</v>
      </c>
      <c r="H16" s="252">
        <f>SUM(H11:H15)</f>
        <v>524</v>
      </c>
    </row>
    <row r="17" spans="1:8" ht="13.5" thickTop="1" x14ac:dyDescent="0.2">
      <c r="A17" s="42"/>
      <c r="B17" s="43"/>
      <c r="C17" s="43"/>
      <c r="D17" s="43"/>
      <c r="E17" s="44"/>
      <c r="F17" s="45"/>
      <c r="H17" s="253"/>
    </row>
    <row r="18" spans="1:8" x14ac:dyDescent="0.2">
      <c r="A18" s="47"/>
      <c r="B18" s="48"/>
      <c r="E18" s="49"/>
      <c r="F18" s="8"/>
      <c r="G18" s="46"/>
    </row>
    <row r="19" spans="1:8" x14ac:dyDescent="0.2">
      <c r="A19" s="47"/>
      <c r="E19" s="49"/>
      <c r="F19" s="8"/>
      <c r="G19" s="46"/>
    </row>
    <row r="20" spans="1:8" x14ac:dyDescent="0.2">
      <c r="A20" s="47"/>
      <c r="E20" s="49"/>
      <c r="F20" s="8"/>
      <c r="G20" s="46"/>
    </row>
    <row r="21" spans="1:8" x14ac:dyDescent="0.2">
      <c r="A21" s="47"/>
      <c r="B21" s="48"/>
      <c r="E21" s="49"/>
      <c r="F21" s="8"/>
      <c r="G21" s="46"/>
    </row>
    <row r="22" spans="1:8" x14ac:dyDescent="0.2">
      <c r="A22" s="47"/>
      <c r="E22" s="49"/>
      <c r="F22" s="8"/>
      <c r="G22" s="46"/>
    </row>
    <row r="23" spans="1:8" x14ac:dyDescent="0.2">
      <c r="A23" s="47"/>
      <c r="E23" s="49"/>
      <c r="F23" s="8"/>
      <c r="G23" s="46"/>
    </row>
    <row r="24" spans="1:8" x14ac:dyDescent="0.2">
      <c r="A24" s="47"/>
      <c r="E24" s="49"/>
      <c r="F24" s="8"/>
      <c r="G24" s="46"/>
    </row>
    <row r="25" spans="1:8" x14ac:dyDescent="0.2">
      <c r="A25" s="47"/>
      <c r="E25" s="49"/>
      <c r="F25" s="8"/>
      <c r="G25" s="46"/>
    </row>
    <row r="26" spans="1:8" x14ac:dyDescent="0.2">
      <c r="A26" s="47"/>
      <c r="E26" s="49"/>
      <c r="F26" s="8"/>
      <c r="G26" s="46"/>
    </row>
    <row r="27" spans="1:8" x14ac:dyDescent="0.2">
      <c r="A27" s="47"/>
      <c r="E27" s="49"/>
      <c r="F27" s="8"/>
      <c r="G27" s="46"/>
    </row>
    <row r="28" spans="1:8" x14ac:dyDescent="0.2">
      <c r="A28" s="47"/>
      <c r="E28" s="49"/>
      <c r="F28" s="8"/>
      <c r="G28" s="46"/>
    </row>
    <row r="29" spans="1:8" x14ac:dyDescent="0.2">
      <c r="G29" s="46"/>
    </row>
    <row r="30" spans="1:8" x14ac:dyDescent="0.2">
      <c r="G30" s="46"/>
    </row>
    <row r="31" spans="1:8" x14ac:dyDescent="0.2">
      <c r="B31" s="50"/>
      <c r="G31" s="46"/>
    </row>
    <row r="32" spans="1:8" x14ac:dyDescent="0.2">
      <c r="B32" s="47"/>
      <c r="G32" s="46"/>
    </row>
    <row r="33" spans="1:7" x14ac:dyDescent="0.2">
      <c r="G33" s="46"/>
    </row>
    <row r="34" spans="1:7" x14ac:dyDescent="0.2">
      <c r="A34"/>
      <c r="B34" s="50"/>
      <c r="G34" s="46"/>
    </row>
    <row r="35" spans="1:7" x14ac:dyDescent="0.2">
      <c r="A35"/>
      <c r="B35" s="47"/>
      <c r="G35" s="46"/>
    </row>
    <row r="36" spans="1:7" x14ac:dyDescent="0.2">
      <c r="A36"/>
      <c r="G36" s="46"/>
    </row>
    <row r="37" spans="1:7" x14ac:dyDescent="0.2">
      <c r="A37"/>
      <c r="B37" s="50"/>
      <c r="G37" s="46"/>
    </row>
    <row r="38" spans="1:7" x14ac:dyDescent="0.2">
      <c r="A38"/>
      <c r="G38" s="46"/>
    </row>
    <row r="39" spans="1:7" x14ac:dyDescent="0.2">
      <c r="A39"/>
      <c r="G39" s="46"/>
    </row>
    <row r="40" spans="1:7" x14ac:dyDescent="0.2">
      <c r="A40"/>
      <c r="G40" s="46"/>
    </row>
    <row r="41" spans="1:7" x14ac:dyDescent="0.2">
      <c r="A41"/>
      <c r="G41" s="46"/>
    </row>
    <row r="42" spans="1:7" x14ac:dyDescent="0.2">
      <c r="A42"/>
      <c r="G42" s="46"/>
    </row>
    <row r="43" spans="1:7" x14ac:dyDescent="0.2">
      <c r="A43"/>
      <c r="G43" s="46"/>
    </row>
    <row r="44" spans="1:7" x14ac:dyDescent="0.2">
      <c r="A44"/>
      <c r="G44" s="46"/>
    </row>
    <row r="45" spans="1:7" x14ac:dyDescent="0.2">
      <c r="A45"/>
      <c r="G45" s="46"/>
    </row>
    <row r="46" spans="1:7" x14ac:dyDescent="0.2">
      <c r="A46"/>
      <c r="G46" s="46"/>
    </row>
    <row r="47" spans="1:7" x14ac:dyDescent="0.2">
      <c r="A47"/>
      <c r="G47" s="46"/>
    </row>
    <row r="48" spans="1:7" x14ac:dyDescent="0.2">
      <c r="A48"/>
      <c r="G48" s="46"/>
    </row>
    <row r="49" spans="1:7" x14ac:dyDescent="0.2">
      <c r="A49"/>
      <c r="B49" s="50"/>
      <c r="G49" s="46"/>
    </row>
    <row r="50" spans="1:7" x14ac:dyDescent="0.2">
      <c r="A50"/>
      <c r="G50" s="46"/>
    </row>
    <row r="51" spans="1:7" x14ac:dyDescent="0.2">
      <c r="A51"/>
      <c r="G51" s="46"/>
    </row>
    <row r="52" spans="1:7" x14ac:dyDescent="0.2">
      <c r="A52"/>
      <c r="G52" s="46"/>
    </row>
    <row r="53" spans="1:7" x14ac:dyDescent="0.2">
      <c r="A53"/>
      <c r="G53" s="46"/>
    </row>
    <row r="54" spans="1:7" x14ac:dyDescent="0.2">
      <c r="A54"/>
      <c r="B54" s="50"/>
      <c r="G54" s="46"/>
    </row>
    <row r="55" spans="1:7" x14ac:dyDescent="0.2">
      <c r="A55"/>
      <c r="G55" s="46"/>
    </row>
    <row r="56" spans="1:7" x14ac:dyDescent="0.2">
      <c r="A56"/>
      <c r="G56" s="46"/>
    </row>
    <row r="57" spans="1:7" x14ac:dyDescent="0.2">
      <c r="A57"/>
      <c r="B57" s="51"/>
      <c r="G57" s="46"/>
    </row>
    <row r="58" spans="1:7" x14ac:dyDescent="0.2">
      <c r="A58"/>
      <c r="G58" s="46"/>
    </row>
    <row r="59" spans="1:7" x14ac:dyDescent="0.2">
      <c r="A59"/>
      <c r="G59" s="46"/>
    </row>
    <row r="60" spans="1:7" x14ac:dyDescent="0.2">
      <c r="A60"/>
      <c r="B60" s="50"/>
      <c r="G60" s="46"/>
    </row>
    <row r="61" spans="1:7" x14ac:dyDescent="0.2">
      <c r="A61"/>
      <c r="G61" s="46"/>
    </row>
    <row r="62" spans="1:7" x14ac:dyDescent="0.2">
      <c r="A62"/>
      <c r="B62" s="50"/>
      <c r="G62" s="46"/>
    </row>
    <row r="63" spans="1:7" x14ac:dyDescent="0.2">
      <c r="A63"/>
      <c r="G63" s="46"/>
    </row>
    <row r="64" spans="1:7" x14ac:dyDescent="0.2">
      <c r="A64"/>
      <c r="B64" s="50"/>
      <c r="G64" s="46"/>
    </row>
    <row r="65" spans="1:7" x14ac:dyDescent="0.2">
      <c r="A65"/>
      <c r="G65" s="46"/>
    </row>
    <row r="66" spans="1:7" x14ac:dyDescent="0.2">
      <c r="A66"/>
      <c r="B66" s="50"/>
      <c r="G66" s="46"/>
    </row>
    <row r="67" spans="1:7" x14ac:dyDescent="0.2">
      <c r="A67"/>
      <c r="G67" s="46"/>
    </row>
    <row r="68" spans="1:7" x14ac:dyDescent="0.2">
      <c r="A68"/>
      <c r="G68" s="46"/>
    </row>
    <row r="69" spans="1:7" x14ac:dyDescent="0.2">
      <c r="A69"/>
      <c r="B69" s="50"/>
    </row>
    <row r="70" spans="1:7" x14ac:dyDescent="0.2">
      <c r="A70"/>
      <c r="G70" s="46"/>
    </row>
    <row r="71" spans="1:7" x14ac:dyDescent="0.2">
      <c r="A71"/>
      <c r="B71" s="50"/>
      <c r="G71" s="46"/>
    </row>
    <row r="72" spans="1:7" x14ac:dyDescent="0.2">
      <c r="A72"/>
      <c r="G72" s="46"/>
    </row>
    <row r="73" spans="1:7" x14ac:dyDescent="0.2">
      <c r="A73"/>
      <c r="G73" s="46"/>
    </row>
    <row r="74" spans="1:7" x14ac:dyDescent="0.2">
      <c r="A74"/>
      <c r="G74" s="46"/>
    </row>
    <row r="75" spans="1:7" x14ac:dyDescent="0.2">
      <c r="A75"/>
      <c r="B75" s="48"/>
      <c r="G75" s="46"/>
    </row>
    <row r="76" spans="1:7" x14ac:dyDescent="0.2">
      <c r="A76"/>
      <c r="B76" s="48"/>
      <c r="G76" s="46"/>
    </row>
    <row r="77" spans="1:7" x14ac:dyDescent="0.2">
      <c r="A77"/>
      <c r="B77" s="48"/>
      <c r="G77" s="8"/>
    </row>
    <row r="78" spans="1:7" x14ac:dyDescent="0.2">
      <c r="A78"/>
      <c r="G78" s="52"/>
    </row>
    <row r="79" spans="1:7" x14ac:dyDescent="0.2">
      <c r="A79"/>
    </row>
    <row r="80" spans="1:7" x14ac:dyDescent="0.2">
      <c r="A80"/>
    </row>
    <row r="81" spans="1:1" x14ac:dyDescent="0.2">
      <c r="A81"/>
    </row>
  </sheetData>
  <protectedRanges>
    <protectedRange sqref="D8 D7:I7" name="Bereich1_1"/>
  </protectedRanges>
  <pageMargins left="0.70866141732283472" right="0.70866141732283472" top="0.78740157480314965" bottom="0.78740157480314965" header="0.31496062992125984" footer="0.31496062992125984"/>
  <pageSetup paperSize="9" scale="94" orientation="landscape" r:id="rId1"/>
  <headerFooter>
    <oddFooter>&amp;C&amp;A &amp;P / &amp;N&amp;R&amp;F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ranstaltungstitel xmlns="4658c2e8-7549-4fe6-b48c-1b886d70c904" xsi:nil="true"/>
    <TaxCatchAll xmlns="a5777a14-2b17-4e86-b7e2-df9946e10656" xsi:nil="true"/>
    <lcf76f155ced4ddcb4097134ff3c332f xmlns="4658c2e8-7549-4fe6-b48c-1b886d70c90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1CFD1DE0ED94A46A834445CF16C2B70" ma:contentTypeVersion="20" ma:contentTypeDescription="Ein neues Dokument erstellen." ma:contentTypeScope="" ma:versionID="5a35a3baf541f10d07f3952f000d1db9">
  <xsd:schema xmlns:xsd="http://www.w3.org/2001/XMLSchema" xmlns:xs="http://www.w3.org/2001/XMLSchema" xmlns:p="http://schemas.microsoft.com/office/2006/metadata/properties" xmlns:ns2="4658c2e8-7549-4fe6-b48c-1b886d70c904" xmlns:ns3="a5777a14-2b17-4e86-b7e2-df9946e10656" targetNamespace="http://schemas.microsoft.com/office/2006/metadata/properties" ma:root="true" ma:fieldsID="02ddd061db9410c4a427d02793094f46" ns2:_="" ns3:_="">
    <xsd:import namespace="4658c2e8-7549-4fe6-b48c-1b886d70c904"/>
    <xsd:import namespace="a5777a14-2b17-4e86-b7e2-df9946e106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Veranstaltungstitel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8c2e8-7549-4fe6-b48c-1b886d70c9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Veranstaltungstitel" ma:index="21" nillable="true" ma:displayName="Veranstaltungstitel" ma:format="Dropdown" ma:internalName="Veranstaltungstitel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958c498c-9765-48fb-9de1-ce272e7a14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7a14-2b17-4e86-b7e2-df9946e1065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7b3eb29-2dcc-478e-a025-f1a4dc2f67f7}" ma:internalName="TaxCatchAll" ma:showField="CatchAllData" ma:web="a5777a14-2b17-4e86-b7e2-df9946e106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13E0D1-A588-48E3-9AFB-6A76E7E5E4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0F5F9A-9451-4292-8383-4E22835F348C}">
  <ds:schemaRefs>
    <ds:schemaRef ds:uri="http://schemas.microsoft.com/office/2006/metadata/properties"/>
    <ds:schemaRef ds:uri="http://schemas.microsoft.com/office/infopath/2007/PartnerControls"/>
    <ds:schemaRef ds:uri="4658c2e8-7549-4fe6-b48c-1b886d70c904"/>
    <ds:schemaRef ds:uri="a5777a14-2b17-4e86-b7e2-df9946e10656"/>
  </ds:schemaRefs>
</ds:datastoreItem>
</file>

<file path=customXml/itemProps3.xml><?xml version="1.0" encoding="utf-8"?>
<ds:datastoreItem xmlns:ds="http://schemas.openxmlformats.org/officeDocument/2006/customXml" ds:itemID="{B43A294D-C08C-4D05-8B0D-8ECAFA3759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8c2e8-7549-4fe6-b48c-1b886d70c904"/>
    <ds:schemaRef ds:uri="a5777a14-2b17-4e86-b7e2-df9946e106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23</vt:i4>
      </vt:variant>
      <vt:variant>
        <vt:lpstr>Benannte Bereiche</vt:lpstr>
      </vt:variant>
      <vt:variant>
        <vt:i4>17</vt:i4>
      </vt:variant>
    </vt:vector>
  </HeadingPairs>
  <TitlesOfParts>
    <vt:vector size="40" baseType="lpstr">
      <vt:lpstr>Kostenzusammenstellung </vt:lpstr>
      <vt:lpstr>COVID-19 SONDER</vt:lpstr>
      <vt:lpstr>Hallen</vt:lpstr>
      <vt:lpstr>Verkehr</vt:lpstr>
      <vt:lpstr>Sanitär</vt:lpstr>
      <vt:lpstr>WC Besetzung</vt:lpstr>
      <vt:lpstr>WC-Planung</vt:lpstr>
      <vt:lpstr>Glasreinigung</vt:lpstr>
      <vt:lpstr>Außenrevier</vt:lpstr>
      <vt:lpstr>Außenrevier Aufmaß</vt:lpstr>
      <vt:lpstr>diverse Zusatzarbeiten</vt:lpstr>
      <vt:lpstr>CWS Schmutzfangmatten</vt:lpstr>
      <vt:lpstr>Nebenräume MG inkl. HUB </vt:lpstr>
      <vt:lpstr>Ideelle Flächen</vt:lpstr>
      <vt:lpstr>DRK-Stationen </vt:lpstr>
      <vt:lpstr>Kassen</vt:lpstr>
      <vt:lpstr>Hallenrücknahme</vt:lpstr>
      <vt:lpstr>Kostenzusammenstellung  ICC</vt:lpstr>
      <vt:lpstr>Hallen ICC</vt:lpstr>
      <vt:lpstr>Verkehr ICC</vt:lpstr>
      <vt:lpstr>Sanitär ICC</vt:lpstr>
      <vt:lpstr>diverse Zusatzarbeiten ICC</vt:lpstr>
      <vt:lpstr>Bankett ICC</vt:lpstr>
      <vt:lpstr>Hallen!Print_Area</vt:lpstr>
      <vt:lpstr>'Kostenzusammenstellung '!Print_Area</vt:lpstr>
      <vt:lpstr>'Kostenzusammenstellung  ICC'!Print_Area</vt:lpstr>
      <vt:lpstr>Sanitär!Print_Area</vt:lpstr>
      <vt:lpstr>Verkehr!Print_Area</vt:lpstr>
      <vt:lpstr>'Bankett ICC'!Print_Titles</vt:lpstr>
      <vt:lpstr>'COVID-19 SONDER'!Print_Titles</vt:lpstr>
      <vt:lpstr>'CWS Schmutzfangmatten'!Print_Titles</vt:lpstr>
      <vt:lpstr>'diverse Zusatzarbeiten'!Print_Titles</vt:lpstr>
      <vt:lpstr>'diverse Zusatzarbeiten ICC'!Print_Titles</vt:lpstr>
      <vt:lpstr>Hallen!Print_Titles</vt:lpstr>
      <vt:lpstr>Hallenrücknahme!Print_Titles</vt:lpstr>
      <vt:lpstr>'Nebenräume MG inkl. HUB '!Print_Titles</vt:lpstr>
      <vt:lpstr>Sanitär!Print_Titles</vt:lpstr>
      <vt:lpstr>Verkehr!Print_Titles</vt:lpstr>
      <vt:lpstr>'WC Besetzung'!Print_Titles</vt:lpstr>
      <vt:lpstr>'WC-Planung'!Print_Titles</vt:lpstr>
    </vt:vector>
  </TitlesOfParts>
  <Company>Messe Berlin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Ingenhütt, Jörg</dc:creator>
  <cp:lastModifiedBy>Tiedemann, Roman</cp:lastModifiedBy>
  <cp:lastPrinted>2023-05-09T11:54:46Z</cp:lastPrinted>
  <dcterms:created xsi:type="dcterms:W3CDTF">2006-12-13T09:03:02Z</dcterms:created>
  <dcterms:modified xsi:type="dcterms:W3CDTF">2023-05-12T09:25:49Z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0x01010091CFD1DE0ED94A46A834445CF16C2B70</vt:lpwstr>
  </property>
  <property fmtid="{D5CDD505-2E9C-101B-9397-08002B2CF9AE}" pid="3" name="MediaServiceImageTags">
    <vt:lpwstr/>
  </property>
</Properties>
</file>