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orce\Downloads\"/>
    </mc:Choice>
  </mc:AlternateContent>
  <xr:revisionPtr revIDLastSave="0" documentId="13_ncr:1_{68DFCC26-0239-4461-83F1-2FFDB521FB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H17" i="1"/>
  <c r="B33" i="1"/>
  <c r="C29" i="1"/>
  <c r="H36" i="1" l="1"/>
  <c r="B13" i="1"/>
  <c r="D13" i="1"/>
  <c r="O3" i="1"/>
  <c r="F13" i="1" l="1"/>
  <c r="D14" i="1" s="1"/>
  <c r="H14" i="1" s="1"/>
  <c r="A17" i="1"/>
  <c r="B17" i="1" l="1"/>
  <c r="A18" i="1"/>
  <c r="D17" i="1" l="1"/>
  <c r="B18" i="1"/>
  <c r="B28" i="1" s="1"/>
  <c r="A19" i="1"/>
  <c r="C17" i="1"/>
  <c r="C18" i="1" l="1"/>
  <c r="A29" i="1"/>
  <c r="D18" i="1"/>
  <c r="C28" i="1" s="1"/>
  <c r="E17" i="1"/>
  <c r="F17" i="1" s="1"/>
  <c r="A20" i="1"/>
  <c r="B19" i="1"/>
  <c r="D19" i="1" s="1"/>
  <c r="C19" i="1" l="1"/>
  <c r="B29" i="1"/>
  <c r="E19" i="1"/>
  <c r="F19" i="1" s="1"/>
  <c r="A30" i="1"/>
  <c r="E18" i="1"/>
  <c r="F18" i="1" s="1"/>
  <c r="B20" i="1"/>
  <c r="B30" i="1" s="1"/>
  <c r="A21" i="1"/>
  <c r="D20" i="1" l="1"/>
  <c r="C30" i="1" s="1"/>
  <c r="A31" i="1"/>
  <c r="C20" i="1"/>
  <c r="B21" i="1"/>
  <c r="D21" i="1" s="1"/>
  <c r="A22" i="1"/>
  <c r="C31" i="1" l="1"/>
  <c r="E21" i="1"/>
  <c r="F21" i="1" s="1"/>
  <c r="E20" i="1"/>
  <c r="F20" i="1" s="1"/>
  <c r="A32" i="1"/>
  <c r="C21" i="1"/>
  <c r="B31" i="1"/>
  <c r="B22" i="1"/>
  <c r="A23" i="1"/>
  <c r="A33" i="1" l="1"/>
  <c r="C22" i="1"/>
  <c r="B32" i="1"/>
  <c r="D22" i="1"/>
  <c r="B23" i="1"/>
  <c r="D23" i="1" s="1"/>
  <c r="C33" i="1" s="1"/>
  <c r="A24" i="1"/>
  <c r="C32" i="1" l="1"/>
  <c r="C35" i="1" s="1"/>
  <c r="E22" i="1"/>
  <c r="F22" i="1" s="1"/>
  <c r="E23" i="1"/>
  <c r="F23" i="1" s="1"/>
  <c r="C23" i="1"/>
  <c r="B24" i="1"/>
  <c r="C24" i="1" s="1"/>
  <c r="D24" i="1" l="1"/>
  <c r="H19" i="1" l="1"/>
  <c r="H20" i="1" s="1"/>
  <c r="H21" i="1" s="1"/>
  <c r="D28" i="1" s="1"/>
  <c r="D25" i="1"/>
  <c r="E24" i="1"/>
  <c r="F24" i="1" s="1"/>
  <c r="D29" i="1" l="1"/>
  <c r="E29" i="1" s="1"/>
  <c r="I29" i="1" s="1"/>
  <c r="D33" i="1"/>
  <c r="E33" i="1" s="1"/>
  <c r="I33" i="1" s="1"/>
  <c r="D32" i="1"/>
  <c r="E32" i="1" s="1"/>
  <c r="I32" i="1" s="1"/>
  <c r="D30" i="1"/>
  <c r="F30" i="1" s="1"/>
  <c r="G30" i="1" s="1"/>
  <c r="D31" i="1"/>
  <c r="E31" i="1" s="1"/>
  <c r="I31" i="1" s="1"/>
  <c r="F33" i="1" l="1"/>
  <c r="G33" i="1" s="1"/>
  <c r="H33" i="1" s="1"/>
  <c r="E28" i="1"/>
  <c r="I28" i="1" s="1"/>
  <c r="F28" i="1"/>
  <c r="G28" i="1" s="1"/>
  <c r="E30" i="1"/>
  <c r="I30" i="1" s="1"/>
  <c r="F32" i="1"/>
  <c r="G32" i="1" s="1"/>
  <c r="H32" i="1" s="1"/>
  <c r="F29" i="1"/>
  <c r="G29" i="1" s="1"/>
  <c r="H29" i="1" s="1"/>
  <c r="D35" i="1"/>
  <c r="F31" i="1"/>
  <c r="G31" i="1" s="1"/>
  <c r="H31" i="1" s="1"/>
  <c r="I35" i="1" l="1"/>
  <c r="H28" i="1"/>
  <c r="E35" i="1"/>
  <c r="H30" i="1"/>
  <c r="H35" i="1" l="1"/>
</calcChain>
</file>

<file path=xl/sharedStrings.xml><?xml version="1.0" encoding="utf-8"?>
<sst xmlns="http://schemas.openxmlformats.org/spreadsheetml/2006/main" count="38" uniqueCount="36">
  <si>
    <t>Кол-во интервалов</t>
  </si>
  <si>
    <t>k=</t>
  </si>
  <si>
    <t>Обьем выборки n</t>
  </si>
  <si>
    <t>min=</t>
  </si>
  <si>
    <t>max=</t>
  </si>
  <si>
    <t>W=</t>
  </si>
  <si>
    <t xml:space="preserve">Длина интервалов </t>
  </si>
  <si>
    <t>округляем</t>
  </si>
  <si>
    <t>h=</t>
  </si>
  <si>
    <t>Интервальный статистический ряд</t>
  </si>
  <si>
    <t xml:space="preserve">[xi; </t>
  </si>
  <si>
    <t>xi*</t>
  </si>
  <si>
    <t>ni</t>
  </si>
  <si>
    <t>ni/n/h</t>
  </si>
  <si>
    <t>ni/n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</si>
  <si>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</si>
  <si>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</si>
  <si>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</si>
  <si>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</si>
  <si>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</si>
  <si>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</si>
  <si>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</si>
  <si>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[xi;</t>
  </si>
  <si>
    <t>xi+1)</t>
  </si>
  <si>
    <t>pi</t>
  </si>
  <si>
    <t>n*pi</t>
  </si>
  <si>
    <t>ni-n*pi</t>
  </si>
  <si>
    <t>(ni-npi)^2</t>
  </si>
  <si>
    <t>(ninpi)^2/npi</t>
  </si>
  <si>
    <t>ni^2/npi</t>
  </si>
  <si>
    <t>Суммы</t>
  </si>
  <si>
    <t>k-r-1=</t>
  </si>
  <si>
    <t>X2расч=</t>
  </si>
  <si>
    <t>X2крит=</t>
  </si>
  <si>
    <t>Кол-во интервалов по ф Стержесса</t>
  </si>
  <si>
    <t>Вариант 2. 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</si>
</sst>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name val="Calibri"/>
      <family val="2"/>
      <scheme val="minor"/>
    </font>
    <font>
      <b/>
      <sz val="8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2" fillId="3" borderId="3" xfId="0" applyFont="1" applyFill="1" applyBorder="1"/>
    <xf numFmtId="0" fontId="0" fillId="3" borderId="3" xfId="0" applyFill="1" applyBorder="1"/>
    <xf numFmtId="0" fontId="2" fillId="3" borderId="2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2" borderId="1" xfId="0" applyFill="1" applyBorder="1"/>
    <xf numFmtId="0" fontId="1" fillId="0" borderId="0" xfId="0" applyFont="1" applyFill="1"/>
    <xf numFmtId="0" fontId="3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1" xfId="0" applyFont="1" applyFill="1" applyBorder="1"/>
    <xf numFmtId="0" fontId="0" fillId="8" borderId="2" xfId="0" applyFill="1" applyBorder="1"/>
    <xf numFmtId="0" fontId="4" fillId="8" borderId="1" xfId="0" applyFont="1" applyFill="1" applyBorder="1"/>
    <xf numFmtId="11" fontId="0" fillId="7" borderId="1" xfId="0" applyNumberForma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right" vertical="center"/>
    </xf>
    <xf numFmtId="0" fontId="2" fillId="12" borderId="4" xfId="0" applyFont="1" applyFill="1" applyBorder="1" applyAlignment="1"/>
    <xf numFmtId="0" fontId="2" fillId="12" borderId="5" xfId="0" applyFont="1" applyFill="1" applyBorder="1" applyAlignment="1"/>
    <xf numFmtId="0" fontId="2" fillId="12" borderId="6" xfId="0" applyFont="1" applyFill="1" applyBorder="1" applyAlignment="1"/>
    <xf numFmtId="0" fontId="5" fillId="6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</a:t>
            </a:r>
            <a:r>
              <a:rPr lang="ru-RU" b="1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Sheet1!$C$17:$C$24</c:f>
              <c:numCache>
                <c:formatCode>General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5-48DA-9287-616938D8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41847968"/>
        <c:axId val="641846168"/>
      </c:barChart>
      <c:catAx>
        <c:axId val="641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6168"/>
        <c:crosses val="autoZero"/>
        <c:auto val="1"/>
        <c:lblAlgn val="ctr"/>
        <c:lblOffset val="100"/>
        <c:noMultiLvlLbl val="0"/>
      </c:catAx>
      <c:valAx>
        <c:axId val="6418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7968"/>
        <c:crosses val="autoZero"/>
        <c:crossBetween val="between"/>
      </c:valAx>
      <c:spPr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449385</xdr:colOff>
      <xdr:row>8</xdr:row>
      <xdr:rowOff>16173</xdr:rowOff>
    </xdr:from>
    <xdr:to>
      <xdr:col>16</xdr:col>
      <xdr:colOff>454614</xdr:colOff>
      <xdr:row>22</xdr:row>
      <xdr:rowOff>38583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93ECFF-3EA8-83C7-13BB-D0C75607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0.41981</cdr:x>
      <cdr:y>0.90336</cdr:y>
    </cdr:from>
    <cdr:to>
      <cdr:x>0.55816</cdr:x>
      <cdr:y>0.95335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3895912C-C982-4D0C-3542-02CF62DA4457}"/>
            </a:ext>
          </a:extLst>
        </cdr:cNvPr>
        <cdr:cNvSpPr/>
      </cdr:nvSpPr>
      <cdr:spPr>
        <a:xfrm xmlns:a="http://schemas.openxmlformats.org/drawingml/2006/main">
          <a:off x="1839524" y="2344199"/>
          <a:ext cx="606228" cy="12972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0.36188</cdr:x>
      <cdr:y>0.85363</cdr:y>
    </cdr:from>
    <cdr:to>
      <cdr:x>0.82415</cdr:x>
      <cdr:y>0.93973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500D37-EB9E-3D85-9DD7-4BA53086D460}"/>
            </a:ext>
          </a:extLst>
        </cdr:cNvPr>
        <cdr:cNvSpPr txBox="1"/>
      </cdr:nvSpPr>
      <cdr:spPr>
        <a:xfrm xmlns:a="http://schemas.openxmlformats.org/drawingml/2006/main">
          <a:off x="1585712" y="2215152"/>
          <a:ext cx="2025595" cy="22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Середины</a:t>
          </a:r>
          <a:r>
            <a:rPr lang="ru-RU" sz="1100" baseline="0"/>
            <a:t> интервалов</a:t>
          </a:r>
          <a:endParaRPr lang="ru-RU" sz="1100"/>
        </a:p>
      </cdr:txBody>
    </cdr:sp>
  </cdr:relSizeAnchor>
  <cdr:relSizeAnchor xmlns:cdr="http://schemas.openxmlformats.org/drawingml/2006/chartDrawing">
    <cdr:from>
      <cdr:x>0.02722</cdr:x>
      <cdr:y>0.04651</cdr:y>
    </cdr:from>
    <cdr:to>
      <cdr:x>0.19397</cdr:x>
      <cdr:y>0.14651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13AB2A8-9429-06B0-8C86-DA148243BCA7}"/>
            </a:ext>
          </a:extLst>
        </cdr:cNvPr>
        <cdr:cNvSpPr txBox="1"/>
      </cdr:nvSpPr>
      <cdr:spPr>
        <a:xfrm xmlns:a="http://schemas.openxmlformats.org/drawingml/2006/main">
          <a:off x="123152" y="128886"/>
          <a:ext cx="754303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ni/n/h</a:t>
          </a:r>
        </a:p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17" zoomScaleNormal="117" workbookViewId="0">
      <selection activeCell="H24" sqref="H24"/>
    </sheetView>
  </sheetViews>
  <sheetFormatPr defaultRowHeight="15" x14ac:dyDescent="0.25"/>
  <cols>
    <col min="2" max="2" width="12.28515625" bestFit="1" customWidth="1"/>
    <col min="13" max="13" width="19.28515625" customWidth="1"/>
  </cols>
  <sheetData>
    <row r="1" spans="1:15" ht="15.75" thickBot="1" x14ac:dyDescent="0.3">
      <c r="A1" s="30" t="s">
        <v>35</v>
      </c>
      <c r="B1" s="31"/>
      <c r="C1" s="32"/>
    </row>
    <row r="2" spans="1:15" x14ac:dyDescent="0.25">
      <c r="A2" s="29">
        <v>36</v>
      </c>
      <c r="B2" s="29">
        <v>14</v>
      </c>
      <c r="C2" s="29">
        <v>40</v>
      </c>
      <c r="D2" s="29">
        <v>24</v>
      </c>
      <c r="E2" s="29">
        <v>30</v>
      </c>
      <c r="F2" s="29">
        <v>32</v>
      </c>
      <c r="G2" s="29">
        <v>24</v>
      </c>
      <c r="H2" s="29">
        <v>32</v>
      </c>
      <c r="I2" s="29">
        <v>29</v>
      </c>
      <c r="J2" s="29">
        <v>17</v>
      </c>
      <c r="L2" s="28" t="s">
        <v>2</v>
      </c>
      <c r="M2" s="28"/>
      <c r="N2" s="28"/>
      <c r="O2" s="5">
        <v>100</v>
      </c>
    </row>
    <row r="3" spans="1:15" x14ac:dyDescent="0.25">
      <c r="A3" s="29">
        <v>26</v>
      </c>
      <c r="B3" s="29">
        <v>29</v>
      </c>
      <c r="C3" s="29">
        <v>33</v>
      </c>
      <c r="D3" s="29">
        <v>46</v>
      </c>
      <c r="E3" s="29">
        <v>38</v>
      </c>
      <c r="F3" s="29">
        <v>16</v>
      </c>
      <c r="G3" s="29">
        <v>44</v>
      </c>
      <c r="H3" s="29">
        <v>36</v>
      </c>
      <c r="I3" s="29">
        <v>18</v>
      </c>
      <c r="J3" s="29">
        <v>33</v>
      </c>
      <c r="L3" s="28" t="s">
        <v>34</v>
      </c>
      <c r="M3" s="28"/>
      <c r="N3" s="28"/>
      <c r="O3" s="6">
        <f>1+LOG(O2,2)</f>
        <v>7.6438561897747253</v>
      </c>
    </row>
    <row r="4" spans="1:15" x14ac:dyDescent="0.25">
      <c r="A4" s="29">
        <v>36</v>
      </c>
      <c r="B4" s="29">
        <v>31</v>
      </c>
      <c r="C4" s="29">
        <v>24</v>
      </c>
      <c r="D4" s="29">
        <v>29</v>
      </c>
      <c r="E4" s="29">
        <v>30</v>
      </c>
      <c r="F4" s="29">
        <v>25</v>
      </c>
      <c r="G4" s="29">
        <v>16</v>
      </c>
      <c r="H4" s="29">
        <v>29</v>
      </c>
      <c r="I4" s="29">
        <v>38</v>
      </c>
      <c r="J4" s="29">
        <v>33</v>
      </c>
    </row>
    <row r="5" spans="1:15" x14ac:dyDescent="0.25">
      <c r="A5" s="29">
        <v>34</v>
      </c>
      <c r="B5" s="29">
        <v>43</v>
      </c>
      <c r="C5" s="29">
        <v>31</v>
      </c>
      <c r="D5" s="29">
        <v>24</v>
      </c>
      <c r="E5" s="29">
        <v>23</v>
      </c>
      <c r="F5" s="29">
        <v>22</v>
      </c>
      <c r="G5" s="29">
        <v>18</v>
      </c>
      <c r="H5" s="29">
        <v>29</v>
      </c>
      <c r="I5" s="29">
        <v>34</v>
      </c>
      <c r="J5" s="29">
        <v>19</v>
      </c>
    </row>
    <row r="6" spans="1:15" x14ac:dyDescent="0.25">
      <c r="A6" s="29">
        <v>24</v>
      </c>
      <c r="B6" s="29">
        <v>33</v>
      </c>
      <c r="C6" s="29">
        <v>36</v>
      </c>
      <c r="D6" s="29">
        <v>24</v>
      </c>
      <c r="E6" s="29">
        <v>17</v>
      </c>
      <c r="F6" s="29">
        <v>36</v>
      </c>
      <c r="G6" s="29">
        <v>12</v>
      </c>
      <c r="H6" s="29">
        <v>25</v>
      </c>
      <c r="I6" s="29">
        <v>40</v>
      </c>
      <c r="J6" s="29">
        <v>40</v>
      </c>
    </row>
    <row r="7" spans="1:15" x14ac:dyDescent="0.25">
      <c r="A7" s="29">
        <v>29</v>
      </c>
      <c r="B7" s="29">
        <v>29</v>
      </c>
      <c r="C7" s="29">
        <v>16</v>
      </c>
      <c r="D7" s="29">
        <v>21</v>
      </c>
      <c r="E7" s="29">
        <v>29</v>
      </c>
      <c r="F7" s="29">
        <v>41</v>
      </c>
      <c r="G7" s="29">
        <v>30</v>
      </c>
      <c r="H7" s="29">
        <v>29</v>
      </c>
      <c r="I7" s="29">
        <v>31</v>
      </c>
      <c r="J7" s="29">
        <v>28</v>
      </c>
    </row>
    <row r="8" spans="1:15" x14ac:dyDescent="0.25">
      <c r="A8" s="29">
        <v>17</v>
      </c>
      <c r="B8" s="29">
        <v>14</v>
      </c>
      <c r="C8" s="29">
        <v>30</v>
      </c>
      <c r="D8" s="29">
        <v>42</v>
      </c>
      <c r="E8" s="29">
        <v>45</v>
      </c>
      <c r="F8" s="29">
        <v>42</v>
      </c>
      <c r="G8" s="29">
        <v>42</v>
      </c>
      <c r="H8" s="29">
        <v>39</v>
      </c>
      <c r="I8" s="29">
        <v>26</v>
      </c>
      <c r="J8" s="29">
        <v>28</v>
      </c>
    </row>
    <row r="9" spans="1:15" x14ac:dyDescent="0.25">
      <c r="A9" s="29">
        <v>37</v>
      </c>
      <c r="B9" s="29">
        <v>45</v>
      </c>
      <c r="C9" s="29">
        <v>28</v>
      </c>
      <c r="D9" s="29">
        <v>32</v>
      </c>
      <c r="E9" s="29">
        <v>38</v>
      </c>
      <c r="F9" s="29">
        <v>28</v>
      </c>
      <c r="G9" s="29">
        <v>23</v>
      </c>
      <c r="H9" s="29">
        <v>23</v>
      </c>
      <c r="I9" s="29">
        <v>23</v>
      </c>
      <c r="J9" s="29">
        <v>42</v>
      </c>
    </row>
    <row r="10" spans="1:15" x14ac:dyDescent="0.25">
      <c r="A10" s="29">
        <v>22</v>
      </c>
      <c r="B10" s="29">
        <v>25</v>
      </c>
      <c r="C10" s="29">
        <v>30</v>
      </c>
      <c r="D10" s="29">
        <v>18</v>
      </c>
      <c r="E10" s="29">
        <v>20</v>
      </c>
      <c r="F10" s="29">
        <v>29</v>
      </c>
      <c r="G10" s="29">
        <v>38</v>
      </c>
      <c r="H10" s="29">
        <v>21</v>
      </c>
      <c r="I10" s="29">
        <v>25</v>
      </c>
      <c r="J10" s="29">
        <v>30</v>
      </c>
    </row>
    <row r="11" spans="1:15" x14ac:dyDescent="0.25">
      <c r="A11" s="29">
        <v>29</v>
      </c>
      <c r="B11" s="29">
        <v>16</v>
      </c>
      <c r="C11" s="29">
        <v>21</v>
      </c>
      <c r="D11" s="29">
        <v>30</v>
      </c>
      <c r="E11" s="29">
        <v>26</v>
      </c>
      <c r="F11" s="29">
        <v>26</v>
      </c>
      <c r="G11" s="29">
        <v>31</v>
      </c>
      <c r="H11" s="29">
        <v>26</v>
      </c>
      <c r="I11" s="29">
        <v>36</v>
      </c>
      <c r="J11" s="29">
        <v>37</v>
      </c>
    </row>
    <row r="12" spans="1:15" x14ac:dyDescent="0.25">
      <c r="A12" s="26" t="s">
        <v>0</v>
      </c>
      <c r="B12" s="26"/>
      <c r="C12" s="27"/>
      <c r="D12" s="9" t="s">
        <v>1</v>
      </c>
      <c r="E12" s="3">
        <f>ROUND(1+LOG(100,2),0)</f>
        <v>8</v>
      </c>
    </row>
    <row r="13" spans="1:15" x14ac:dyDescent="0.25">
      <c r="A13" s="7" t="s">
        <v>3</v>
      </c>
      <c r="B13" s="8">
        <f>MIN(A2:J11)</f>
        <v>12</v>
      </c>
      <c r="C13" s="9" t="s">
        <v>4</v>
      </c>
      <c r="D13" s="3">
        <f>MAX(A2:J11)</f>
        <v>46</v>
      </c>
      <c r="E13" s="9" t="s">
        <v>5</v>
      </c>
      <c r="F13" s="3">
        <f>D13-B13</f>
        <v>34</v>
      </c>
    </row>
    <row r="14" spans="1:15" x14ac:dyDescent="0.25">
      <c r="A14" s="26" t="s">
        <v>6</v>
      </c>
      <c r="B14" s="26"/>
      <c r="C14" s="26"/>
      <c r="D14" s="10">
        <f>F13/E12</f>
        <v>4.25</v>
      </c>
      <c r="E14" s="10" t="s">
        <v>7</v>
      </c>
      <c r="F14" s="10"/>
      <c r="G14" s="11" t="s">
        <v>8</v>
      </c>
      <c r="H14" s="10">
        <f>CEILING(D14,0.1)</f>
        <v>4.3</v>
      </c>
    </row>
    <row r="15" spans="1:15" x14ac:dyDescent="0.25">
      <c r="A15" s="25" t="s">
        <v>9</v>
      </c>
      <c r="B15" s="25"/>
      <c r="C15" s="25"/>
      <c r="D15" s="25"/>
      <c r="E15" s="25"/>
      <c r="F15" s="25"/>
      <c r="H15" s="1"/>
    </row>
    <row r="16" spans="1:15" x14ac:dyDescent="0.25">
      <c r="A16" s="12" t="s">
        <v>10</v>
      </c>
      <c r="B16" s="12" t="s">
        <v>23</v>
      </c>
      <c r="C16" s="12" t="s">
        <v>11</v>
      </c>
      <c r="D16" s="12" t="s">
        <v>12</v>
      </c>
      <c r="E16" s="12" t="s">
        <v>14</v>
      </c>
      <c r="F16" s="12" t="s">
        <v>13</v>
      </c>
      <c r="G16" s="20" t="s">
        <v>15</v>
      </c>
      <c r="H16" s="20"/>
      <c r="I16" s="15"/>
    </row>
    <row r="17" spans="1:9" x14ac:dyDescent="0.25">
      <c r="A17" s="13">
        <f>B13</f>
        <v>12</v>
      </c>
      <c r="B17" s="13">
        <f>A17+H$14</f>
        <v>16.3</v>
      </c>
      <c r="C17" s="4">
        <f>(A17+B17)/2</f>
        <v>14.15</v>
      </c>
      <c r="D17" s="14">
        <f>COUNTIFS($A$2:$J$11,"&gt;="&amp;A17,$A$2:$J$11,"&lt;"&amp;B17)</f>
        <v>7</v>
      </c>
      <c r="E17" s="4">
        <f>D17/$O$2</f>
        <v>7.0000000000000007E-2</v>
      </c>
      <c r="F17" s="4">
        <f>E17/$H$14</f>
        <v>1.6279069767441864E-2</v>
      </c>
      <c r="G17" s="2" t="s">
        <v>16</v>
      </c>
      <c r="H17" s="17">
        <f>SUM(A2:J11)/100</f>
        <v>29.15</v>
      </c>
    </row>
    <row r="18" spans="1:9" x14ac:dyDescent="0.25">
      <c r="A18" s="13">
        <f>A17+$H$14</f>
        <v>16.3</v>
      </c>
      <c r="B18" s="13">
        <f t="shared" ref="B18:B24" si="0">A18+H$14</f>
        <v>20.6</v>
      </c>
      <c r="C18" s="4">
        <f t="shared" ref="C18:C24" si="1">(A18+B18)/2</f>
        <v>18.450000000000003</v>
      </c>
      <c r="D18" s="14">
        <f t="shared" ref="D18:D24" si="2">COUNTIFS($A$2:$J$11,"&gt;="&amp;A18,$A$2:$J$11,"&lt;"&amp;B18)</f>
        <v>8</v>
      </c>
      <c r="E18" s="4">
        <f>D18/$O$2</f>
        <v>0.08</v>
      </c>
      <c r="F18" s="4">
        <f t="shared" ref="F18:F24" si="3">E18/$H$14</f>
        <v>1.8604651162790697E-2</v>
      </c>
      <c r="G18" s="2" t="s">
        <v>17</v>
      </c>
      <c r="H18" s="2"/>
    </row>
    <row r="19" spans="1:9" x14ac:dyDescent="0.25">
      <c r="A19" s="13">
        <f t="shared" ref="A19:A24" si="4">A18+$H$14</f>
        <v>20.6</v>
      </c>
      <c r="B19" s="13">
        <f t="shared" si="0"/>
        <v>24.900000000000002</v>
      </c>
      <c r="C19" s="4">
        <f t="shared" si="1"/>
        <v>22.75</v>
      </c>
      <c r="D19" s="14">
        <f t="shared" si="2"/>
        <v>15</v>
      </c>
      <c r="E19" s="4">
        <f t="shared" ref="E19:E24" si="5">D19/$O$2</f>
        <v>0.15</v>
      </c>
      <c r="F19" s="4">
        <f t="shared" si="3"/>
        <v>3.4883720930232558E-2</v>
      </c>
      <c r="G19" s="2" t="s">
        <v>18</v>
      </c>
      <c r="H19" s="2">
        <f>SUMPRODUCT(C17:C24,C17:C24,D17:D24)/100-H17*H17</f>
        <v>54.152000000000044</v>
      </c>
    </row>
    <row r="20" spans="1:9" x14ac:dyDescent="0.25">
      <c r="A20" s="13">
        <f t="shared" si="4"/>
        <v>24.900000000000002</v>
      </c>
      <c r="B20" s="13">
        <f t="shared" si="0"/>
        <v>29.200000000000003</v>
      </c>
      <c r="C20" s="4">
        <f t="shared" si="1"/>
        <v>27.050000000000004</v>
      </c>
      <c r="D20" s="14">
        <f t="shared" si="2"/>
        <v>24</v>
      </c>
      <c r="E20" s="4">
        <f t="shared" si="5"/>
        <v>0.24</v>
      </c>
      <c r="F20" s="4">
        <f t="shared" si="3"/>
        <v>5.5813953488372092E-2</v>
      </c>
      <c r="G20" s="2" t="s">
        <v>19</v>
      </c>
      <c r="H20" s="2">
        <f>H19*100/99</f>
        <v>54.698989898989943</v>
      </c>
    </row>
    <row r="21" spans="1:9" x14ac:dyDescent="0.25">
      <c r="A21" s="13">
        <f t="shared" si="4"/>
        <v>29.200000000000003</v>
      </c>
      <c r="B21" s="13">
        <f t="shared" si="0"/>
        <v>33.5</v>
      </c>
      <c r="C21" s="4">
        <f t="shared" si="1"/>
        <v>31.35</v>
      </c>
      <c r="D21" s="14">
        <f t="shared" si="2"/>
        <v>18</v>
      </c>
      <c r="E21" s="4">
        <f t="shared" si="5"/>
        <v>0.18</v>
      </c>
      <c r="F21" s="4">
        <f t="shared" si="3"/>
        <v>4.1860465116279069E-2</v>
      </c>
      <c r="G21" s="2" t="s">
        <v>20</v>
      </c>
      <c r="H21" s="17">
        <f>SQRT(H20)</f>
        <v>7.3958765470355132</v>
      </c>
    </row>
    <row r="22" spans="1:9" x14ac:dyDescent="0.25">
      <c r="A22" s="13">
        <f t="shared" si="4"/>
        <v>33.5</v>
      </c>
      <c r="B22" s="13">
        <f t="shared" si="0"/>
        <v>37.799999999999997</v>
      </c>
      <c r="C22" s="4">
        <f t="shared" si="1"/>
        <v>35.65</v>
      </c>
      <c r="D22" s="14">
        <f t="shared" si="2"/>
        <v>10</v>
      </c>
      <c r="E22" s="4">
        <f t="shared" si="5"/>
        <v>0.1</v>
      </c>
      <c r="F22" s="4">
        <f t="shared" si="3"/>
        <v>2.3255813953488375E-2</v>
      </c>
    </row>
    <row r="23" spans="1:9" x14ac:dyDescent="0.25">
      <c r="A23" s="13">
        <f t="shared" si="4"/>
        <v>37.799999999999997</v>
      </c>
      <c r="B23" s="13">
        <f t="shared" si="0"/>
        <v>42.099999999999994</v>
      </c>
      <c r="C23" s="4">
        <f t="shared" si="1"/>
        <v>39.949999999999996</v>
      </c>
      <c r="D23" s="14">
        <f t="shared" si="2"/>
        <v>13</v>
      </c>
      <c r="E23" s="4">
        <f t="shared" si="5"/>
        <v>0.13</v>
      </c>
      <c r="F23" s="4">
        <f t="shared" si="3"/>
        <v>3.0232558139534887E-2</v>
      </c>
    </row>
    <row r="24" spans="1:9" x14ac:dyDescent="0.25">
      <c r="A24" s="13">
        <f t="shared" si="4"/>
        <v>42.099999999999994</v>
      </c>
      <c r="B24" s="13">
        <f t="shared" si="0"/>
        <v>46.399999999999991</v>
      </c>
      <c r="C24" s="4">
        <f t="shared" si="1"/>
        <v>44.249999999999993</v>
      </c>
      <c r="D24" s="14">
        <f t="shared" si="2"/>
        <v>5</v>
      </c>
      <c r="E24" s="4">
        <f t="shared" si="5"/>
        <v>0.05</v>
      </c>
      <c r="F24" s="4">
        <f t="shared" si="3"/>
        <v>1.1627906976744188E-2</v>
      </c>
    </row>
    <row r="25" spans="1:9" x14ac:dyDescent="0.25">
      <c r="D25" s="22">
        <f>SUM(D17:D24)</f>
        <v>100</v>
      </c>
    </row>
    <row r="26" spans="1:9" x14ac:dyDescent="0.25">
      <c r="A26" s="24" t="s">
        <v>21</v>
      </c>
      <c r="B26" s="25"/>
      <c r="C26" s="25"/>
      <c r="D26" s="25"/>
      <c r="E26" s="25"/>
      <c r="F26" s="25"/>
      <c r="G26" s="25"/>
      <c r="H26" s="25"/>
      <c r="I26" s="25"/>
    </row>
    <row r="27" spans="1:9" ht="15.75" x14ac:dyDescent="0.25">
      <c r="A27" s="16" t="s">
        <v>22</v>
      </c>
      <c r="B27" s="16" t="s">
        <v>23</v>
      </c>
      <c r="C27" s="16" t="s">
        <v>12</v>
      </c>
      <c r="D27" s="16" t="s">
        <v>24</v>
      </c>
      <c r="E27" s="16" t="s">
        <v>25</v>
      </c>
      <c r="F27" s="16" t="s">
        <v>26</v>
      </c>
      <c r="G27" s="33" t="s">
        <v>27</v>
      </c>
      <c r="H27" s="33" t="s">
        <v>28</v>
      </c>
      <c r="I27" s="33" t="s">
        <v>29</v>
      </c>
    </row>
    <row r="28" spans="1:9" x14ac:dyDescent="0.25">
      <c r="A28" s="23">
        <v>1E-99</v>
      </c>
      <c r="B28" s="13">
        <f t="shared" ref="B28" si="6">B18</f>
        <v>20.6</v>
      </c>
      <c r="C28" s="14">
        <f>D18+2</f>
        <v>10</v>
      </c>
      <c r="D28" s="19">
        <f>_xlfn.NORM.DIST(B28,$H$17,$H$21,TRUE)</f>
        <v>0.12383043818936976</v>
      </c>
      <c r="E28" s="19">
        <f t="shared" ref="E28:E33" si="7">$O$2*D28</f>
        <v>12.383043818936976</v>
      </c>
      <c r="F28" s="19">
        <f t="shared" ref="F28:F33" si="8">C28-$O$2*D28</f>
        <v>-2.3830438189369758</v>
      </c>
      <c r="G28" s="19">
        <f t="shared" ref="G28:G33" si="9">POWER(F28,2)</f>
        <v>5.6788978429737256</v>
      </c>
      <c r="H28" s="19">
        <f t="shared" ref="H28:H33" si="10">G28/E28</f>
        <v>0.45860274145918606</v>
      </c>
      <c r="I28" s="19">
        <f t="shared" ref="I28:I33" si="11">(POWER(C28,2))/E28</f>
        <v>8.0755589225222106</v>
      </c>
    </row>
    <row r="29" spans="1:9" x14ac:dyDescent="0.25">
      <c r="A29" s="13">
        <f t="shared" ref="A29:B32" si="12">A19</f>
        <v>20.6</v>
      </c>
      <c r="B29" s="13">
        <f t="shared" si="12"/>
        <v>24.900000000000002</v>
      </c>
      <c r="C29" s="14">
        <f>6</f>
        <v>6</v>
      </c>
      <c r="D29" s="19">
        <f>_xlfn.NORM.DIST(B29,$H$17,$H$21,TRUE)-_xlfn.NORM.DIST(A29,$H$17,$H$21,TRUE)</f>
        <v>0.15893542663918678</v>
      </c>
      <c r="E29" s="19">
        <f t="shared" si="7"/>
        <v>15.893542663918678</v>
      </c>
      <c r="F29" s="19">
        <f t="shared" si="8"/>
        <v>-9.8935426639186783</v>
      </c>
      <c r="G29" s="19">
        <f t="shared" si="9"/>
        <v>97.882186442779101</v>
      </c>
      <c r="H29" s="19">
        <f t="shared" si="10"/>
        <v>6.158613501884008</v>
      </c>
      <c r="I29" s="19">
        <f t="shared" si="11"/>
        <v>2.2650708379653297</v>
      </c>
    </row>
    <row r="30" spans="1:9" x14ac:dyDescent="0.25">
      <c r="A30" s="13">
        <f t="shared" si="12"/>
        <v>24.900000000000002</v>
      </c>
      <c r="B30" s="13">
        <f t="shared" si="12"/>
        <v>29.200000000000003</v>
      </c>
      <c r="C30" s="14">
        <f>D20</f>
        <v>24</v>
      </c>
      <c r="D30" s="19">
        <f>_xlfn.NORM.DIST(B30,$H$17,$H$21,TRUE)-_xlfn.NORM.DIST(A30,$H$17,$H$21,TRUE)</f>
        <v>0.21993117343975027</v>
      </c>
      <c r="E30" s="19">
        <f t="shared" si="7"/>
        <v>21.993117343975026</v>
      </c>
      <c r="F30" s="19">
        <f t="shared" si="8"/>
        <v>2.006882656024974</v>
      </c>
      <c r="G30" s="19">
        <f t="shared" si="9"/>
        <v>4.0275779950538535</v>
      </c>
      <c r="H30" s="19">
        <f t="shared" si="10"/>
        <v>0.18312901859531983</v>
      </c>
      <c r="I30" s="19">
        <f t="shared" si="11"/>
        <v>26.190011674620294</v>
      </c>
    </row>
    <row r="31" spans="1:9" x14ac:dyDescent="0.25">
      <c r="A31" s="13">
        <f t="shared" si="12"/>
        <v>29.200000000000003</v>
      </c>
      <c r="B31" s="13">
        <f t="shared" si="12"/>
        <v>33.5</v>
      </c>
      <c r="C31" s="14">
        <f>D21</f>
        <v>18</v>
      </c>
      <c r="D31" s="19">
        <f>_xlfn.NORM.DIST(B31,$H$17,$H$21,TRUE)-_xlfn.NORM.DIST(A31,$H$17,$H$21,TRUE)</f>
        <v>0.21909238178121637</v>
      </c>
      <c r="E31" s="19">
        <f t="shared" si="7"/>
        <v>21.909238178121637</v>
      </c>
      <c r="F31" s="19">
        <f t="shared" si="8"/>
        <v>-3.9092381781216368</v>
      </c>
      <c r="G31" s="19">
        <f t="shared" si="9"/>
        <v>15.282143133283775</v>
      </c>
      <c r="H31" s="19">
        <f t="shared" si="10"/>
        <v>0.69752051664417902</v>
      </c>
      <c r="I31" s="19">
        <f t="shared" si="11"/>
        <v>14.788282338522542</v>
      </c>
    </row>
    <row r="32" spans="1:9" x14ac:dyDescent="0.25">
      <c r="A32" s="13">
        <f t="shared" si="12"/>
        <v>33.5</v>
      </c>
      <c r="B32" s="13">
        <f t="shared" si="12"/>
        <v>37.799999999999997</v>
      </c>
      <c r="C32" s="14">
        <f>D22</f>
        <v>10</v>
      </c>
      <c r="D32" s="19">
        <f>_xlfn.NORM.DIST(B32,$H$17,$H$21,TRUE)-_xlfn.NORM.DIST(A32,$H$17,$H$21,TRUE)</f>
        <v>0.1571236789724435</v>
      </c>
      <c r="E32" s="19">
        <f t="shared" si="7"/>
        <v>15.71236789724435</v>
      </c>
      <c r="F32" s="19">
        <f t="shared" si="8"/>
        <v>-5.7123678972443503</v>
      </c>
      <c r="G32" s="19">
        <f t="shared" si="9"/>
        <v>32.631146993467844</v>
      </c>
      <c r="H32" s="19">
        <f t="shared" si="10"/>
        <v>2.0767809923283891</v>
      </c>
      <c r="I32" s="19">
        <f t="shared" si="11"/>
        <v>6.3644130950840383</v>
      </c>
    </row>
    <row r="33" spans="1:9" x14ac:dyDescent="0.25">
      <c r="A33" s="13">
        <f>A23</f>
        <v>37.799999999999997</v>
      </c>
      <c r="B33" s="13">
        <f>1E+99</f>
        <v>9.9999999999999997E+98</v>
      </c>
      <c r="C33" s="14">
        <f>D23+5</f>
        <v>18</v>
      </c>
      <c r="D33" s="19">
        <f>1-_xlfn.NORM.DIST(A33,$H$17,$H$21,TRUE)</f>
        <v>0.12108690097803332</v>
      </c>
      <c r="E33" s="19">
        <f t="shared" si="7"/>
        <v>12.108690097803333</v>
      </c>
      <c r="F33" s="19">
        <f t="shared" si="8"/>
        <v>5.8913099021966673</v>
      </c>
      <c r="G33" s="19">
        <f t="shared" si="9"/>
        <v>34.707532363720503</v>
      </c>
      <c r="H33" s="19">
        <f t="shared" si="10"/>
        <v>2.8663325333610512</v>
      </c>
      <c r="I33" s="19">
        <f t="shared" si="11"/>
        <v>26.75764243555772</v>
      </c>
    </row>
    <row r="34" spans="1:9" x14ac:dyDescent="0.25">
      <c r="A34" s="18"/>
      <c r="B34" s="18"/>
      <c r="C34" s="18"/>
      <c r="D34" s="18"/>
      <c r="E34" s="18"/>
      <c r="F34" s="18"/>
      <c r="G34" s="18"/>
      <c r="H34" s="18"/>
      <c r="I34" s="18"/>
    </row>
    <row r="35" spans="1:9" x14ac:dyDescent="0.25">
      <c r="A35" s="21" t="s">
        <v>30</v>
      </c>
      <c r="B35" s="21"/>
      <c r="C35" s="21">
        <f>SUM(C28:C33)</f>
        <v>86</v>
      </c>
      <c r="D35" s="17">
        <f>SUM(D28:D33)</f>
        <v>1</v>
      </c>
      <c r="E35" s="17">
        <f>SUM(E28:E33)</f>
        <v>100</v>
      </c>
      <c r="F35" s="17"/>
      <c r="G35" s="17" t="s">
        <v>32</v>
      </c>
      <c r="H35" s="17">
        <f>SUM(H28:H33)</f>
        <v>12.440979304272133</v>
      </c>
      <c r="I35" s="17">
        <f>SUM(I28:I33)</f>
        <v>84.440979304272133</v>
      </c>
    </row>
    <row r="36" spans="1:9" x14ac:dyDescent="0.25">
      <c r="A36" s="2"/>
      <c r="B36" s="2"/>
      <c r="C36" s="2"/>
      <c r="D36" s="17" t="s">
        <v>31</v>
      </c>
      <c r="E36" s="17">
        <v>3</v>
      </c>
      <c r="F36" s="17"/>
      <c r="G36" s="17" t="s">
        <v>33</v>
      </c>
      <c r="H36" s="17">
        <f>_xlfn.CHISQ.INV.RT(0.05,E36)</f>
        <v>7.8147279032511792</v>
      </c>
      <c r="I36" s="2"/>
    </row>
  </sheetData>
  <mergeCells count="6">
    <mergeCell ref="A26:I26"/>
    <mergeCell ref="A12:C12"/>
    <mergeCell ref="L2:N2"/>
    <mergeCell ref="L3:N3"/>
    <mergeCell ref="A14:C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Force</cp:lastModifiedBy>
  <dcterms:created xsi:type="dcterms:W3CDTF">2015-06-05T18:17:20Z</dcterms:created>
  <dcterms:modified xsi:type="dcterms:W3CDTF">2024-11-13T20:27:12Z</dcterms:modified>
</cp:coreProperties>
</file>