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orce\Documents\University\3sem\ТВИМС\2\"/>
    </mc:Choice>
  </mc:AlternateContent>
  <xr:revisionPtr revIDLastSave="0" documentId="13_ncr:1_{13C815FE-8C0A-4936-B20C-0A722E13EE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6" i="1" l="1"/>
  <c r="M57" i="1"/>
  <c r="M58" i="1"/>
  <c r="M59" i="1"/>
  <c r="M60" i="1"/>
  <c r="M61" i="1"/>
  <c r="M62" i="1"/>
  <c r="M63" i="1"/>
  <c r="M55" i="1"/>
  <c r="L63" i="1"/>
  <c r="L62" i="1"/>
  <c r="L56" i="1"/>
  <c r="L57" i="1"/>
  <c r="L58" i="1"/>
  <c r="L59" i="1"/>
  <c r="L60" i="1"/>
  <c r="L61" i="1"/>
  <c r="L55" i="1"/>
  <c r="G41" i="1"/>
  <c r="G42" i="1"/>
  <c r="G43" i="1"/>
  <c r="G44" i="1"/>
  <c r="G45" i="1"/>
  <c r="G46" i="1"/>
  <c r="G47" i="1"/>
  <c r="G48" i="1"/>
  <c r="G49" i="1"/>
  <c r="G50" i="1"/>
  <c r="M22" i="1"/>
  <c r="M23" i="1"/>
  <c r="M24" i="1"/>
  <c r="M25" i="1"/>
  <c r="M26" i="1"/>
  <c r="M27" i="1"/>
  <c r="M28" i="1"/>
  <c r="M29" i="1"/>
  <c r="M21" i="1"/>
  <c r="L22" i="1"/>
  <c r="L23" i="1"/>
  <c r="L24" i="1"/>
  <c r="L25" i="1"/>
  <c r="L26" i="1"/>
  <c r="L27" i="1"/>
  <c r="L28" i="1"/>
  <c r="L29" i="1"/>
  <c r="L21" i="1"/>
  <c r="B21" i="1"/>
  <c r="B28" i="1"/>
  <c r="B29" i="1"/>
  <c r="B30" i="1"/>
  <c r="B31" i="1"/>
  <c r="B32" i="1"/>
  <c r="B33" i="1"/>
  <c r="B34" i="1"/>
  <c r="B35" i="1"/>
  <c r="B36" i="1"/>
  <c r="E49" i="1"/>
  <c r="F49" i="1" s="1"/>
  <c r="D49" i="1"/>
  <c r="C49" i="1"/>
  <c r="B49" i="1"/>
  <c r="A49" i="1"/>
  <c r="E48" i="1"/>
  <c r="A48" i="1"/>
  <c r="F48" i="1" s="1"/>
  <c r="E47" i="1"/>
  <c r="A47" i="1"/>
  <c r="E46" i="1"/>
  <c r="D46" i="1"/>
  <c r="C46" i="1"/>
  <c r="B46" i="1"/>
  <c r="A46" i="1"/>
  <c r="E45" i="1"/>
  <c r="A45" i="1"/>
  <c r="B45" i="1" s="1"/>
  <c r="E44" i="1"/>
  <c r="B44" i="1"/>
  <c r="A44" i="1"/>
  <c r="F44" i="1" s="1"/>
  <c r="E43" i="1"/>
  <c r="A43" i="1"/>
  <c r="D43" i="1" s="1"/>
  <c r="E42" i="1"/>
  <c r="C42" i="1"/>
  <c r="B42" i="1"/>
  <c r="A42" i="1"/>
  <c r="D42" i="1" s="1"/>
  <c r="E41" i="1"/>
  <c r="A41" i="1"/>
  <c r="B17" i="1"/>
  <c r="D17" i="1" s="1"/>
  <c r="B16" i="1"/>
  <c r="A20" i="1" s="1"/>
  <c r="B15" i="1"/>
  <c r="D20" i="1" s="1"/>
  <c r="A15" i="1"/>
  <c r="A21" i="1" s="1"/>
  <c r="E14" i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E15" i="1" s="1"/>
  <c r="D6" i="1"/>
  <c r="D15" i="1" s="1"/>
  <c r="C6" i="1"/>
  <c r="C15" i="1" s="1"/>
  <c r="D21" i="1" s="1"/>
  <c r="F43" i="1" l="1"/>
  <c r="F47" i="1"/>
  <c r="B52" i="1"/>
  <c r="D52" i="1" s="1"/>
  <c r="B51" i="1"/>
  <c r="C44" i="1"/>
  <c r="E50" i="1"/>
  <c r="D44" i="1"/>
  <c r="B48" i="1"/>
  <c r="B20" i="1"/>
  <c r="A23" i="1" s="1" a="1"/>
  <c r="C48" i="1"/>
  <c r="D48" i="1"/>
  <c r="C41" i="1"/>
  <c r="F42" i="1"/>
  <c r="C45" i="1"/>
  <c r="F46" i="1"/>
  <c r="D41" i="1"/>
  <c r="D45" i="1"/>
  <c r="B41" i="1"/>
  <c r="F41" i="1"/>
  <c r="F45" i="1"/>
  <c r="A50" i="1"/>
  <c r="B43" i="1"/>
  <c r="B47" i="1"/>
  <c r="C43" i="1"/>
  <c r="C47" i="1"/>
  <c r="D47" i="1"/>
  <c r="D50" i="1" l="1"/>
  <c r="B50" i="1"/>
  <c r="F50" i="1"/>
  <c r="C50" i="1"/>
  <c r="B24" i="1"/>
  <c r="A24" i="1"/>
  <c r="B23" i="1"/>
  <c r="A23" i="1"/>
  <c r="D23" i="1" s="1" a="1"/>
  <c r="D23" i="1" l="1"/>
  <c r="D24" i="1"/>
  <c r="A59" i="1" a="1"/>
  <c r="A61" i="1" l="1"/>
  <c r="C60" i="1"/>
  <c r="B60" i="1"/>
  <c r="A60" i="1"/>
  <c r="C59" i="1"/>
  <c r="B59" i="1"/>
  <c r="A59" i="1"/>
  <c r="C61" i="1"/>
  <c r="B61" i="1"/>
  <c r="E59" i="1" l="1" a="1"/>
  <c r="E61" i="1" l="1"/>
  <c r="E60" i="1"/>
  <c r="E59" i="1"/>
</calcChain>
</file>

<file path=xl/sharedStrings.xml><?xml version="1.0" encoding="utf-8"?>
<sst xmlns="http://schemas.openxmlformats.org/spreadsheetml/2006/main" count="56" uniqueCount="47">
  <si>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</si>
  <si>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</si>
  <si>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</si>
  <si>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</si>
  <si>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</si>
  <si>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</si>
  <si>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</si>
  <si>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</si>
  <si>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</si>
  <si>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</si>
  <si>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МНК</t>
  </si>
  <si>
    <t>b0=</t>
  </si>
  <si>
    <t>b1=</t>
  </si>
  <si>
    <t>эмпирическое линейное уравнение регрессии</t>
  </si>
  <si>
    <t>y =</t>
  </si>
  <si>
    <t>коэффициенты квадратичного уравнения регрессии</t>
  </si>
  <si>
    <t>Xi=xi</t>
  </si>
  <si>
    <t>Xi^2</t>
  </si>
  <si>
    <t>Xi^3</t>
  </si>
  <si>
    <t>Xi^4</t>
  </si>
  <si>
    <t>Yi=yi</t>
  </si>
  <si>
    <t>XiYi</t>
  </si>
  <si>
    <t>Xi^2Yi</t>
  </si>
  <si>
    <t>Вариант 2</t>
  </si>
  <si>
    <t>Т, ч</t>
  </si>
  <si>
    <t>К</t>
  </si>
  <si>
    <t xml:space="preserve"> </t>
  </si>
  <si>
    <t>ЛИНЕЙНАЯ</t>
  </si>
  <si>
    <t>y=7.5667x+10.956</t>
  </si>
  <si>
    <t>КВАДРАТИЧНАЯ</t>
  </si>
  <si>
    <t>y=0.7814x^2+1.3156x+18.248</t>
  </si>
  <si>
    <t>ЭКСПОНЕНЦИАЛЬНАЯ</t>
  </si>
  <si>
    <t>y=17.117e^0.1893x</t>
  </si>
  <si>
    <t xml:space="preserve"> Гиперболическая</t>
  </si>
  <si>
    <t>y = 1 / ()</t>
  </si>
  <si>
    <t>0.9336</t>
  </si>
  <si>
    <t>0.9802</t>
  </si>
  <si>
    <t>0.9847</t>
  </si>
  <si>
    <t>x</t>
  </si>
  <si>
    <t>∑</t>
  </si>
  <si>
    <t>b0 + b1*x</t>
  </si>
  <si>
    <t>1/y</t>
  </si>
  <si>
    <t>для гиперболической</t>
  </si>
  <si>
    <t xml:space="preserve">b0 = </t>
  </si>
  <si>
    <t xml:space="preserve">b1 = </t>
  </si>
  <si>
    <t xml:space="preserve">b2 = </t>
  </si>
  <si>
    <t>y=b0+b1x+b2x^2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</si>
</sst>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rgb="FF000000"/>
      <name val="Calibri"/>
      <charset val="134"/>
    </font>
    <font>
      <sz val="8"/>
      <name val="Calibri"/>
      <charset val="134"/>
      <scheme val="minor"/>
    </font>
    <font>
      <sz val="24"/>
      <color theme="1"/>
      <name val="Calibri"/>
      <family val="2"/>
      <charset val="204"/>
    </font>
    <font>
      <sz val="28"/>
      <color theme="1"/>
      <name val="Calibri"/>
      <family val="2"/>
      <charset val="204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68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3" fillId="4" borderId="2" xfId="0" applyFont="1" applyFill="1" applyBorder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0" fontId="4" fillId="6" borderId="0" xfId="0" applyFont="1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ill="1" applyBorder="1"/>
    <xf numFmtId="0" fontId="0" fillId="0" borderId="0" xfId="0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164" fontId="0" fillId="4" borderId="2" xfId="0" applyNumberFormat="1" applyFill="1" applyBorder="1"/>
    <xf numFmtId="0" fontId="0" fillId="4" borderId="2" xfId="0" applyNumberFormat="1" applyFill="1" applyBorder="1"/>
    <xf numFmtId="2" fontId="0" fillId="6" borderId="0" xfId="0" applyNumberFormat="1" applyFill="1"/>
    <xf numFmtId="164" fontId="0" fillId="0" borderId="0" xfId="0" applyNumberFormat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7" borderId="5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7" borderId="12" xfId="0" applyFill="1" applyBorder="1"/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0" fillId="7" borderId="8" xfId="0" applyFill="1" applyBorder="1"/>
    <xf numFmtId="0" fontId="0" fillId="6" borderId="2" xfId="0" applyFill="1" applyBorder="1"/>
    <xf numFmtId="0" fontId="7" fillId="0" borderId="2" xfId="0" applyFont="1" applyBorder="1"/>
    <xf numFmtId="0" fontId="1" fillId="6" borderId="2" xfId="0" applyFon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6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8" fillId="0" borderId="0" xfId="1"/>
    <xf numFmtId="0" fontId="8" fillId="8" borderId="5" xfId="1" applyFill="1" applyBorder="1"/>
    <xf numFmtId="0" fontId="8" fillId="8" borderId="8" xfId="1" applyFill="1" applyBorder="1"/>
    <xf numFmtId="0" fontId="8" fillId="8" borderId="3" xfId="1" applyFill="1" applyBorder="1"/>
    <xf numFmtId="0" fontId="8" fillId="8" borderId="4" xfId="1" applyFill="1" applyBorder="1"/>
    <xf numFmtId="0" fontId="8" fillId="8" borderId="6" xfId="1" applyFill="1" applyBorder="1"/>
    <xf numFmtId="0" fontId="8" fillId="8" borderId="7" xfId="1" applyFill="1" applyBorder="1"/>
    <xf numFmtId="0" fontId="8" fillId="8" borderId="9" xfId="1" applyFill="1" applyBorder="1"/>
    <xf numFmtId="0" fontId="8" fillId="8" borderId="10" xfId="1" applyFill="1" applyBorder="1"/>
    <xf numFmtId="0" fontId="8" fillId="8" borderId="0" xfId="1" applyFill="1" applyBorder="1"/>
    <xf numFmtId="0" fontId="8" fillId="8" borderId="11" xfId="1" applyFill="1" applyBorder="1"/>
    <xf numFmtId="0" fontId="8" fillId="8" borderId="13" xfId="1" applyFill="1" applyBorder="1"/>
    <xf numFmtId="0" fontId="8" fillId="8" borderId="12" xfId="1" applyFill="1" applyBorder="1"/>
    <xf numFmtId="164" fontId="1" fillId="0" borderId="0" xfId="0" applyNumberFormat="1" applyFont="1" applyAlignment="1">
      <alignment horizontal="right"/>
    </xf>
    <xf numFmtId="0" fontId="6" fillId="0" borderId="2" xfId="0" applyFont="1" applyBorder="1"/>
    <xf numFmtId="0" fontId="0" fillId="0" borderId="1" xfId="0" applyBorder="1" applyAlignment="1">
      <alignment horizontal="left"/>
    </xf>
  </cellXfs>
  <cellStyles count="2">
    <cellStyle name="Обычный" xfId="0" builtinId="0"/>
    <cellStyle name="Обычный 2" xfId="1" xr:uid="{ECA9348C-B695-4628-986E-6B0DF149A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эмпирическое линейное уравнение регрессии</a:t>
            </a:r>
            <a:r>
              <a:rPr lang="en-US"/>
              <a:t> b0 + b1*x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ru-RU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372097928895962"/>
                  <c:y val="9.745279458979726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10.955555555555577</c:v>
                </c:pt>
                <c:pt idx="1">
                  <c:v>18.52222222222224</c:v>
                </c:pt>
                <c:pt idx="2">
                  <c:v>26.088888888888903</c:v>
                </c:pt>
                <c:pt idx="3">
                  <c:v>33.655555555555566</c:v>
                </c:pt>
                <c:pt idx="4">
                  <c:v>41.222222222222229</c:v>
                </c:pt>
                <c:pt idx="5">
                  <c:v>48.788888888888891</c:v>
                </c:pt>
                <c:pt idx="6">
                  <c:v>56.355555555555554</c:v>
                </c:pt>
                <c:pt idx="7">
                  <c:v>63.922222222222217</c:v>
                </c:pt>
                <c:pt idx="8">
                  <c:v>71.48888888888888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F-4CBC-8109-785B9E361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91991"/>
        <c:axId val="122727342"/>
      </c:scatterChart>
      <c:valAx>
        <c:axId val="536091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727342"/>
        <c:crosses val="autoZero"/>
        <c:crossBetween val="midCat"/>
      </c:valAx>
      <c:valAx>
        <c:axId val="1227273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091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468230820890405E-2"/>
                  <c:y val="0.22690249905679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2197070002911745"/>
                  <c:y val="5.5320733181661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F-4F81-BDC7-BCCE02EE5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883536"/>
        <c:axId val="1478892688"/>
      </c:scatterChart>
      <c:valAx>
        <c:axId val="147888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892688"/>
        <c:crosses val="autoZero"/>
        <c:crossBetween val="midCat"/>
      </c:valAx>
      <c:valAx>
        <c:axId val="14788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88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Гиперболическая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Лист1!$L$21:$L$29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Лист1!$M$21:$M$29</c:f>
              <c:numCache>
                <c:formatCode>General</c:formatCode>
                <c:ptCount val="9"/>
                <c:pt idx="0">
                  <c:v>5.2631578947368418E-2</c:v>
                </c:pt>
                <c:pt idx="1">
                  <c:v>4.7619047619047616E-2</c:v>
                </c:pt>
                <c:pt idx="2">
                  <c:v>4.3478260869565216E-2</c:v>
                </c:pt>
                <c:pt idx="3">
                  <c:v>3.5714285714285712E-2</c:v>
                </c:pt>
                <c:pt idx="4">
                  <c:v>3.0303030303030304E-2</c:v>
                </c:pt>
                <c:pt idx="5">
                  <c:v>2.1739130434782608E-2</c:v>
                </c:pt>
                <c:pt idx="6">
                  <c:v>1.6666666666666666E-2</c:v>
                </c:pt>
                <c:pt idx="7">
                  <c:v>1.5873015873015872E-2</c:v>
                </c:pt>
                <c:pt idx="8">
                  <c:v>1.282051282051282E-2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66-4C4E-AA2A-DFF9ED253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52927"/>
        <c:axId val="1027155007"/>
      </c:scatterChart>
      <c:valAx>
        <c:axId val="10271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155007"/>
        <c:crosses val="autoZero"/>
        <c:crossBetween val="midCat"/>
      </c:valAx>
      <c:valAx>
        <c:axId val="10271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1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Квадратичная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A2-42A8-8FE9-FA609FBCC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910799"/>
        <c:axId val="810912879"/>
      </c:scatterChart>
      <c:valAx>
        <c:axId val="81091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912879"/>
        <c:crosses val="autoZero"/>
        <c:crossBetween val="midCat"/>
      </c:valAx>
      <c:valAx>
        <c:axId val="81091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91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Экспоненциальная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A-4205-9FF5-A4BEF8549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910799"/>
        <c:axId val="810912879"/>
      </c:scatterChart>
      <c:valAx>
        <c:axId val="81091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912879"/>
        <c:crosses val="autoZero"/>
        <c:crossBetween val="midCat"/>
      </c:valAx>
      <c:valAx>
        <c:axId val="81091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91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Лист1!$L$55:$L$63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Лист1!$M$55:$M$63</c:f>
              <c:numCache>
                <c:formatCode>General</c:formatCode>
                <c:ptCount val="9"/>
                <c:pt idx="0">
                  <c:v>1939.521212121213</c:v>
                </c:pt>
                <c:pt idx="1">
                  <c:v>500.66363636363576</c:v>
                </c:pt>
                <c:pt idx="2">
                  <c:v>-524.92987012987169</c:v>
                </c:pt>
                <c:pt idx="3">
                  <c:v>-1137.2593073593098</c:v>
                </c:pt>
                <c:pt idx="4">
                  <c:v>-1336.3246753246767</c:v>
                </c:pt>
                <c:pt idx="5">
                  <c:v>-1122.1259740259738</c:v>
                </c:pt>
                <c:pt idx="6">
                  <c:v>-494.6632034632039</c:v>
                </c:pt>
                <c:pt idx="7">
                  <c:v>546.06363636363858</c:v>
                </c:pt>
                <c:pt idx="8">
                  <c:v>2000.05454545455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88-46DE-A242-5723615C8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569199"/>
        <c:axId val="731561711"/>
      </c:scatterChart>
      <c:valAx>
        <c:axId val="73156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561711"/>
        <c:crosses val="autoZero"/>
        <c:crossBetween val="midCat"/>
      </c:valAx>
      <c:valAx>
        <c:axId val="73156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56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696595</xdr:colOff>
      <xdr:row>17</xdr:row>
      <xdr:rowOff>93345</xdr:rowOff>
    </xdr:from>
    <xdr:to>
      <xdr:col>8</xdr:col>
      <xdr:colOff>696076</xdr:colOff>
      <xdr:row>20</xdr:row>
      <xdr:rowOff>173356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315" y="3522345"/>
          <a:ext cx="1713865" cy="66103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</xdr:colOff>
      <xdr:row>17</xdr:row>
      <xdr:rowOff>71755</xdr:rowOff>
    </xdr:from>
    <xdr:to>
      <xdr:col>6</xdr:col>
      <xdr:colOff>742950</xdr:colOff>
      <xdr:row>23</xdr:row>
      <xdr:rowOff>71625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41065" y="3500755"/>
          <a:ext cx="2173605" cy="1170940"/>
        </a:xfrm>
        <a:prstGeom prst="rect">
          <a:avLst/>
        </a:prstGeom>
      </xdr:spPr>
    </xdr:pic>
    <xdr:clientData/>
  </xdr:twoCellAnchor>
  <xdr:twoCellAnchor>
    <xdr:from>
      <xdr:col>3</xdr:col>
      <xdr:colOff>883285</xdr:colOff>
      <xdr:row>25</xdr:row>
      <xdr:rowOff>21590</xdr:rowOff>
    </xdr:from>
    <xdr:to>
      <xdr:col>9</xdr:col>
      <xdr:colOff>196850</xdr:colOff>
      <xdr:row>37</xdr:row>
      <xdr:rowOff>7620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251718</xdr:colOff>
      <xdr:row>3</xdr:row>
      <xdr:rowOff>71140</xdr:rowOff>
    </xdr:from>
    <xdr:to>
      <xdr:col>11</xdr:col>
      <xdr:colOff>792602</xdr:colOff>
      <xdr:row>16</xdr:row>
      <xdr:rowOff>184067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961CBFB-3789-42F7-9320-A4D40E716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188863</xdr:colOff>
      <xdr:row>18</xdr:row>
      <xdr:rowOff>179407</xdr:rowOff>
    </xdr:from>
    <xdr:to>
      <xdr:col>20</xdr:col>
      <xdr:colOff>48789</xdr:colOff>
      <xdr:row>32</xdr:row>
      <xdr:rowOff>189882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B8EA06CB-50A1-417C-B308-2453DB0AA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6280</xdr:colOff>
      <xdr:row>3</xdr:row>
      <xdr:rowOff>62384</xdr:rowOff>
    </xdr:from>
    <xdr:to>
      <xdr:col>17</xdr:col>
      <xdr:colOff>25121</xdr:colOff>
      <xdr:row>16</xdr:row>
      <xdr:rowOff>10886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B8072CD1-9522-48A0-98C2-74B7FFBF8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136071</xdr:colOff>
      <xdr:row>3</xdr:row>
      <xdr:rowOff>51865</xdr:rowOff>
    </xdr:from>
    <xdr:to>
      <xdr:col>24</xdr:col>
      <xdr:colOff>531725</xdr:colOff>
      <xdr:row>16</xdr:row>
      <xdr:rowOff>64581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A315E7-2686-44A6-8AE1-19353C559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214044</xdr:colOff>
      <xdr:row>53</xdr:row>
      <xdr:rowOff>21404</xdr:rowOff>
    </xdr:from>
    <xdr:to>
      <xdr:col>10</xdr:col>
      <xdr:colOff>173350</xdr:colOff>
      <xdr:row>62</xdr:row>
      <xdr:rowOff>119007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F57951C3-D4D9-408E-BFB2-52C68F42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38089" y="10712949"/>
          <a:ext cx="3983351" cy="1863474"/>
        </a:xfrm>
        <a:prstGeom prst="rect">
          <a:avLst/>
        </a:prstGeom>
      </xdr:spPr>
    </xdr:pic>
    <xdr:clientData/>
  </xdr:twoCellAnchor>
  <xdr:twoCellAnchor>
    <xdr:from>
      <xdr:col>13</xdr:col>
      <xdr:colOff>453774</xdr:colOff>
      <xdr:row>49</xdr:row>
      <xdr:rowOff>51799</xdr:rowOff>
    </xdr:from>
    <xdr:to>
      <xdr:col>20</xdr:col>
      <xdr:colOff>316786</xdr:colOff>
      <xdr:row>63</xdr:row>
      <xdr:rowOff>65926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BEFFC0BC-94BE-4323-B3EE-BEA5A3D5B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G1" zoomScale="89" zoomScaleNormal="160" workbookViewId="0">
      <selection activeCell="Z21" sqref="Z21"/>
    </sheetView>
  </sheetViews>
  <sheetFormatPr defaultColWidth="9" defaultRowHeight="15"/>
  <cols>
    <col min="1" max="1" width="13.5703125" customWidth="1"/>
    <col min="2" max="2" width="12.7109375" customWidth="1"/>
    <col min="3" max="3" width="11.42578125" customWidth="1"/>
    <col min="4" max="4" width="13.5703125" customWidth="1"/>
    <col min="5" max="5" width="9" customWidth="1"/>
    <col min="6" max="9" width="12.85546875"/>
    <col min="11" max="12" width="12.85546875"/>
    <col min="13" max="13" width="24.7109375" customWidth="1"/>
    <col min="14" max="14" width="12.85546875"/>
    <col min="16" max="16" width="12.85546875"/>
  </cols>
  <sheetData>
    <row r="1" spans="1:17">
      <c r="A1" s="67" t="s">
        <v>23</v>
      </c>
      <c r="B1" s="67"/>
      <c r="C1" s="67"/>
    </row>
    <row r="2" spans="1:17" ht="15.75">
      <c r="A2" s="1" t="s">
        <v>24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</row>
    <row r="3" spans="1:17" ht="15.75">
      <c r="A3" s="1" t="s">
        <v>25</v>
      </c>
      <c r="B3" s="2">
        <v>19</v>
      </c>
      <c r="C3" s="2">
        <v>21</v>
      </c>
      <c r="D3" s="2">
        <v>23</v>
      </c>
      <c r="E3" s="2">
        <v>28</v>
      </c>
      <c r="F3" s="2">
        <v>33</v>
      </c>
      <c r="G3" s="2">
        <v>46</v>
      </c>
      <c r="H3" s="2">
        <v>60</v>
      </c>
      <c r="I3" s="2">
        <v>63</v>
      </c>
      <c r="J3" s="2">
        <v>78</v>
      </c>
    </row>
    <row r="5" spans="1:17" ht="15.7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M5" t="s">
        <v>27</v>
      </c>
      <c r="N5" t="s">
        <v>28</v>
      </c>
      <c r="Q5" t="s">
        <v>35</v>
      </c>
    </row>
    <row r="6" spans="1:17" ht="15.75">
      <c r="A6" s="2">
        <v>0</v>
      </c>
      <c r="B6" s="2">
        <v>19</v>
      </c>
      <c r="C6" s="4">
        <f>A6*B6</f>
        <v>0</v>
      </c>
      <c r="D6" s="4">
        <f>POWER(A6,2)</f>
        <v>0</v>
      </c>
      <c r="E6" s="4">
        <f>POWER(B6,2)</f>
        <v>361</v>
      </c>
      <c r="F6" s="47">
        <v>1</v>
      </c>
      <c r="M6" t="s">
        <v>29</v>
      </c>
      <c r="N6" t="s">
        <v>30</v>
      </c>
      <c r="Q6" t="s">
        <v>37</v>
      </c>
    </row>
    <row r="7" spans="1:17" ht="15.75">
      <c r="A7" s="2">
        <v>1</v>
      </c>
      <c r="B7" s="2">
        <v>21</v>
      </c>
      <c r="C7" s="4">
        <f t="shared" ref="C7:C14" si="0">A7*B7</f>
        <v>21</v>
      </c>
      <c r="D7" s="4">
        <f t="shared" ref="D7:D14" si="1">POWER(A7,2)</f>
        <v>1</v>
      </c>
      <c r="E7" s="4">
        <f t="shared" ref="E7:E14" si="2">POWER(B7,2)</f>
        <v>441</v>
      </c>
      <c r="F7" s="45">
        <v>2</v>
      </c>
      <c r="M7" t="s">
        <v>31</v>
      </c>
      <c r="N7" t="s">
        <v>32</v>
      </c>
      <c r="Q7" t="s">
        <v>36</v>
      </c>
    </row>
    <row r="8" spans="1:17" ht="15.75">
      <c r="A8" s="2">
        <v>2</v>
      </c>
      <c r="B8" s="2">
        <v>23</v>
      </c>
      <c r="C8" s="4">
        <f t="shared" si="0"/>
        <v>46</v>
      </c>
      <c r="D8" s="4">
        <f t="shared" si="1"/>
        <v>4</v>
      </c>
      <c r="E8" s="4">
        <f t="shared" si="2"/>
        <v>529</v>
      </c>
      <c r="F8" s="45">
        <v>3</v>
      </c>
      <c r="M8" s="48" t="s">
        <v>33</v>
      </c>
      <c r="N8" t="s">
        <v>34</v>
      </c>
    </row>
    <row r="9" spans="1:17" ht="15.75">
      <c r="A9" s="2">
        <v>3</v>
      </c>
      <c r="B9" s="2">
        <v>28</v>
      </c>
      <c r="C9" s="4">
        <f t="shared" si="0"/>
        <v>84</v>
      </c>
      <c r="D9" s="4">
        <f t="shared" si="1"/>
        <v>9</v>
      </c>
      <c r="E9" s="4">
        <f t="shared" si="2"/>
        <v>784</v>
      </c>
      <c r="F9" s="45">
        <v>4</v>
      </c>
    </row>
    <row r="10" spans="1:17" ht="15.75">
      <c r="A10" s="2">
        <v>4</v>
      </c>
      <c r="B10" s="2">
        <v>33</v>
      </c>
      <c r="C10" s="4">
        <f t="shared" si="0"/>
        <v>132</v>
      </c>
      <c r="D10" s="4">
        <f t="shared" si="1"/>
        <v>16</v>
      </c>
      <c r="E10" s="4">
        <f t="shared" si="2"/>
        <v>1089</v>
      </c>
      <c r="F10" s="45">
        <v>5</v>
      </c>
    </row>
    <row r="11" spans="1:17" ht="15.75">
      <c r="A11" s="2">
        <v>5</v>
      </c>
      <c r="B11" s="2">
        <v>46</v>
      </c>
      <c r="C11" s="4">
        <f t="shared" si="0"/>
        <v>230</v>
      </c>
      <c r="D11" s="4">
        <f t="shared" si="1"/>
        <v>25</v>
      </c>
      <c r="E11" s="4">
        <f t="shared" si="2"/>
        <v>2116</v>
      </c>
      <c r="F11" s="45">
        <v>6</v>
      </c>
    </row>
    <row r="12" spans="1:17" ht="15.75">
      <c r="A12" s="2">
        <v>6</v>
      </c>
      <c r="B12" s="2">
        <v>60</v>
      </c>
      <c r="C12" s="4">
        <f t="shared" si="0"/>
        <v>360</v>
      </c>
      <c r="D12" s="4">
        <f t="shared" si="1"/>
        <v>36</v>
      </c>
      <c r="E12" s="4">
        <f t="shared" si="2"/>
        <v>3600</v>
      </c>
      <c r="F12" s="45">
        <v>7</v>
      </c>
    </row>
    <row r="13" spans="1:17" ht="15.75">
      <c r="A13" s="2">
        <v>7</v>
      </c>
      <c r="B13" s="2">
        <v>63</v>
      </c>
      <c r="C13" s="4">
        <f t="shared" si="0"/>
        <v>441</v>
      </c>
      <c r="D13" s="4">
        <f t="shared" si="1"/>
        <v>49</v>
      </c>
      <c r="E13" s="4">
        <f t="shared" si="2"/>
        <v>3969</v>
      </c>
      <c r="F13" s="45">
        <v>8</v>
      </c>
    </row>
    <row r="14" spans="1:17" ht="15.75">
      <c r="A14" s="2">
        <v>8</v>
      </c>
      <c r="B14" s="2">
        <v>78</v>
      </c>
      <c r="C14" s="4">
        <f t="shared" si="0"/>
        <v>624</v>
      </c>
      <c r="D14" s="4">
        <f t="shared" si="1"/>
        <v>64</v>
      </c>
      <c r="E14" s="4">
        <f t="shared" si="2"/>
        <v>6084</v>
      </c>
      <c r="F14" s="45">
        <v>9</v>
      </c>
      <c r="M14" t="s">
        <v>26</v>
      </c>
    </row>
    <row r="15" spans="1:17" ht="29.25" customHeight="1">
      <c r="A15" s="5">
        <f>SUM(A6:A14)</f>
        <v>36</v>
      </c>
      <c r="B15" s="5">
        <f>SUM(B6:B14)</f>
        <v>371</v>
      </c>
      <c r="C15" s="5">
        <f>SUM(C6:C14)</f>
        <v>1938</v>
      </c>
      <c r="D15" s="5">
        <f>SUM(D6:D14)</f>
        <v>204</v>
      </c>
      <c r="E15" s="5">
        <f>SUM(E6:E14)</f>
        <v>18973</v>
      </c>
      <c r="F15" s="46" t="s">
        <v>39</v>
      </c>
    </row>
    <row r="16" spans="1:17">
      <c r="A16" s="6" t="s">
        <v>5</v>
      </c>
      <c r="B16" s="6">
        <f>COUNT(A6:A14)</f>
        <v>9</v>
      </c>
    </row>
    <row r="17" spans="1:13">
      <c r="A17" s="7" t="s">
        <v>6</v>
      </c>
      <c r="B17" s="8">
        <f>CORREL(A6:A14,B6:B14)</f>
        <v>0.96623451166765173</v>
      </c>
      <c r="C17" s="9" t="s">
        <v>7</v>
      </c>
      <c r="D17" s="10">
        <f>ABS(B17)*SQRT((B16-2)/(1-B17^2))</f>
        <v>9.9215012303703798</v>
      </c>
      <c r="E17" s="11" t="s">
        <v>8</v>
      </c>
      <c r="F17" s="12">
        <v>2.36</v>
      </c>
    </row>
    <row r="19" spans="1:13">
      <c r="A19" t="s">
        <v>9</v>
      </c>
      <c r="D19" t="s">
        <v>10</v>
      </c>
      <c r="L19" s="48" t="s">
        <v>42</v>
      </c>
    </row>
    <row r="20" spans="1:13">
      <c r="A20" s="13">
        <f>B16</f>
        <v>9</v>
      </c>
      <c r="B20" s="14">
        <f>A15</f>
        <v>36</v>
      </c>
      <c r="D20" s="15">
        <f>B15</f>
        <v>371</v>
      </c>
      <c r="L20" s="50" t="s">
        <v>38</v>
      </c>
      <c r="M20" s="50" t="s">
        <v>41</v>
      </c>
    </row>
    <row r="21" spans="1:13">
      <c r="A21" s="16">
        <f>A15</f>
        <v>36</v>
      </c>
      <c r="B21" s="17">
        <f>D15</f>
        <v>204</v>
      </c>
      <c r="D21" s="18">
        <f>C15</f>
        <v>1938</v>
      </c>
      <c r="L21" s="51">
        <f>A6</f>
        <v>0</v>
      </c>
      <c r="M21" s="51">
        <f>1/B6</f>
        <v>5.2631578947368418E-2</v>
      </c>
    </row>
    <row r="22" spans="1:13">
      <c r="L22" s="51">
        <f t="shared" ref="L22:L29" si="3">A7</f>
        <v>1</v>
      </c>
      <c r="M22" s="51">
        <f t="shared" ref="M22:M29" si="4">1/B7</f>
        <v>4.7619047619047616E-2</v>
      </c>
    </row>
    <row r="23" spans="1:13">
      <c r="A23">
        <f t="array" ref="A23:B24">MINVERSE(A20:B21)</f>
        <v>0.37777777777777777</v>
      </c>
      <c r="B23">
        <v>-6.6666666666666666E-2</v>
      </c>
      <c r="C23" s="19" t="s">
        <v>11</v>
      </c>
      <c r="D23" s="20">
        <f t="array" ref="D23:D24">MMULT(A23:B24,D20:D21)</f>
        <v>10.955555555555577</v>
      </c>
      <c r="L23" s="51">
        <f t="shared" si="3"/>
        <v>2</v>
      </c>
      <c r="M23" s="51">
        <f t="shared" si="4"/>
        <v>4.3478260869565216E-2</v>
      </c>
    </row>
    <row r="24" spans="1:13">
      <c r="A24">
        <v>-6.6666666666666666E-2</v>
      </c>
      <c r="B24">
        <v>1.6666666666666666E-2</v>
      </c>
      <c r="C24" s="21" t="s">
        <v>12</v>
      </c>
      <c r="D24" s="22">
        <v>7.5666666666666629</v>
      </c>
      <c r="L24" s="51">
        <f t="shared" si="3"/>
        <v>3</v>
      </c>
      <c r="M24" s="51">
        <f t="shared" si="4"/>
        <v>3.5714285714285712E-2</v>
      </c>
    </row>
    <row r="25" spans="1:13">
      <c r="L25" s="51">
        <f t="shared" si="3"/>
        <v>4</v>
      </c>
      <c r="M25" s="51">
        <f t="shared" si="4"/>
        <v>3.0303030303030304E-2</v>
      </c>
    </row>
    <row r="26" spans="1:13">
      <c r="A26" t="s">
        <v>13</v>
      </c>
      <c r="L26" s="51">
        <f t="shared" si="3"/>
        <v>5</v>
      </c>
      <c r="M26" s="51">
        <f t="shared" si="4"/>
        <v>2.1739130434782608E-2</v>
      </c>
    </row>
    <row r="27" spans="1:13" ht="15.75">
      <c r="A27" s="3" t="s">
        <v>0</v>
      </c>
      <c r="B27" s="3" t="s">
        <v>1</v>
      </c>
      <c r="L27" s="51">
        <f t="shared" si="3"/>
        <v>6</v>
      </c>
      <c r="M27" s="51">
        <f t="shared" si="4"/>
        <v>1.6666666666666666E-2</v>
      </c>
    </row>
    <row r="28" spans="1:13" ht="15.75">
      <c r="A28" s="2">
        <v>0</v>
      </c>
      <c r="B28" s="2">
        <f>$D$23+$D$24*A28</f>
        <v>10.955555555555577</v>
      </c>
      <c r="L28" s="51">
        <f t="shared" si="3"/>
        <v>7</v>
      </c>
      <c r="M28" s="51">
        <f t="shared" si="4"/>
        <v>1.5873015873015872E-2</v>
      </c>
    </row>
    <row r="29" spans="1:13" ht="15.75">
      <c r="A29" s="2">
        <v>1</v>
      </c>
      <c r="B29" s="2">
        <f t="shared" ref="B29:B36" si="5">$D$23+$D$24*A29</f>
        <v>18.52222222222224</v>
      </c>
      <c r="L29" s="51">
        <f t="shared" si="3"/>
        <v>8</v>
      </c>
      <c r="M29" s="51">
        <f t="shared" si="4"/>
        <v>1.282051282051282E-2</v>
      </c>
    </row>
    <row r="30" spans="1:13" ht="15.75">
      <c r="A30" s="2">
        <v>2</v>
      </c>
      <c r="B30" s="2">
        <f t="shared" si="5"/>
        <v>26.088888888888903</v>
      </c>
    </row>
    <row r="31" spans="1:13" ht="15.75">
      <c r="A31" s="2">
        <v>3</v>
      </c>
      <c r="B31" s="2">
        <f t="shared" si="5"/>
        <v>33.655555555555566</v>
      </c>
    </row>
    <row r="32" spans="1:13" ht="15.75">
      <c r="A32" s="2">
        <v>4</v>
      </c>
      <c r="B32" s="2">
        <f t="shared" si="5"/>
        <v>41.222222222222229</v>
      </c>
    </row>
    <row r="33" spans="1:8" ht="15.75">
      <c r="A33" s="2">
        <v>5</v>
      </c>
      <c r="B33" s="2">
        <f t="shared" si="5"/>
        <v>48.788888888888891</v>
      </c>
    </row>
    <row r="34" spans="1:8" ht="15.75">
      <c r="A34" s="2">
        <v>6</v>
      </c>
      <c r="B34" s="2">
        <f t="shared" si="5"/>
        <v>56.355555555555554</v>
      </c>
    </row>
    <row r="35" spans="1:8" ht="15.75">
      <c r="A35" s="2">
        <v>7</v>
      </c>
      <c r="B35" s="2">
        <f t="shared" si="5"/>
        <v>63.922222222222217</v>
      </c>
    </row>
    <row r="36" spans="1:8" ht="15.75">
      <c r="A36" s="2">
        <v>8</v>
      </c>
      <c r="B36" s="2">
        <f t="shared" si="5"/>
        <v>71.48888888888888</v>
      </c>
      <c r="C36" s="39" t="s">
        <v>14</v>
      </c>
      <c r="D36" s="48" t="s">
        <v>40</v>
      </c>
    </row>
    <row r="39" spans="1:8">
      <c r="A39" t="s">
        <v>15</v>
      </c>
      <c r="E39" s="23"/>
      <c r="F39" s="23"/>
      <c r="G39" s="24"/>
    </row>
    <row r="40" spans="1:8">
      <c r="A40" s="25" t="s">
        <v>16</v>
      </c>
      <c r="B40" s="25" t="s">
        <v>17</v>
      </c>
      <c r="C40" s="25" t="s">
        <v>18</v>
      </c>
      <c r="D40" s="25" t="s">
        <v>19</v>
      </c>
      <c r="E40" s="25" t="s">
        <v>20</v>
      </c>
      <c r="F40" s="25" t="s">
        <v>21</v>
      </c>
      <c r="G40" s="25" t="s">
        <v>22</v>
      </c>
    </row>
    <row r="41" spans="1:8">
      <c r="A41" s="26">
        <f>A6</f>
        <v>0</v>
      </c>
      <c r="B41" s="27">
        <f>A41^2</f>
        <v>0</v>
      </c>
      <c r="C41" s="27">
        <f>A41^3</f>
        <v>0</v>
      </c>
      <c r="D41" s="27">
        <f>A41^4</f>
        <v>0</v>
      </c>
      <c r="E41" s="26">
        <f>B6</f>
        <v>19</v>
      </c>
      <c r="F41" s="27">
        <f>A41*E41</f>
        <v>0</v>
      </c>
      <c r="G41" s="27">
        <f>B41*E41</f>
        <v>0</v>
      </c>
      <c r="H41" s="47">
        <v>1</v>
      </c>
    </row>
    <row r="42" spans="1:8">
      <c r="A42" s="26">
        <f t="shared" ref="A42:A49" si="6">A7</f>
        <v>1</v>
      </c>
      <c r="B42" s="27">
        <f t="shared" ref="B42:B49" si="7">A42^2</f>
        <v>1</v>
      </c>
      <c r="C42" s="27">
        <f t="shared" ref="C42:C49" si="8">A42^3</f>
        <v>1</v>
      </c>
      <c r="D42" s="27">
        <f t="shared" ref="D42:D49" si="9">A42^4</f>
        <v>1</v>
      </c>
      <c r="E42" s="26">
        <f t="shared" ref="E42:E49" si="10">B7</f>
        <v>21</v>
      </c>
      <c r="F42" s="27">
        <f t="shared" ref="F42:F49" si="11">A42*E42</f>
        <v>21</v>
      </c>
      <c r="G42" s="27">
        <f t="shared" ref="G42:G50" si="12">B42*E42</f>
        <v>21</v>
      </c>
      <c r="H42" s="45">
        <v>2</v>
      </c>
    </row>
    <row r="43" spans="1:8">
      <c r="A43" s="26">
        <f t="shared" si="6"/>
        <v>2</v>
      </c>
      <c r="B43" s="27">
        <f t="shared" si="7"/>
        <v>4</v>
      </c>
      <c r="C43" s="27">
        <f t="shared" si="8"/>
        <v>8</v>
      </c>
      <c r="D43" s="27">
        <f t="shared" si="9"/>
        <v>16</v>
      </c>
      <c r="E43" s="26">
        <f t="shared" si="10"/>
        <v>23</v>
      </c>
      <c r="F43" s="27">
        <f t="shared" si="11"/>
        <v>46</v>
      </c>
      <c r="G43" s="27">
        <f t="shared" si="12"/>
        <v>92</v>
      </c>
      <c r="H43" s="45">
        <v>3</v>
      </c>
    </row>
    <row r="44" spans="1:8">
      <c r="A44" s="26">
        <f t="shared" si="6"/>
        <v>3</v>
      </c>
      <c r="B44" s="27">
        <f t="shared" si="7"/>
        <v>9</v>
      </c>
      <c r="C44" s="27">
        <f t="shared" si="8"/>
        <v>27</v>
      </c>
      <c r="D44" s="27">
        <f t="shared" si="9"/>
        <v>81</v>
      </c>
      <c r="E44" s="26">
        <f t="shared" si="10"/>
        <v>28</v>
      </c>
      <c r="F44" s="27">
        <f t="shared" si="11"/>
        <v>84</v>
      </c>
      <c r="G44" s="27">
        <f t="shared" si="12"/>
        <v>252</v>
      </c>
      <c r="H44" s="45">
        <v>4</v>
      </c>
    </row>
    <row r="45" spans="1:8">
      <c r="A45" s="26">
        <f t="shared" si="6"/>
        <v>4</v>
      </c>
      <c r="B45" s="27">
        <f t="shared" si="7"/>
        <v>16</v>
      </c>
      <c r="C45" s="27">
        <f t="shared" si="8"/>
        <v>64</v>
      </c>
      <c r="D45" s="27">
        <f t="shared" si="9"/>
        <v>256</v>
      </c>
      <c r="E45" s="26">
        <f t="shared" si="10"/>
        <v>33</v>
      </c>
      <c r="F45" s="27">
        <f t="shared" si="11"/>
        <v>132</v>
      </c>
      <c r="G45" s="27">
        <f t="shared" si="12"/>
        <v>528</v>
      </c>
      <c r="H45" s="45">
        <v>5</v>
      </c>
    </row>
    <row r="46" spans="1:8">
      <c r="A46" s="26">
        <f t="shared" si="6"/>
        <v>5</v>
      </c>
      <c r="B46" s="27">
        <f t="shared" si="7"/>
        <v>25</v>
      </c>
      <c r="C46" s="27">
        <f t="shared" si="8"/>
        <v>125</v>
      </c>
      <c r="D46" s="27">
        <f t="shared" si="9"/>
        <v>625</v>
      </c>
      <c r="E46" s="26">
        <f t="shared" si="10"/>
        <v>46</v>
      </c>
      <c r="F46" s="27">
        <f t="shared" si="11"/>
        <v>230</v>
      </c>
      <c r="G46" s="27">
        <f t="shared" si="12"/>
        <v>1150</v>
      </c>
      <c r="H46" s="45">
        <v>6</v>
      </c>
    </row>
    <row r="47" spans="1:8">
      <c r="A47" s="26">
        <f t="shared" si="6"/>
        <v>6</v>
      </c>
      <c r="B47" s="27">
        <f t="shared" si="7"/>
        <v>36</v>
      </c>
      <c r="C47" s="27">
        <f t="shared" si="8"/>
        <v>216</v>
      </c>
      <c r="D47" s="27">
        <f t="shared" si="9"/>
        <v>1296</v>
      </c>
      <c r="E47" s="26">
        <f t="shared" si="10"/>
        <v>60</v>
      </c>
      <c r="F47" s="27">
        <f t="shared" si="11"/>
        <v>360</v>
      </c>
      <c r="G47" s="27">
        <f t="shared" si="12"/>
        <v>2160</v>
      </c>
      <c r="H47" s="45">
        <v>7</v>
      </c>
    </row>
    <row r="48" spans="1:8">
      <c r="A48" s="26">
        <f t="shared" si="6"/>
        <v>7</v>
      </c>
      <c r="B48" s="27">
        <f t="shared" si="7"/>
        <v>49</v>
      </c>
      <c r="C48" s="27">
        <f t="shared" si="8"/>
        <v>343</v>
      </c>
      <c r="D48" s="27">
        <f t="shared" si="9"/>
        <v>2401</v>
      </c>
      <c r="E48" s="26">
        <f t="shared" si="10"/>
        <v>63</v>
      </c>
      <c r="F48" s="27">
        <f t="shared" si="11"/>
        <v>441</v>
      </c>
      <c r="G48" s="27">
        <f t="shared" si="12"/>
        <v>3087</v>
      </c>
      <c r="H48" s="45">
        <v>8</v>
      </c>
    </row>
    <row r="49" spans="1:13">
      <c r="A49" s="26">
        <f t="shared" si="6"/>
        <v>8</v>
      </c>
      <c r="B49" s="27">
        <f t="shared" si="7"/>
        <v>64</v>
      </c>
      <c r="C49" s="27">
        <f t="shared" si="8"/>
        <v>512</v>
      </c>
      <c r="D49" s="27">
        <f t="shared" si="9"/>
        <v>4096</v>
      </c>
      <c r="E49" s="26">
        <f t="shared" si="10"/>
        <v>78</v>
      </c>
      <c r="F49" s="27">
        <f t="shared" si="11"/>
        <v>624</v>
      </c>
      <c r="G49" s="27">
        <f t="shared" si="12"/>
        <v>4992</v>
      </c>
      <c r="H49" s="45">
        <v>9</v>
      </c>
    </row>
    <row r="50" spans="1:13" ht="27" customHeight="1">
      <c r="A50" s="28">
        <f t="shared" ref="A50:F50" si="13">SUM(A41:A49)</f>
        <v>36</v>
      </c>
      <c r="B50" s="29">
        <f t="shared" si="13"/>
        <v>204</v>
      </c>
      <c r="C50" s="29">
        <f t="shared" si="13"/>
        <v>1296</v>
      </c>
      <c r="D50" s="29">
        <f t="shared" si="13"/>
        <v>8772</v>
      </c>
      <c r="E50" s="29">
        <f t="shared" si="13"/>
        <v>371</v>
      </c>
      <c r="F50" s="30">
        <f t="shared" si="13"/>
        <v>1938</v>
      </c>
      <c r="G50" s="27">
        <f t="shared" si="12"/>
        <v>75684</v>
      </c>
      <c r="H50" s="66" t="s">
        <v>39</v>
      </c>
    </row>
    <row r="51" spans="1:13">
      <c r="A51" s="6" t="s">
        <v>5</v>
      </c>
      <c r="B51" s="6">
        <f>COUNT(A41:A49)</f>
        <v>9</v>
      </c>
    </row>
    <row r="52" spans="1:13">
      <c r="A52" s="7" t="s">
        <v>6</v>
      </c>
      <c r="B52" s="8">
        <f>CORREL(A41:A49,E41:E49)</f>
        <v>0.96623451166765173</v>
      </c>
      <c r="C52" s="9" t="s">
        <v>7</v>
      </c>
      <c r="D52" s="10">
        <f>ABS(B52)*SQRT((B51-2)/(1-B52^2))</f>
        <v>9.9215012303703798</v>
      </c>
      <c r="E52" s="31" t="s">
        <v>8</v>
      </c>
      <c r="F52" s="12">
        <v>2.36</v>
      </c>
    </row>
    <row r="54" spans="1:13" ht="15.75" thickBot="1">
      <c r="A54" t="s">
        <v>9</v>
      </c>
      <c r="L54" s="47" t="s">
        <v>38</v>
      </c>
      <c r="M54" s="47" t="s">
        <v>46</v>
      </c>
    </row>
    <row r="55" spans="1:13">
      <c r="A55" s="55">
        <v>9</v>
      </c>
      <c r="B55" s="59">
        <v>36</v>
      </c>
      <c r="C55" s="56">
        <v>204</v>
      </c>
      <c r="D55" s="52"/>
      <c r="E55" s="53">
        <v>371</v>
      </c>
      <c r="L55" s="27">
        <f>A41</f>
        <v>0</v>
      </c>
      <c r="M55" s="27">
        <f>$E$59+$E$60*L55+$E$61*POWER(L55,2)</f>
        <v>1939.521212121213</v>
      </c>
    </row>
    <row r="56" spans="1:13">
      <c r="A56" s="60">
        <v>36</v>
      </c>
      <c r="B56" s="61">
        <v>204</v>
      </c>
      <c r="C56" s="62">
        <v>1296</v>
      </c>
      <c r="D56" s="52"/>
      <c r="E56" s="64">
        <v>1938</v>
      </c>
      <c r="L56" s="27">
        <f t="shared" ref="L56:L61" si="14">A42</f>
        <v>1</v>
      </c>
      <c r="M56" s="27">
        <f t="shared" ref="M56:M63" si="15">$E$59+$E$60*L56+$E$61*POWER(L56,2)</f>
        <v>500.66363636363576</v>
      </c>
    </row>
    <row r="57" spans="1:13" ht="15.75" thickBot="1">
      <c r="A57" s="57">
        <v>204</v>
      </c>
      <c r="B57" s="63">
        <v>1296</v>
      </c>
      <c r="C57" s="58">
        <v>8772</v>
      </c>
      <c r="D57" s="52"/>
      <c r="E57" s="54">
        <v>75684</v>
      </c>
      <c r="L57" s="27">
        <f t="shared" si="14"/>
        <v>2</v>
      </c>
      <c r="M57" s="27">
        <f t="shared" si="15"/>
        <v>-524.92987012987169</v>
      </c>
    </row>
    <row r="58" spans="1:13" ht="15.75" thickBot="1">
      <c r="D58" s="32"/>
      <c r="L58" s="27">
        <f t="shared" si="14"/>
        <v>3</v>
      </c>
      <c r="M58" s="27">
        <f t="shared" si="15"/>
        <v>-1137.2593073593098</v>
      </c>
    </row>
    <row r="59" spans="1:13">
      <c r="A59" s="33">
        <f t="array" ref="A59:C61">MINVERSE(A55:C57)</f>
        <v>0.66060606060606086</v>
      </c>
      <c r="B59" s="34">
        <v>-0.30909090909090897</v>
      </c>
      <c r="C59" s="35">
        <v>3.0303030303030311E-2</v>
      </c>
      <c r="D59" s="65" t="s">
        <v>43</v>
      </c>
      <c r="E59" s="36">
        <f t="array" ref="E59:E61">MMULT(A59:C61,E55:E57)</f>
        <v>1939.521212121213</v>
      </c>
      <c r="F59" s="32"/>
      <c r="L59" s="27">
        <f t="shared" si="14"/>
        <v>4</v>
      </c>
      <c r="M59" s="27">
        <f t="shared" si="15"/>
        <v>-1336.3246753246767</v>
      </c>
    </row>
    <row r="60" spans="1:13">
      <c r="A60" s="37">
        <v>-0.30909090909090947</v>
      </c>
      <c r="B60" s="24">
        <v>0.22445887445887472</v>
      </c>
      <c r="C60" s="38">
        <v>-2.5974025974026003E-2</v>
      </c>
      <c r="D60" s="49" t="s">
        <v>44</v>
      </c>
      <c r="E60" s="40">
        <v>-1645.4896103896122</v>
      </c>
      <c r="L60" s="27">
        <f t="shared" si="14"/>
        <v>5</v>
      </c>
      <c r="M60" s="27">
        <f t="shared" si="15"/>
        <v>-1122.1259740259738</v>
      </c>
    </row>
    <row r="61" spans="1:13">
      <c r="A61" s="41">
        <v>3.0303030303030356E-2</v>
      </c>
      <c r="B61" s="42">
        <v>-2.597402597402601E-2</v>
      </c>
      <c r="C61" s="43">
        <v>3.2467532467532509E-3</v>
      </c>
      <c r="D61" s="49" t="s">
        <v>45</v>
      </c>
      <c r="E61" s="44">
        <v>206.6320346320349</v>
      </c>
      <c r="L61" s="27">
        <f t="shared" si="14"/>
        <v>6</v>
      </c>
      <c r="M61" s="27">
        <f t="shared" si="15"/>
        <v>-494.6632034632039</v>
      </c>
    </row>
    <row r="62" spans="1:13">
      <c r="L62" s="27">
        <f>A48</f>
        <v>7</v>
      </c>
      <c r="M62" s="27">
        <f t="shared" si="15"/>
        <v>546.06363636363858</v>
      </c>
    </row>
    <row r="63" spans="1:13">
      <c r="L63" s="27">
        <f>A49</f>
        <v>8</v>
      </c>
      <c r="M63" s="27">
        <f t="shared" si="15"/>
        <v>2000.05454545455</v>
      </c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</dc:creator>
  <cp:lastModifiedBy>Михаил Зубенко</cp:lastModifiedBy>
  <dcterms:created xsi:type="dcterms:W3CDTF">2015-06-05T18:19:00Z</dcterms:created>
  <dcterms:modified xsi:type="dcterms:W3CDTF">2024-12-09T15:44:38Z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35A90EED10A1445286D2B3858512967F</vt:lpwstr>
  </property>
  <property fmtid="{D5CDD505-2E9C-101B-9397-08002B2CF9AE}" pid="3" name="KSOProductBuildVer">
    <vt:lpwstr>1049-11.2.0.11214</vt:lpwstr>
  </property>
</Properties>
</file>