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9B1ABCBA-9944-4757-858A-9A00D3D06C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E29" i="1" s="1"/>
  <c r="N11" i="1"/>
  <c r="N7" i="1"/>
  <c r="R21" i="1"/>
  <c r="R22" i="1" s="1"/>
  <c r="R23" i="1" s="1"/>
  <c r="R24" i="1" s="1"/>
  <c r="R25" i="1" s="1"/>
  <c r="R26" i="1" s="1"/>
  <c r="R27" i="1" s="1"/>
  <c r="R20" i="1"/>
  <c r="E37" i="1"/>
  <c r="H37" i="1" s="1"/>
  <c r="C35" i="1"/>
  <c r="B35" i="1"/>
  <c r="A30" i="1"/>
  <c r="A29" i="1"/>
  <c r="C29" i="1"/>
  <c r="A16" i="1"/>
  <c r="N4" i="1" l="1"/>
  <c r="N5" i="1" s="1"/>
  <c r="B12" i="1"/>
  <c r="D12" i="1"/>
  <c r="N6" i="1" l="1"/>
  <c r="N8" i="1" s="1"/>
  <c r="B16" i="1" l="1"/>
  <c r="A17" i="1"/>
  <c r="C16" i="1" l="1"/>
  <c r="D16" i="1"/>
  <c r="E16" i="1" s="1"/>
  <c r="F16" i="1" s="1"/>
  <c r="B29" i="1"/>
  <c r="A18" i="1"/>
  <c r="B17" i="1"/>
  <c r="B30" i="1" s="1"/>
  <c r="D17" i="1" l="1"/>
  <c r="C30" i="1" s="1"/>
  <c r="B18" i="1"/>
  <c r="B31" i="1" s="1"/>
  <c r="A19" i="1"/>
  <c r="C17" i="1"/>
  <c r="A31" i="1"/>
  <c r="D18" i="1" l="1"/>
  <c r="E18" i="1" s="1"/>
  <c r="F18" i="1" s="1"/>
  <c r="E17" i="1"/>
  <c r="F17" i="1" s="1"/>
  <c r="A20" i="1"/>
  <c r="B19" i="1"/>
  <c r="B32" i="1" s="1"/>
  <c r="A32" i="1"/>
  <c r="C18" i="1"/>
  <c r="C31" i="1" l="1"/>
  <c r="D19" i="1"/>
  <c r="C32" i="1" s="1"/>
  <c r="A33" i="1"/>
  <c r="C19" i="1"/>
  <c r="A21" i="1"/>
  <c r="B20" i="1"/>
  <c r="B33" i="1" s="1"/>
  <c r="D20" i="1" l="1"/>
  <c r="C33" i="1" s="1"/>
  <c r="E19" i="1"/>
  <c r="F19" i="1" s="1"/>
  <c r="C20" i="1"/>
  <c r="A22" i="1"/>
  <c r="B21" i="1"/>
  <c r="B34" i="1" s="1"/>
  <c r="A34" i="1"/>
  <c r="D21" i="1" l="1"/>
  <c r="E21" i="1" s="1"/>
  <c r="F21" i="1" s="1"/>
  <c r="E20" i="1"/>
  <c r="F20" i="1" s="1"/>
  <c r="C21" i="1"/>
  <c r="A23" i="1"/>
  <c r="B22" i="1"/>
  <c r="D22" i="1" s="1"/>
  <c r="A35" i="1"/>
  <c r="B23" i="1" l="1"/>
  <c r="D23" i="1" s="1"/>
  <c r="C34" i="1"/>
  <c r="C22" i="1"/>
  <c r="C23" i="1" l="1"/>
  <c r="D24" i="1"/>
  <c r="E22" i="1"/>
  <c r="F22" i="1" s="1"/>
  <c r="C36" i="1"/>
  <c r="E23" i="1"/>
  <c r="F23" i="1" s="1"/>
  <c r="N13" i="1" l="1"/>
  <c r="N14" i="1" s="1"/>
  <c r="N15" i="1" s="1"/>
  <c r="D30" i="1" l="1"/>
  <c r="E30" i="1" s="1"/>
  <c r="I30" i="1" s="1"/>
  <c r="D32" i="1"/>
  <c r="E32" i="1" s="1"/>
  <c r="I32" i="1" s="1"/>
  <c r="D34" i="1"/>
  <c r="E34" i="1" s="1"/>
  <c r="I34" i="1" s="1"/>
  <c r="F29" i="1"/>
  <c r="G29" i="1" s="1"/>
  <c r="D33" i="1"/>
  <c r="E33" i="1" s="1"/>
  <c r="I33" i="1" s="1"/>
  <c r="D31" i="1"/>
  <c r="E31" i="1" s="1"/>
  <c r="I31" i="1" s="1"/>
  <c r="D35" i="1"/>
  <c r="E35" i="1" s="1"/>
  <c r="I35" i="1" s="1"/>
  <c r="F30" i="1" l="1"/>
  <c r="G30" i="1" s="1"/>
  <c r="H30" i="1" s="1"/>
  <c r="F34" i="1"/>
  <c r="G34" i="1" s="1"/>
  <c r="F32" i="1"/>
  <c r="G32" i="1" s="1"/>
  <c r="H32" i="1" s="1"/>
  <c r="D36" i="1"/>
  <c r="F35" i="1"/>
  <c r="G35" i="1" s="1"/>
  <c r="H35" i="1" s="1"/>
  <c r="F33" i="1"/>
  <c r="G33" i="1" s="1"/>
  <c r="H33" i="1" s="1"/>
  <c r="F31" i="1"/>
  <c r="G31" i="1" s="1"/>
  <c r="H31" i="1" s="1"/>
  <c r="H34" i="1"/>
  <c r="E36" i="1"/>
  <c r="I29" i="1"/>
  <c r="I36" i="1" s="1"/>
  <c r="H29" i="1"/>
  <c r="H36" i="1" s="1"/>
</calcChain>
</file>

<file path=xl/sharedStrings.xml><?xml version="1.0" encoding="utf-8"?>
<sst xmlns="http://schemas.openxmlformats.org/spreadsheetml/2006/main" count="36" uniqueCount="33">
  <si>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</si>
  <si>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</si>
  <si>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</si>
  <si>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</si>
  <si>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</si>
  <si>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</si>
  <si>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</si>
  <si>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</si>
  <si>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</si>
  <si>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</si>
  <si>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</si>
  <si>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</si>
  <si>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</si>
  <si>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</si>
  <si>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</si>
  <si>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</si>
  <si>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</si>
  <si>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</si>
  <si>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</si>
  <si>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</si>
  <si>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</si>
  <si>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</si>
  <si>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</si>
  <si>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</si>
  <si>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</si>
  <si>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</si>
  <si>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</si>
  <si>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Суммы</t>
  </si>
  <si>
    <t>ni-n*pi</t>
  </si>
  <si>
    <t xml:space="preserve">k-r-1 = </t>
  </si>
  <si>
    <t>Вариант 2</t>
  </si>
  <si>
    <t xml:space="preserve">X2Расч= </t>
  </si>
  <si>
    <t xml:space="preserve">X2Крит=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</si>
</sst>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0" xfId="0" applyFont="1"/>
    <xf numFmtId="0" fontId="1" fillId="4" borderId="1" xfId="0" applyFont="1" applyFill="1" applyBorder="1"/>
    <xf numFmtId="164" fontId="1" fillId="3" borderId="1" xfId="0" applyNumberFormat="1" applyFont="1" applyFill="1" applyBorder="1"/>
    <xf numFmtId="0" fontId="4" fillId="0" borderId="0" xfId="0" applyFont="1"/>
    <xf numFmtId="0" fontId="1" fillId="3" borderId="1" xfId="0" applyFont="1" applyFill="1" applyBorder="1"/>
    <xf numFmtId="0" fontId="5" fillId="0" borderId="0" xfId="0" applyFont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2" fillId="5" borderId="1" xfId="0" applyFont="1" applyFill="1" applyBorder="1"/>
    <xf numFmtId="0" fontId="4" fillId="0" borderId="1" xfId="0" applyFont="1" applyBorder="1"/>
    <xf numFmtId="0" fontId="2" fillId="0" borderId="1" xfId="0" applyFont="1" applyBorder="1"/>
    <xf numFmtId="2" fontId="4" fillId="0" borderId="1" xfId="0" applyNumberFormat="1" applyFont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0" xfId="0" applyFont="1" applyFill="1"/>
    <xf numFmtId="0" fontId="9" fillId="0" borderId="2" xfId="0" applyFont="1" applyBorder="1"/>
    <xf numFmtId="0" fontId="0" fillId="0" borderId="2" xfId="0" applyFont="1" applyBorder="1"/>
    <xf numFmtId="0" fontId="0" fillId="0" borderId="2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6" fillId="6" borderId="4" xfId="0" applyFont="1" applyFill="1" applyBorder="1"/>
    <xf numFmtId="0" fontId="6" fillId="6" borderId="5" xfId="0" applyFont="1" applyFill="1" applyBorder="1"/>
    <xf numFmtId="0" fontId="7" fillId="6" borderId="5" xfId="0" applyFont="1" applyFill="1" applyBorder="1"/>
    <xf numFmtId="0" fontId="7" fillId="6" borderId="6" xfId="0" applyFont="1" applyFill="1" applyBorder="1"/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0" fontId="1" fillId="2" borderId="14" xfId="0" applyFont="1" applyFill="1" applyBorder="1" applyAlignment="1">
      <alignment horizontal="right" vertical="center"/>
    </xf>
    <xf numFmtId="0" fontId="1" fillId="8" borderId="7" xfId="0" applyFont="1" applyFill="1" applyBorder="1"/>
    <xf numFmtId="0" fontId="1" fillId="8" borderId="8" xfId="0" applyFont="1" applyFill="1" applyBorder="1"/>
    <xf numFmtId="164" fontId="1" fillId="3" borderId="8" xfId="0" applyNumberFormat="1" applyFont="1" applyFill="1" applyBorder="1"/>
    <xf numFmtId="0" fontId="1" fillId="9" borderId="8" xfId="0" applyFont="1" applyFill="1" applyBorder="1"/>
    <xf numFmtId="0" fontId="1" fillId="4" borderId="8" xfId="0" applyFont="1" applyFill="1" applyBorder="1"/>
    <xf numFmtId="165" fontId="1" fillId="3" borderId="9" xfId="0" applyNumberFormat="1" applyFont="1" applyFill="1" applyBorder="1"/>
    <xf numFmtId="0" fontId="1" fillId="8" borderId="10" xfId="0" applyFont="1" applyFill="1" applyBorder="1"/>
    <xf numFmtId="165" fontId="1" fillId="3" borderId="11" xfId="0" applyNumberFormat="1" applyFont="1" applyFill="1" applyBorder="1"/>
    <xf numFmtId="0" fontId="1" fillId="8" borderId="12" xfId="0" applyFont="1" applyFill="1" applyBorder="1"/>
    <xf numFmtId="0" fontId="1" fillId="8" borderId="13" xfId="0" applyFont="1" applyFill="1" applyBorder="1"/>
    <xf numFmtId="164" fontId="1" fillId="3" borderId="13" xfId="0" applyNumberFormat="1" applyFont="1" applyFill="1" applyBorder="1"/>
    <xf numFmtId="0" fontId="1" fillId="9" borderId="13" xfId="0" applyFont="1" applyFill="1" applyBorder="1"/>
    <xf numFmtId="0" fontId="1" fillId="4" borderId="13" xfId="0" applyFont="1" applyFill="1" applyBorder="1"/>
    <xf numFmtId="165" fontId="1" fillId="3" borderId="14" xfId="0" applyNumberFormat="1" applyFont="1" applyFill="1" applyBorder="1"/>
    <xf numFmtId="11" fontId="1" fillId="4" borderId="7" xfId="0" applyNumberFormat="1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4" borderId="10" xfId="0" applyFont="1" applyFill="1" applyBorder="1"/>
    <xf numFmtId="0" fontId="1" fillId="3" borderId="11" xfId="0" applyFont="1" applyFill="1" applyBorder="1"/>
    <xf numFmtId="0" fontId="1" fillId="4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10" borderId="8" xfId="0" applyFont="1" applyFill="1" applyBorder="1"/>
    <xf numFmtId="0" fontId="1" fillId="10" borderId="1" xfId="0" applyFont="1" applyFill="1" applyBorder="1"/>
    <xf numFmtId="0" fontId="1" fillId="10" borderId="13" xfId="0" applyFont="1" applyFill="1" applyBorder="1"/>
    <xf numFmtId="0" fontId="8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/>
    <xf numFmtId="0" fontId="5" fillId="11" borderId="3" xfId="0" applyFont="1" applyFill="1" applyBorder="1"/>
    <xf numFmtId="0" fontId="1" fillId="11" borderId="15" xfId="0" applyFont="1" applyFill="1" applyBorder="1"/>
    <xf numFmtId="0" fontId="5" fillId="11" borderId="16" xfId="0" applyFont="1" applyFill="1" applyBorder="1"/>
    <xf numFmtId="0" fontId="5" fillId="11" borderId="1" xfId="0" applyFont="1" applyFill="1" applyBorder="1"/>
    <xf numFmtId="2" fontId="4" fillId="1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14.15</c:v>
                </c:pt>
                <c:pt idx="1">
                  <c:v>18.450000000000003</c:v>
                </c:pt>
                <c:pt idx="2">
                  <c:v>22.75</c:v>
                </c:pt>
                <c:pt idx="3">
                  <c:v>27.050000000000004</c:v>
                </c:pt>
                <c:pt idx="4">
                  <c:v>31.35</c:v>
                </c:pt>
                <c:pt idx="5">
                  <c:v>35.65</c:v>
                </c:pt>
                <c:pt idx="6">
                  <c:v>39.949999999999996</c:v>
                </c:pt>
                <c:pt idx="7">
                  <c:v>44.249999999999993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1.6279069767441864E-2</c:v>
                </c:pt>
                <c:pt idx="1">
                  <c:v>1.8604651162790697E-2</c:v>
                </c:pt>
                <c:pt idx="2">
                  <c:v>3.4883720930232558E-2</c:v>
                </c:pt>
                <c:pt idx="3">
                  <c:v>5.5813953488372092E-2</c:v>
                </c:pt>
                <c:pt idx="4">
                  <c:v>4.1860465116279069E-2</c:v>
                </c:pt>
                <c:pt idx="5">
                  <c:v>2.3255813953488375E-2</c:v>
                </c:pt>
                <c:pt idx="6">
                  <c:v>3.0232558139534887E-2</c:v>
                </c:pt>
                <c:pt idx="7">
                  <c:v>1.1627906976744188E-2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14" zoomScaleNormal="100" workbookViewId="0">
      <selection activeCell="D29" sqref="D29"/>
    </sheetView>
  </sheetViews>
  <sheetFormatPr defaultRowHeight="15" x14ac:dyDescent="0.25"/>
  <cols>
    <col min="1" max="1" width="10.7109375" customWidth="1"/>
    <col min="2" max="2" width="8.42578125" customWidth="1"/>
    <col min="3" max="6" width="9" bestFit="1" customWidth="1"/>
    <col min="7" max="9" width="9" customWidth="1"/>
    <col min="10" max="10" width="9.140625" customWidth="1"/>
    <col min="12" max="12" width="7.28515625" bestFit="1" customWidth="1"/>
    <col min="13" max="13" width="45.7109375" customWidth="1"/>
  </cols>
  <sheetData>
    <row r="1" spans="1:14" ht="19.5" thickBot="1" x14ac:dyDescent="0.35">
      <c r="A1" s="61" t="s">
        <v>30</v>
      </c>
      <c r="B1" s="61"/>
      <c r="C1" s="61"/>
      <c r="D1" s="62"/>
      <c r="E1" s="62"/>
      <c r="F1" s="62"/>
      <c r="G1" s="2"/>
      <c r="H1" s="2"/>
    </row>
    <row r="2" spans="1:14" x14ac:dyDescent="0.25">
      <c r="A2" s="27">
        <v>36</v>
      </c>
      <c r="B2" s="28">
        <v>14</v>
      </c>
      <c r="C2" s="28">
        <v>40</v>
      </c>
      <c r="D2" s="28">
        <v>24</v>
      </c>
      <c r="E2" s="28">
        <v>30</v>
      </c>
      <c r="F2" s="28">
        <v>32</v>
      </c>
      <c r="G2" s="28">
        <v>24</v>
      </c>
      <c r="H2" s="28">
        <v>32</v>
      </c>
      <c r="I2" s="28">
        <v>29</v>
      </c>
      <c r="J2" s="29">
        <v>17</v>
      </c>
    </row>
    <row r="3" spans="1:14" ht="18.75" x14ac:dyDescent="0.3">
      <c r="A3" s="30">
        <v>26</v>
      </c>
      <c r="B3" s="1">
        <v>29</v>
      </c>
      <c r="C3" s="1">
        <v>33</v>
      </c>
      <c r="D3" s="1">
        <v>46</v>
      </c>
      <c r="E3" s="1">
        <v>38</v>
      </c>
      <c r="F3" s="1">
        <v>16</v>
      </c>
      <c r="G3" s="1">
        <v>44</v>
      </c>
      <c r="H3" s="1">
        <v>36</v>
      </c>
      <c r="I3" s="1">
        <v>18</v>
      </c>
      <c r="J3" s="31">
        <v>33</v>
      </c>
      <c r="M3" s="12" t="s">
        <v>2</v>
      </c>
      <c r="N3" s="11">
        <v>100</v>
      </c>
    </row>
    <row r="4" spans="1:14" ht="18.75" x14ac:dyDescent="0.3">
      <c r="A4" s="30">
        <v>36</v>
      </c>
      <c r="B4" s="1">
        <v>31</v>
      </c>
      <c r="C4" s="1">
        <v>24</v>
      </c>
      <c r="D4" s="1">
        <v>29</v>
      </c>
      <c r="E4" s="1">
        <v>30</v>
      </c>
      <c r="F4" s="1">
        <v>25</v>
      </c>
      <c r="G4" s="1">
        <v>16</v>
      </c>
      <c r="H4" s="1">
        <v>29</v>
      </c>
      <c r="I4" s="1">
        <v>38</v>
      </c>
      <c r="J4" s="31">
        <v>33</v>
      </c>
      <c r="M4" s="12" t="s">
        <v>0</v>
      </c>
      <c r="N4" s="11">
        <f>1+LOG(N3,2)</f>
        <v>7.6438561897747253</v>
      </c>
    </row>
    <row r="5" spans="1:14" ht="18.75" x14ac:dyDescent="0.3">
      <c r="A5" s="30">
        <v>34</v>
      </c>
      <c r="B5" s="1">
        <v>43</v>
      </c>
      <c r="C5" s="1">
        <v>31</v>
      </c>
      <c r="D5" s="1">
        <v>24</v>
      </c>
      <c r="E5" s="1">
        <v>23</v>
      </c>
      <c r="F5" s="1">
        <v>22</v>
      </c>
      <c r="G5" s="1">
        <v>18</v>
      </c>
      <c r="H5" s="1">
        <v>29</v>
      </c>
      <c r="I5" s="1">
        <v>34</v>
      </c>
      <c r="J5" s="31">
        <v>19</v>
      </c>
      <c r="M5" s="12" t="s">
        <v>1</v>
      </c>
      <c r="N5" s="11">
        <f>ROUND(N4,0)</f>
        <v>8</v>
      </c>
    </row>
    <row r="6" spans="1:14" ht="18.75" x14ac:dyDescent="0.3">
      <c r="A6" s="30">
        <v>24</v>
      </c>
      <c r="B6" s="1">
        <v>33</v>
      </c>
      <c r="C6" s="1">
        <v>36</v>
      </c>
      <c r="D6" s="1">
        <v>24</v>
      </c>
      <c r="E6" s="1">
        <v>17</v>
      </c>
      <c r="F6" s="1">
        <v>36</v>
      </c>
      <c r="G6" s="1">
        <v>12</v>
      </c>
      <c r="H6" s="1">
        <v>25</v>
      </c>
      <c r="I6" s="1">
        <v>40</v>
      </c>
      <c r="J6" s="31">
        <v>40</v>
      </c>
      <c r="M6" s="12" t="s">
        <v>3</v>
      </c>
      <c r="N6" s="11">
        <f>D12-B12</f>
        <v>34</v>
      </c>
    </row>
    <row r="7" spans="1:14" ht="18.75" x14ac:dyDescent="0.3">
      <c r="A7" s="30">
        <v>29</v>
      </c>
      <c r="B7" s="1">
        <v>29</v>
      </c>
      <c r="C7" s="1">
        <v>16</v>
      </c>
      <c r="D7" s="1">
        <v>21</v>
      </c>
      <c r="E7" s="1">
        <v>29</v>
      </c>
      <c r="F7" s="1">
        <v>41</v>
      </c>
      <c r="G7" s="1">
        <v>30</v>
      </c>
      <c r="H7" s="1">
        <v>29</v>
      </c>
      <c r="I7" s="1">
        <v>31</v>
      </c>
      <c r="J7" s="31">
        <v>28</v>
      </c>
      <c r="M7" s="12" t="s">
        <v>6</v>
      </c>
      <c r="N7" s="11">
        <f>N6/N5</f>
        <v>4.25</v>
      </c>
    </row>
    <row r="8" spans="1:14" ht="18.75" x14ac:dyDescent="0.3">
      <c r="A8" s="30">
        <v>17</v>
      </c>
      <c r="B8" s="1">
        <v>14</v>
      </c>
      <c r="C8" s="1">
        <v>30</v>
      </c>
      <c r="D8" s="1">
        <v>42</v>
      </c>
      <c r="E8" s="1">
        <v>45</v>
      </c>
      <c r="F8" s="1">
        <v>42</v>
      </c>
      <c r="G8" s="1">
        <v>42</v>
      </c>
      <c r="H8" s="1">
        <v>39</v>
      </c>
      <c r="I8" s="1">
        <v>26</v>
      </c>
      <c r="J8" s="31">
        <v>28</v>
      </c>
      <c r="M8" s="12" t="s">
        <v>7</v>
      </c>
      <c r="N8" s="11">
        <f>_xlfn.CEILING.MATH(N7,0.1)</f>
        <v>4.3</v>
      </c>
    </row>
    <row r="9" spans="1:14" ht="18.75" x14ac:dyDescent="0.3">
      <c r="A9" s="30">
        <v>37</v>
      </c>
      <c r="B9" s="1">
        <v>45</v>
      </c>
      <c r="C9" s="1">
        <v>28</v>
      </c>
      <c r="D9" s="1">
        <v>32</v>
      </c>
      <c r="E9" s="1">
        <v>38</v>
      </c>
      <c r="F9" s="1">
        <v>28</v>
      </c>
      <c r="G9" s="1">
        <v>23</v>
      </c>
      <c r="H9" s="1">
        <v>23</v>
      </c>
      <c r="I9" s="1">
        <v>23</v>
      </c>
      <c r="J9" s="31">
        <v>42</v>
      </c>
      <c r="N9" s="5"/>
    </row>
    <row r="10" spans="1:14" ht="18.75" x14ac:dyDescent="0.3">
      <c r="A10" s="30">
        <v>22</v>
      </c>
      <c r="B10" s="1">
        <v>25</v>
      </c>
      <c r="C10" s="1">
        <v>30</v>
      </c>
      <c r="D10" s="1">
        <v>18</v>
      </c>
      <c r="E10" s="1">
        <v>20</v>
      </c>
      <c r="F10" s="1">
        <v>29</v>
      </c>
      <c r="G10" s="1">
        <v>38</v>
      </c>
      <c r="H10" s="1">
        <v>21</v>
      </c>
      <c r="I10" s="1">
        <v>25</v>
      </c>
      <c r="J10" s="31">
        <v>30</v>
      </c>
      <c r="M10" s="10" t="s">
        <v>15</v>
      </c>
      <c r="N10" s="11"/>
    </row>
    <row r="11" spans="1:14" ht="19.5" thickBot="1" x14ac:dyDescent="0.35">
      <c r="A11" s="32">
        <v>29</v>
      </c>
      <c r="B11" s="33">
        <v>16</v>
      </c>
      <c r="C11" s="33">
        <v>21</v>
      </c>
      <c r="D11" s="33">
        <v>30</v>
      </c>
      <c r="E11" s="33">
        <v>26</v>
      </c>
      <c r="F11" s="33">
        <v>26</v>
      </c>
      <c r="G11" s="33">
        <v>31</v>
      </c>
      <c r="H11" s="33">
        <v>26</v>
      </c>
      <c r="I11" s="33">
        <v>36</v>
      </c>
      <c r="J11" s="34">
        <v>37</v>
      </c>
      <c r="M11" s="12" t="s">
        <v>16</v>
      </c>
      <c r="N11" s="68">
        <f>SUMPRODUCT(C16:C23,D16:D23)/100</f>
        <v>28.984999999999999</v>
      </c>
    </row>
    <row r="12" spans="1:14" ht="18.75" x14ac:dyDescent="0.3">
      <c r="A12" s="8" t="s">
        <v>5</v>
      </c>
      <c r="B12" s="9">
        <f>MIN(A2:J11)</f>
        <v>12</v>
      </c>
      <c r="C12" s="8" t="s">
        <v>4</v>
      </c>
      <c r="D12" s="9">
        <f>MAX(A2:J11)</f>
        <v>46</v>
      </c>
      <c r="M12" s="10" t="s">
        <v>17</v>
      </c>
      <c r="N12" s="11"/>
    </row>
    <row r="13" spans="1:14" ht="18.75" x14ac:dyDescent="0.3">
      <c r="M13" s="12" t="s">
        <v>18</v>
      </c>
      <c r="N13" s="13">
        <f>SUMPRODUCT(C16:C23,C16:C23,D16:D23)/100-N11*N11</f>
        <v>63.744275000000016</v>
      </c>
    </row>
    <row r="14" spans="1:14" ht="19.5" thickBot="1" x14ac:dyDescent="0.35">
      <c r="A14" s="17" t="s">
        <v>8</v>
      </c>
      <c r="B14" s="18"/>
      <c r="C14" s="18"/>
      <c r="D14" s="18"/>
      <c r="E14" s="18"/>
      <c r="F14" s="19"/>
      <c r="M14" s="12" t="s">
        <v>19</v>
      </c>
      <c r="N14" s="13">
        <f>N13*100/99</f>
        <v>64.388156565656587</v>
      </c>
    </row>
    <row r="15" spans="1:14" ht="19.5" thickBot="1" x14ac:dyDescent="0.35">
      <c r="A15" s="20" t="s">
        <v>9</v>
      </c>
      <c r="B15" s="21" t="s">
        <v>10</v>
      </c>
      <c r="C15" s="21" t="s">
        <v>11</v>
      </c>
      <c r="D15" s="21" t="s">
        <v>12</v>
      </c>
      <c r="E15" s="21" t="s">
        <v>13</v>
      </c>
      <c r="F15" s="22" t="s">
        <v>14</v>
      </c>
      <c r="M15" s="12" t="s">
        <v>20</v>
      </c>
      <c r="N15" s="68">
        <f>SQRT(N14)</f>
        <v>8.0242231129036146</v>
      </c>
    </row>
    <row r="16" spans="1:14" ht="15.75" x14ac:dyDescent="0.25">
      <c r="A16" s="35">
        <f>B12</f>
        <v>12</v>
      </c>
      <c r="B16" s="36">
        <f>A16+$N$8</f>
        <v>16.3</v>
      </c>
      <c r="C16" s="37">
        <f>(A16+B16)/2</f>
        <v>14.15</v>
      </c>
      <c r="D16" s="38">
        <f>COUNTIFS($A$2:$J$11,"&gt;="&amp;A16,$A$2:$J$11,"&lt;"&amp;B16)</f>
        <v>7</v>
      </c>
      <c r="E16" s="39">
        <f>D16/$N$3</f>
        <v>7.0000000000000007E-2</v>
      </c>
      <c r="F16" s="40">
        <f>E16/$N$8</f>
        <v>1.6279069767441864E-2</v>
      </c>
    </row>
    <row r="17" spans="1:18" ht="15.75" x14ac:dyDescent="0.25">
      <c r="A17" s="41">
        <f>A16+$N$8</f>
        <v>16.3</v>
      </c>
      <c r="B17" s="14">
        <f>A17+$N$8</f>
        <v>20.6</v>
      </c>
      <c r="C17" s="4">
        <f t="shared" ref="C17:C23" si="0">(A17+B17)/2</f>
        <v>18.450000000000003</v>
      </c>
      <c r="D17" s="15">
        <f t="shared" ref="D17:D23" si="1">COUNTIFS($A$2:$J$11,"&gt;="&amp;A17,$A$2:$J$11,"&lt;"&amp;B17)</f>
        <v>8</v>
      </c>
      <c r="E17" s="3">
        <f t="shared" ref="E17:E23" si="2">D17/$N$3</f>
        <v>0.08</v>
      </c>
      <c r="F17" s="42">
        <f t="shared" ref="F17:F23" si="3">E17/$N$8</f>
        <v>1.8604651162790697E-2</v>
      </c>
    </row>
    <row r="18" spans="1:18" ht="15.75" x14ac:dyDescent="0.25">
      <c r="A18" s="41">
        <f>A17+$N$8</f>
        <v>20.6</v>
      </c>
      <c r="B18" s="14">
        <f>A18+$N$8</f>
        <v>24.900000000000002</v>
      </c>
      <c r="C18" s="4">
        <f t="shared" si="0"/>
        <v>22.75</v>
      </c>
      <c r="D18" s="15">
        <f t="shared" si="1"/>
        <v>15</v>
      </c>
      <c r="E18" s="3">
        <f t="shared" si="2"/>
        <v>0.15</v>
      </c>
      <c r="F18" s="42">
        <f t="shared" si="3"/>
        <v>3.4883720930232558E-2</v>
      </c>
      <c r="R18" s="60"/>
    </row>
    <row r="19" spans="1:18" ht="15.75" x14ac:dyDescent="0.25">
      <c r="A19" s="41">
        <f t="shared" ref="A19:A23" si="4">A18+$N$8</f>
        <v>24.900000000000002</v>
      </c>
      <c r="B19" s="14">
        <f t="shared" ref="B19:B23" si="5">A19+$N$8</f>
        <v>29.200000000000003</v>
      </c>
      <c r="C19" s="4">
        <f t="shared" si="0"/>
        <v>27.050000000000004</v>
      </c>
      <c r="D19" s="15">
        <f t="shared" si="1"/>
        <v>24</v>
      </c>
      <c r="E19" s="3">
        <f t="shared" si="2"/>
        <v>0.24</v>
      </c>
      <c r="F19" s="42">
        <f t="shared" si="3"/>
        <v>5.5813953488372092E-2</v>
      </c>
      <c r="R19">
        <v>0</v>
      </c>
    </row>
    <row r="20" spans="1:18" ht="15.75" x14ac:dyDescent="0.25">
      <c r="A20" s="41">
        <f t="shared" si="4"/>
        <v>29.200000000000003</v>
      </c>
      <c r="B20" s="14">
        <f t="shared" si="5"/>
        <v>33.5</v>
      </c>
      <c r="C20" s="4">
        <f t="shared" si="0"/>
        <v>31.35</v>
      </c>
      <c r="D20" s="15">
        <f t="shared" si="1"/>
        <v>18</v>
      </c>
      <c r="E20" s="3">
        <f t="shared" si="2"/>
        <v>0.18</v>
      </c>
      <c r="F20" s="42">
        <f t="shared" si="3"/>
        <v>4.1860465116279069E-2</v>
      </c>
      <c r="Q20" s="63"/>
      <c r="R20">
        <f>R19+E16</f>
        <v>7.0000000000000007E-2</v>
      </c>
    </row>
    <row r="21" spans="1:18" ht="15.75" x14ac:dyDescent="0.25">
      <c r="A21" s="41">
        <f t="shared" si="4"/>
        <v>33.5</v>
      </c>
      <c r="B21" s="14">
        <f t="shared" si="5"/>
        <v>37.799999999999997</v>
      </c>
      <c r="C21" s="4">
        <f t="shared" si="0"/>
        <v>35.65</v>
      </c>
      <c r="D21" s="15">
        <f t="shared" si="1"/>
        <v>10</v>
      </c>
      <c r="E21" s="3">
        <f t="shared" si="2"/>
        <v>0.1</v>
      </c>
      <c r="F21" s="42">
        <f t="shared" si="3"/>
        <v>2.3255813953488375E-2</v>
      </c>
      <c r="Q21" s="63"/>
      <c r="R21">
        <f t="shared" ref="R21:R28" si="6">R20+E17</f>
        <v>0.15000000000000002</v>
      </c>
    </row>
    <row r="22" spans="1:18" ht="15.75" x14ac:dyDescent="0.25">
      <c r="A22" s="41">
        <f t="shared" si="4"/>
        <v>37.799999999999997</v>
      </c>
      <c r="B22" s="14">
        <f t="shared" si="5"/>
        <v>42.099999999999994</v>
      </c>
      <c r="C22" s="4">
        <f t="shared" si="0"/>
        <v>39.949999999999996</v>
      </c>
      <c r="D22" s="15">
        <f t="shared" si="1"/>
        <v>13</v>
      </c>
      <c r="E22" s="3">
        <f t="shared" si="2"/>
        <v>0.13</v>
      </c>
      <c r="F22" s="42">
        <f t="shared" si="3"/>
        <v>3.0232558139534887E-2</v>
      </c>
      <c r="Q22" s="63"/>
      <c r="R22">
        <f t="shared" si="6"/>
        <v>0.30000000000000004</v>
      </c>
    </row>
    <row r="23" spans="1:18" ht="16.5" thickBot="1" x14ac:dyDescent="0.3">
      <c r="A23" s="43">
        <f t="shared" si="4"/>
        <v>42.099999999999994</v>
      </c>
      <c r="B23" s="44">
        <f t="shared" si="5"/>
        <v>46.399999999999991</v>
      </c>
      <c r="C23" s="45">
        <f t="shared" si="0"/>
        <v>44.249999999999993</v>
      </c>
      <c r="D23" s="46">
        <f t="shared" si="1"/>
        <v>5</v>
      </c>
      <c r="E23" s="47">
        <f t="shared" si="2"/>
        <v>0.05</v>
      </c>
      <c r="F23" s="48">
        <f t="shared" si="3"/>
        <v>1.1627906976744188E-2</v>
      </c>
      <c r="Q23" s="63"/>
      <c r="R23">
        <f t="shared" si="6"/>
        <v>0.54</v>
      </c>
    </row>
    <row r="24" spans="1:18" ht="15.75" x14ac:dyDescent="0.25">
      <c r="D24" s="16">
        <f>SUM(D16:D23)</f>
        <v>100</v>
      </c>
      <c r="Q24" s="63"/>
      <c r="R24">
        <f t="shared" si="6"/>
        <v>0.72</v>
      </c>
    </row>
    <row r="25" spans="1:18" x14ac:dyDescent="0.25">
      <c r="Q25" s="63"/>
      <c r="R25">
        <f t="shared" si="6"/>
        <v>0.82</v>
      </c>
    </row>
    <row r="26" spans="1:18" x14ac:dyDescent="0.25">
      <c r="Q26" s="63"/>
      <c r="R26">
        <f t="shared" si="6"/>
        <v>0.95</v>
      </c>
    </row>
    <row r="27" spans="1:18" ht="19.5" thickBot="1" x14ac:dyDescent="0.35">
      <c r="A27" s="17" t="s">
        <v>21</v>
      </c>
      <c r="B27" s="18"/>
      <c r="C27" s="18"/>
      <c r="D27" s="18"/>
      <c r="E27" s="18"/>
      <c r="F27" s="18"/>
      <c r="G27" s="18"/>
      <c r="H27" s="18"/>
      <c r="I27" s="18"/>
      <c r="Q27" s="63"/>
      <c r="R27">
        <f t="shared" si="6"/>
        <v>1</v>
      </c>
    </row>
    <row r="28" spans="1:18" ht="16.5" thickBot="1" x14ac:dyDescent="0.3">
      <c r="A28" s="23" t="s">
        <v>9</v>
      </c>
      <c r="B28" s="24" t="s">
        <v>10</v>
      </c>
      <c r="C28" s="24" t="s">
        <v>12</v>
      </c>
      <c r="D28" s="24" t="s">
        <v>22</v>
      </c>
      <c r="E28" s="24" t="s">
        <v>23</v>
      </c>
      <c r="F28" s="24" t="s">
        <v>28</v>
      </c>
      <c r="G28" s="25" t="s">
        <v>24</v>
      </c>
      <c r="H28" s="25" t="s">
        <v>26</v>
      </c>
      <c r="I28" s="26" t="s">
        <v>25</v>
      </c>
    </row>
    <row r="29" spans="1:18" ht="15.75" x14ac:dyDescent="0.25">
      <c r="A29" s="49">
        <f>-10000000000</f>
        <v>-10000000000</v>
      </c>
      <c r="B29" s="39">
        <f>B16</f>
        <v>16.3</v>
      </c>
      <c r="C29" s="57">
        <f>D16</f>
        <v>7</v>
      </c>
      <c r="D29" s="50">
        <f>_xlfn.NORM.DIST(B29,$N$11,$N$15,TRUE)</f>
        <v>5.6957496366613826E-2</v>
      </c>
      <c r="E29" s="50">
        <f>$N$3*D29</f>
        <v>5.6957496366613825</v>
      </c>
      <c r="F29" s="50">
        <f>C29-$N$3*D29</f>
        <v>1.3042503633386175</v>
      </c>
      <c r="G29" s="50">
        <f>POWER(F29,2)</f>
        <v>1.7010690102689159</v>
      </c>
      <c r="H29" s="50">
        <f>G29/E29</f>
        <v>0.29865586073513117</v>
      </c>
      <c r="I29" s="51">
        <f>(POWER(C29,2))/E29</f>
        <v>8.6029062240737488</v>
      </c>
    </row>
    <row r="30" spans="1:18" ht="15.75" x14ac:dyDescent="0.25">
      <c r="A30" s="52">
        <f>A17</f>
        <v>16.3</v>
      </c>
      <c r="B30" s="3">
        <f t="shared" ref="A30:B35" si="7">B17</f>
        <v>20.6</v>
      </c>
      <c r="C30" s="58">
        <f t="shared" ref="C30:C34" si="8">D17</f>
        <v>8</v>
      </c>
      <c r="D30" s="6">
        <f>_xlfn.NORM.DIST(B30,$N$11,$N$15,TRUE)-_xlfn.NORM.DIST(A30,$N$11,$N$15,TRUE)</f>
        <v>9.1063007059949019E-2</v>
      </c>
      <c r="E30" s="6">
        <f t="shared" ref="E30:E35" si="9">$N$3*D30</f>
        <v>9.1063007059949026</v>
      </c>
      <c r="F30" s="6">
        <f t="shared" ref="F30:F35" si="10">C30-$N$3*D30</f>
        <v>-1.1063007059949026</v>
      </c>
      <c r="G30" s="6">
        <f t="shared" ref="G30:G35" si="11">POWER(F30,2)</f>
        <v>1.2239012520848198</v>
      </c>
      <c r="H30" s="6">
        <f t="shared" ref="H30:H35" si="12">G30/E30</f>
        <v>0.13440158540768321</v>
      </c>
      <c r="I30" s="53">
        <f t="shared" ref="I30:I35" si="13">(POWER(C30,2))/E30</f>
        <v>7.0281008794127811</v>
      </c>
    </row>
    <row r="31" spans="1:18" ht="15.75" x14ac:dyDescent="0.25">
      <c r="A31" s="52">
        <f t="shared" si="7"/>
        <v>20.6</v>
      </c>
      <c r="B31" s="3">
        <f t="shared" si="7"/>
        <v>24.900000000000002</v>
      </c>
      <c r="C31" s="58">
        <f t="shared" si="8"/>
        <v>15</v>
      </c>
      <c r="D31" s="6">
        <f t="shared" ref="D31:D34" si="14">_xlfn.NORM.DIST(B31,$N$11,$N$15,TRUE)-_xlfn.NORM.DIST(A31,$N$11,$N$15,TRUE)</f>
        <v>0.15732632694108237</v>
      </c>
      <c r="E31" s="6">
        <f t="shared" si="9"/>
        <v>15.732632694108236</v>
      </c>
      <c r="F31" s="6">
        <f t="shared" si="10"/>
        <v>-0.73263269410823639</v>
      </c>
      <c r="G31" s="6">
        <f t="shared" si="11"/>
        <v>0.53675066447629272</v>
      </c>
      <c r="H31" s="6">
        <f t="shared" si="12"/>
        <v>3.4117027640091169E-2</v>
      </c>
      <c r="I31" s="53">
        <f t="shared" si="13"/>
        <v>14.301484333531855</v>
      </c>
    </row>
    <row r="32" spans="1:18" ht="15.75" x14ac:dyDescent="0.25">
      <c r="A32" s="52">
        <f t="shared" si="7"/>
        <v>24.900000000000002</v>
      </c>
      <c r="B32" s="3">
        <f t="shared" si="7"/>
        <v>29.200000000000003</v>
      </c>
      <c r="C32" s="58">
        <f t="shared" si="8"/>
        <v>24</v>
      </c>
      <c r="D32" s="6">
        <f t="shared" si="14"/>
        <v>0.20534109883489904</v>
      </c>
      <c r="E32" s="6">
        <f t="shared" si="9"/>
        <v>20.534109883489904</v>
      </c>
      <c r="F32" s="6">
        <f t="shared" si="10"/>
        <v>3.4658901165100957</v>
      </c>
      <c r="G32" s="6">
        <f t="shared" si="11"/>
        <v>12.012394299722365</v>
      </c>
      <c r="H32" s="6">
        <f t="shared" si="12"/>
        <v>0.58499707890336761</v>
      </c>
      <c r="I32" s="53">
        <f t="shared" si="13"/>
        <v>28.050887195413463</v>
      </c>
    </row>
    <row r="33" spans="1:9" ht="15.75" x14ac:dyDescent="0.25">
      <c r="A33" s="52">
        <f t="shared" si="7"/>
        <v>29.200000000000003</v>
      </c>
      <c r="B33" s="3">
        <f t="shared" si="7"/>
        <v>33.5</v>
      </c>
      <c r="C33" s="58">
        <f t="shared" si="8"/>
        <v>18</v>
      </c>
      <c r="D33" s="6">
        <f t="shared" si="14"/>
        <v>0.20248270325906714</v>
      </c>
      <c r="E33" s="6">
        <f t="shared" si="9"/>
        <v>20.248270325906713</v>
      </c>
      <c r="F33" s="6">
        <f t="shared" si="10"/>
        <v>-2.2482703259067129</v>
      </c>
      <c r="G33" s="6">
        <f t="shared" si="11"/>
        <v>5.0547194583526771</v>
      </c>
      <c r="H33" s="6">
        <f t="shared" si="12"/>
        <v>0.24963709872469456</v>
      </c>
      <c r="I33" s="53">
        <f t="shared" si="13"/>
        <v>16.001366772817981</v>
      </c>
    </row>
    <row r="34" spans="1:9" ht="15.75" x14ac:dyDescent="0.25">
      <c r="A34" s="52">
        <f t="shared" si="7"/>
        <v>33.5</v>
      </c>
      <c r="B34" s="3">
        <f t="shared" si="7"/>
        <v>37.799999999999997</v>
      </c>
      <c r="C34" s="58">
        <f t="shared" si="8"/>
        <v>10</v>
      </c>
      <c r="D34" s="6">
        <f t="shared" si="14"/>
        <v>0.15084688889058639</v>
      </c>
      <c r="E34" s="6">
        <f t="shared" si="9"/>
        <v>15.08468888905864</v>
      </c>
      <c r="F34" s="6">
        <f t="shared" si="10"/>
        <v>-5.0846888890586399</v>
      </c>
      <c r="G34" s="6">
        <f t="shared" si="11"/>
        <v>25.854061098516386</v>
      </c>
      <c r="H34" s="6">
        <f t="shared" si="12"/>
        <v>1.7139273662626933</v>
      </c>
      <c r="I34" s="53">
        <f t="shared" si="13"/>
        <v>6.6292384772040531</v>
      </c>
    </row>
    <row r="35" spans="1:9" ht="16.5" thickBot="1" x14ac:dyDescent="0.3">
      <c r="A35" s="54">
        <f t="shared" si="7"/>
        <v>37.799999999999997</v>
      </c>
      <c r="B35" s="47">
        <f>10000000000</f>
        <v>10000000000</v>
      </c>
      <c r="C35" s="59">
        <f>D22+5</f>
        <v>18</v>
      </c>
      <c r="D35" s="55">
        <f>_xlfn.NORM.DIST(B35,$N$11,$N$15,TRUE)-_xlfn.NORM.DIST(A35,$N$11,$N$15,TRUE)</f>
        <v>0.13598247864780222</v>
      </c>
      <c r="E35" s="55">
        <f t="shared" si="9"/>
        <v>13.598247864780221</v>
      </c>
      <c r="F35" s="55">
        <f t="shared" si="10"/>
        <v>4.4017521352197786</v>
      </c>
      <c r="G35" s="55">
        <f t="shared" si="11"/>
        <v>19.375421859911881</v>
      </c>
      <c r="H35" s="55">
        <f t="shared" si="12"/>
        <v>1.4248469400307575</v>
      </c>
      <c r="I35" s="56">
        <f t="shared" si="13"/>
        <v>23.826599075250535</v>
      </c>
    </row>
    <row r="36" spans="1:9" ht="15.75" x14ac:dyDescent="0.25">
      <c r="A36" s="64" t="s">
        <v>27</v>
      </c>
      <c r="B36" s="64"/>
      <c r="C36" s="65">
        <f>SUM(C29:C35)</f>
        <v>100</v>
      </c>
      <c r="D36" s="64">
        <f>SUM(D29:D35)</f>
        <v>1</v>
      </c>
      <c r="E36" s="64">
        <f>SUM(E29:E35)</f>
        <v>100</v>
      </c>
      <c r="F36" s="64"/>
      <c r="G36" s="64" t="s">
        <v>31</v>
      </c>
      <c r="H36" s="64">
        <f>SUM(H29:H35)</f>
        <v>4.4405829577044189</v>
      </c>
      <c r="I36" s="66">
        <f>SUM(I29:I35)</f>
        <v>104.44058295770444</v>
      </c>
    </row>
    <row r="37" spans="1:9" x14ac:dyDescent="0.25">
      <c r="A37" s="7"/>
      <c r="B37" s="7"/>
      <c r="C37" s="7"/>
      <c r="D37" s="67" t="s">
        <v>29</v>
      </c>
      <c r="E37" s="67">
        <f>COUNT(C29:C35)-2-1</f>
        <v>4</v>
      </c>
      <c r="F37" s="67"/>
      <c r="G37" s="67" t="s">
        <v>32</v>
      </c>
      <c r="H37" s="67">
        <f>_xlfn.CHISQ.INV.RT(0.05,E37)</f>
        <v>9.4877290367811575</v>
      </c>
      <c r="I37" s="7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2024-11-14T16:21:07Z</dcterms:modified>
</cp:coreProperties>
</file>