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so\Downloads\"/>
    </mc:Choice>
  </mc:AlternateContent>
  <xr:revisionPtr revIDLastSave="0" documentId="8_{E8DAE15C-A122-4DF2-BC53-750677069005}" xr6:coauthVersionLast="47" xr6:coauthVersionMax="47" xr10:uidLastSave="{00000000-0000-0000-0000-000000000000}"/>
  <bookViews>
    <workbookView xWindow="-110" yWindow="-110" windowWidth="19420" windowHeight="10420" tabRatio="796" xr2:uid="{00000000-000D-0000-FFFF-FFFF00000000}"/>
  </bookViews>
  <sheets>
    <sheet name="Product portfolio" sheetId="1" r:id="rId1"/>
    <sheet name="Scheduling" sheetId="2" r:id="rId2"/>
    <sheet name="Scheduling2" sheetId="14" r:id="rId3"/>
    <sheet name="Automotive" sheetId="3" r:id="rId4"/>
    <sheet name="Airplane" sheetId="4" r:id="rId5"/>
    <sheet name="Sheet5" sheetId="5" r:id="rId6"/>
    <sheet name="Agriculture" sheetId="6" r:id="rId7"/>
    <sheet name="Energy" sheetId="7" r:id="rId8"/>
    <sheet name="New product" sheetId="8" r:id="rId9"/>
    <sheet name="Order pattern" sheetId="9" r:id="rId10"/>
    <sheet name="Sheet6" sheetId="10" r:id="rId11"/>
    <sheet name="Machine Information" sheetId="11" r:id="rId12"/>
    <sheet name="Maintenance" sheetId="12" r:id="rId13"/>
    <sheet name="Quality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jrqOTHdIOV+Zmu4LSYE3qeLis4gg=="/>
    </ext>
  </extLst>
</workbook>
</file>

<file path=xl/calcChain.xml><?xml version="1.0" encoding="utf-8"?>
<calcChain xmlns="http://schemas.openxmlformats.org/spreadsheetml/2006/main">
  <c r="N90" i="1" l="1"/>
  <c r="N91" i="1"/>
  <c r="N92" i="1"/>
  <c r="N93" i="1"/>
  <c r="N94" i="1"/>
  <c r="M90" i="1"/>
  <c r="M91" i="1"/>
  <c r="M92" i="1"/>
  <c r="M93" i="1"/>
  <c r="M94" i="1"/>
  <c r="M89" i="1"/>
  <c r="N89" i="1" s="1"/>
  <c r="N108" i="1"/>
  <c r="N109" i="1"/>
  <c r="N110" i="1"/>
  <c r="N111" i="1"/>
  <c r="N112" i="1"/>
  <c r="N107" i="1"/>
  <c r="M108" i="1"/>
  <c r="M109" i="1"/>
  <c r="M110" i="1"/>
  <c r="M111" i="1"/>
  <c r="M112" i="1"/>
  <c r="M107" i="1"/>
  <c r="M22" i="1"/>
  <c r="N22" i="1" s="1"/>
  <c r="M23" i="1"/>
  <c r="N23" i="1" s="1"/>
  <c r="M24" i="1"/>
  <c r="M25" i="1"/>
  <c r="M26" i="1"/>
  <c r="N26" i="1" s="1"/>
  <c r="M21" i="1"/>
  <c r="M16" i="1"/>
  <c r="N16" i="1" s="1"/>
  <c r="M17" i="1"/>
  <c r="M18" i="1"/>
  <c r="M19" i="1"/>
  <c r="N19" i="1" s="1"/>
  <c r="M20" i="1"/>
  <c r="N20" i="1" s="1"/>
  <c r="M15" i="1"/>
  <c r="N15" i="1" s="1"/>
  <c r="N17" i="1"/>
  <c r="N18" i="1"/>
  <c r="N25" i="1"/>
  <c r="N21" i="1"/>
  <c r="M9" i="1"/>
  <c r="N9" i="1" s="1"/>
  <c r="M10" i="1"/>
  <c r="N10" i="1" s="1"/>
  <c r="M11" i="1"/>
  <c r="M12" i="1"/>
  <c r="M13" i="1"/>
  <c r="N13" i="1" s="1"/>
  <c r="M8" i="1"/>
  <c r="N8" i="1"/>
  <c r="O7" i="1"/>
  <c r="N3" i="1"/>
  <c r="N4" i="1"/>
  <c r="N5" i="1"/>
  <c r="N6" i="1"/>
  <c r="N7" i="1"/>
  <c r="M3" i="1"/>
  <c r="M4" i="1"/>
  <c r="M5" i="1"/>
  <c r="M6" i="1"/>
  <c r="M7" i="1"/>
  <c r="M2" i="1"/>
  <c r="N2" i="1" s="1"/>
  <c r="N84" i="1"/>
  <c r="N85" i="1"/>
  <c r="N86" i="1"/>
  <c r="N87" i="1"/>
  <c r="N88" i="1"/>
  <c r="N83" i="1"/>
  <c r="M84" i="1"/>
  <c r="M85" i="1"/>
  <c r="M86" i="1"/>
  <c r="M87" i="1"/>
  <c r="M88" i="1"/>
  <c r="M83" i="1"/>
  <c r="N11" i="1"/>
  <c r="N12" i="1"/>
  <c r="N41" i="1"/>
  <c r="N42" i="1"/>
  <c r="N43" i="1"/>
  <c r="N44" i="1"/>
  <c r="N45" i="1"/>
  <c r="N40" i="1"/>
  <c r="M41" i="1"/>
  <c r="M42" i="1"/>
  <c r="M43" i="1"/>
  <c r="M44" i="1"/>
  <c r="M45" i="1"/>
  <c r="M40" i="1"/>
  <c r="M63" i="1"/>
  <c r="M62" i="1"/>
  <c r="M61" i="1"/>
  <c r="M60" i="1"/>
  <c r="M59" i="1"/>
  <c r="M58" i="1"/>
  <c r="L59" i="1"/>
  <c r="L60" i="1"/>
  <c r="L61" i="1"/>
  <c r="L62" i="1"/>
  <c r="L63" i="1"/>
  <c r="L58" i="1"/>
  <c r="N24" i="1"/>
  <c r="N105" i="1"/>
  <c r="N106" i="1"/>
  <c r="N104" i="1"/>
  <c r="M104" i="1"/>
  <c r="N103" i="1"/>
  <c r="N102" i="1"/>
  <c r="M102" i="1"/>
  <c r="M103" i="1"/>
  <c r="M105" i="1"/>
  <c r="M106" i="1"/>
  <c r="M101" i="1"/>
  <c r="N101" i="1" s="1"/>
  <c r="E55" i="2"/>
  <c r="C55" i="2"/>
  <c r="D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E36" i="2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D36" i="2"/>
  <c r="O12" i="2"/>
  <c r="P12" i="2"/>
  <c r="Q12" i="2" s="1"/>
  <c r="R12" i="2" s="1"/>
  <c r="S12" i="2" s="1"/>
  <c r="T12" i="2" s="1"/>
  <c r="M12" i="2"/>
  <c r="N12" i="2"/>
  <c r="H12" i="2"/>
  <c r="I12" i="2"/>
  <c r="J12" i="2"/>
  <c r="K12" i="2" s="1"/>
  <c r="L12" i="2" s="1"/>
  <c r="D12" i="2"/>
  <c r="E12" i="2" s="1"/>
  <c r="F12" i="2" s="1"/>
  <c r="G12" i="2" s="1"/>
  <c r="C12" i="2"/>
  <c r="G8" i="9"/>
  <c r="J50" i="8"/>
  <c r="J46" i="8"/>
  <c r="J42" i="8"/>
  <c r="J38" i="8"/>
  <c r="J34" i="8"/>
  <c r="J30" i="8"/>
  <c r="J26" i="8"/>
  <c r="J22" i="8"/>
  <c r="N20" i="8"/>
  <c r="N19" i="8"/>
  <c r="N18" i="8"/>
  <c r="J18" i="8"/>
  <c r="N17" i="8"/>
  <c r="N14" i="8"/>
  <c r="J14" i="8"/>
  <c r="N13" i="8"/>
  <c r="N12" i="8"/>
  <c r="N11" i="8"/>
  <c r="J10" i="8"/>
  <c r="J6" i="8"/>
  <c r="J2" i="8"/>
  <c r="F46" i="7"/>
  <c r="B46" i="7"/>
  <c r="F45" i="7"/>
  <c r="F44" i="7"/>
  <c r="B44" i="7"/>
  <c r="F43" i="7"/>
  <c r="F39" i="7"/>
  <c r="F38" i="7"/>
  <c r="F37" i="7"/>
  <c r="F36" i="7"/>
  <c r="F35" i="7"/>
  <c r="F34" i="7"/>
  <c r="N31" i="7"/>
  <c r="B48" i="7" s="1"/>
  <c r="F48" i="7" s="1"/>
  <c r="K31" i="7"/>
  <c r="B39" i="7" s="1"/>
  <c r="N30" i="7"/>
  <c r="B47" i="7" s="1"/>
  <c r="F47" i="7" s="1"/>
  <c r="K30" i="7"/>
  <c r="B38" i="7" s="1"/>
  <c r="N29" i="7"/>
  <c r="K29" i="7"/>
  <c r="B37" i="7" s="1"/>
  <c r="N28" i="7"/>
  <c r="B45" i="7" s="1"/>
  <c r="K28" i="7"/>
  <c r="B36" i="7" s="1"/>
  <c r="N27" i="7"/>
  <c r="K27" i="7"/>
  <c r="B35" i="7" s="1"/>
  <c r="N26" i="7"/>
  <c r="B43" i="7" s="1"/>
  <c r="K26" i="7"/>
  <c r="N23" i="7"/>
  <c r="K23" i="7"/>
  <c r="N22" i="7"/>
  <c r="K22" i="7"/>
  <c r="N21" i="7"/>
  <c r="K21" i="7"/>
  <c r="N20" i="7"/>
  <c r="K20" i="7"/>
  <c r="N19" i="7"/>
  <c r="K19" i="7"/>
  <c r="N18" i="7"/>
  <c r="K18" i="7"/>
  <c r="B34" i="7" s="1"/>
  <c r="N15" i="7"/>
  <c r="K15" i="7"/>
  <c r="N14" i="7"/>
  <c r="K14" i="7"/>
  <c r="N13" i="7"/>
  <c r="K13" i="7"/>
  <c r="N12" i="7"/>
  <c r="K12" i="7"/>
  <c r="N11" i="7"/>
  <c r="K11" i="7"/>
  <c r="N10" i="7"/>
  <c r="K10" i="7"/>
  <c r="B62" i="6"/>
  <c r="E62" i="6" s="1"/>
  <c r="B61" i="6"/>
  <c r="E61" i="6" s="1"/>
  <c r="B54" i="6"/>
  <c r="E54" i="6" s="1"/>
  <c r="K45" i="6"/>
  <c r="H45" i="6"/>
  <c r="B52" i="6" s="1"/>
  <c r="E52" i="6" s="1"/>
  <c r="K44" i="6"/>
  <c r="H44" i="6"/>
  <c r="B51" i="6" s="1"/>
  <c r="E51" i="6" s="1"/>
  <c r="K43" i="6"/>
  <c r="B60" i="6" s="1"/>
  <c r="E60" i="6" s="1"/>
  <c r="H43" i="6"/>
  <c r="K42" i="6"/>
  <c r="B59" i="6" s="1"/>
  <c r="E59" i="6" s="1"/>
  <c r="H42" i="6"/>
  <c r="K41" i="6"/>
  <c r="B58" i="6" s="1"/>
  <c r="E58" i="6" s="1"/>
  <c r="H41" i="6"/>
  <c r="K38" i="6"/>
  <c r="H38" i="6"/>
  <c r="K37" i="6"/>
  <c r="B64" i="6" s="1"/>
  <c r="E64" i="6" s="1"/>
  <c r="H37" i="6"/>
  <c r="K36" i="6"/>
  <c r="B63" i="6" s="1"/>
  <c r="E63" i="6" s="1"/>
  <c r="H36" i="6"/>
  <c r="K35" i="6"/>
  <c r="H35" i="6"/>
  <c r="K32" i="6"/>
  <c r="H32" i="6"/>
  <c r="K31" i="6"/>
  <c r="H31" i="6"/>
  <c r="K30" i="6"/>
  <c r="H30" i="6"/>
  <c r="B50" i="6" s="1"/>
  <c r="E50" i="6" s="1"/>
  <c r="K29" i="6"/>
  <c r="H29" i="6"/>
  <c r="B53" i="6" s="1"/>
  <c r="E53" i="6" s="1"/>
  <c r="K28" i="6"/>
  <c r="B65" i="6" s="1"/>
  <c r="E65" i="6" s="1"/>
  <c r="H28" i="6"/>
  <c r="K27" i="6"/>
  <c r="H27" i="6"/>
  <c r="K24" i="6"/>
  <c r="H24" i="6"/>
  <c r="K23" i="6"/>
  <c r="H23" i="6"/>
  <c r="K22" i="6"/>
  <c r="H22" i="6"/>
  <c r="K21" i="6"/>
  <c r="H21" i="6"/>
  <c r="B49" i="6" s="1"/>
  <c r="E49" i="6" s="1"/>
  <c r="K18" i="6"/>
  <c r="H18" i="6"/>
  <c r="K17" i="6"/>
  <c r="H17" i="6"/>
  <c r="K16" i="6"/>
  <c r="H16" i="6"/>
  <c r="K15" i="6"/>
  <c r="H15" i="6"/>
  <c r="B55" i="6" s="1"/>
  <c r="E55" i="6" s="1"/>
  <c r="K14" i="6"/>
  <c r="H14" i="6"/>
  <c r="B48" i="6" s="1"/>
  <c r="E48" i="6" s="1"/>
  <c r="C11" i="6"/>
  <c r="C9" i="6"/>
  <c r="C7" i="6"/>
  <c r="C5" i="6"/>
  <c r="C3" i="6"/>
  <c r="E57" i="4"/>
  <c r="B57" i="4"/>
  <c r="B56" i="4"/>
  <c r="E56" i="4" s="1"/>
  <c r="B55" i="4"/>
  <c r="E55" i="4" s="1"/>
  <c r="B48" i="4"/>
  <c r="E48" i="4" s="1"/>
  <c r="M43" i="4"/>
  <c r="B60" i="4" s="1"/>
  <c r="E60" i="4" s="1"/>
  <c r="I43" i="4"/>
  <c r="B51" i="4" s="1"/>
  <c r="E51" i="4" s="1"/>
  <c r="M42" i="4"/>
  <c r="B59" i="4" s="1"/>
  <c r="E59" i="4" s="1"/>
  <c r="I42" i="4"/>
  <c r="B50" i="4" s="1"/>
  <c r="E50" i="4" s="1"/>
  <c r="M41" i="4"/>
  <c r="B58" i="4" s="1"/>
  <c r="E58" i="4" s="1"/>
  <c r="I41" i="4"/>
  <c r="B49" i="4" s="1"/>
  <c r="E49" i="4" s="1"/>
  <c r="M40" i="4"/>
  <c r="I40" i="4"/>
  <c r="B52" i="4" s="1"/>
  <c r="E52" i="4" s="1"/>
  <c r="M37" i="4"/>
  <c r="I37" i="4"/>
  <c r="M36" i="4"/>
  <c r="I36" i="4"/>
  <c r="M35" i="4"/>
  <c r="I35" i="4"/>
  <c r="M34" i="4"/>
  <c r="I34" i="4"/>
  <c r="M33" i="4"/>
  <c r="I33" i="4"/>
  <c r="M32" i="4"/>
  <c r="I32" i="4"/>
  <c r="M29" i="4"/>
  <c r="I29" i="4"/>
  <c r="M28" i="4"/>
  <c r="I28" i="4"/>
  <c r="M27" i="4"/>
  <c r="I27" i="4"/>
  <c r="M26" i="4"/>
  <c r="I26" i="4"/>
  <c r="M25" i="4"/>
  <c r="I25" i="4"/>
  <c r="B47" i="4" s="1"/>
  <c r="E47" i="4" s="1"/>
  <c r="M24" i="4"/>
  <c r="I24" i="4"/>
  <c r="M21" i="4"/>
  <c r="I21" i="4"/>
  <c r="M20" i="4"/>
  <c r="I20" i="4"/>
  <c r="M19" i="4"/>
  <c r="I19" i="4"/>
  <c r="M18" i="4"/>
  <c r="I18" i="4"/>
  <c r="M17" i="4"/>
  <c r="I17" i="4"/>
  <c r="M16" i="4"/>
  <c r="I16" i="4"/>
  <c r="B46" i="4" s="1"/>
  <c r="E46" i="4" s="1"/>
  <c r="C7" i="4"/>
  <c r="C4" i="4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68" i="3"/>
  <c r="H168" i="3"/>
  <c r="J167" i="3"/>
  <c r="H167" i="3"/>
  <c r="J166" i="3"/>
  <c r="H166" i="3"/>
  <c r="J165" i="3"/>
  <c r="H165" i="3"/>
  <c r="J164" i="3"/>
  <c r="H164" i="3"/>
  <c r="J161" i="3"/>
  <c r="H161" i="3"/>
  <c r="J160" i="3"/>
  <c r="H160" i="3"/>
  <c r="J159" i="3"/>
  <c r="H159" i="3"/>
  <c r="J158" i="3"/>
  <c r="H158" i="3"/>
  <c r="J157" i="3"/>
  <c r="H157" i="3"/>
  <c r="J154" i="3"/>
  <c r="H154" i="3"/>
  <c r="J153" i="3"/>
  <c r="H153" i="3"/>
  <c r="J152" i="3"/>
  <c r="H152" i="3"/>
  <c r="J151" i="3"/>
  <c r="H151" i="3"/>
  <c r="J148" i="3"/>
  <c r="H148" i="3"/>
  <c r="J147" i="3"/>
  <c r="H147" i="3"/>
  <c r="J146" i="3"/>
  <c r="H146" i="3"/>
  <c r="J145" i="3"/>
  <c r="H145" i="3"/>
  <c r="J142" i="3"/>
  <c r="H142" i="3"/>
  <c r="J141" i="3"/>
  <c r="H141" i="3"/>
  <c r="J140" i="3"/>
  <c r="H140" i="3"/>
  <c r="J139" i="3"/>
  <c r="H139" i="3"/>
  <c r="J136" i="3"/>
  <c r="H136" i="3"/>
  <c r="J135" i="3"/>
  <c r="H135" i="3"/>
  <c r="J134" i="3"/>
  <c r="H134" i="3"/>
  <c r="J133" i="3"/>
  <c r="H133" i="3"/>
  <c r="J129" i="3"/>
  <c r="H129" i="3"/>
  <c r="J128" i="3"/>
  <c r="H128" i="3"/>
  <c r="J127" i="3"/>
  <c r="H127" i="3"/>
  <c r="J126" i="3"/>
  <c r="H126" i="3"/>
  <c r="J123" i="3"/>
  <c r="H123" i="3"/>
  <c r="J122" i="3"/>
  <c r="H122" i="3"/>
  <c r="J121" i="3"/>
  <c r="H121" i="3"/>
  <c r="J120" i="3"/>
  <c r="H120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1" i="3"/>
  <c r="H101" i="3"/>
  <c r="J100" i="3"/>
  <c r="H100" i="3"/>
  <c r="J99" i="3"/>
  <c r="H99" i="3"/>
  <c r="J98" i="3"/>
  <c r="H98" i="3"/>
  <c r="J97" i="3"/>
  <c r="H97" i="3"/>
  <c r="J96" i="3"/>
  <c r="H96" i="3"/>
  <c r="J93" i="3"/>
  <c r="H93" i="3"/>
  <c r="J92" i="3"/>
  <c r="J91" i="3"/>
  <c r="H91" i="3"/>
  <c r="J90" i="3"/>
  <c r="H90" i="3"/>
  <c r="J89" i="3"/>
  <c r="H89" i="3"/>
  <c r="J88" i="3"/>
  <c r="H88" i="3"/>
  <c r="C84" i="3"/>
  <c r="C83" i="3"/>
  <c r="C82" i="3"/>
  <c r="C81" i="3"/>
  <c r="C76" i="3"/>
  <c r="C75" i="3"/>
  <c r="C74" i="3"/>
  <c r="C73" i="3"/>
  <c r="C72" i="3"/>
  <c r="C71" i="3"/>
  <c r="C70" i="3"/>
  <c r="C69" i="3"/>
  <c r="C68" i="3"/>
  <c r="C67" i="3"/>
  <c r="B64" i="3"/>
  <c r="H92" i="3" s="1"/>
  <c r="B51" i="3"/>
  <c r="G51" i="3" s="1"/>
  <c r="B50" i="3"/>
  <c r="G50" i="3" s="1"/>
  <c r="N45" i="3"/>
  <c r="B65" i="3" s="1"/>
  <c r="G65" i="3" s="1"/>
  <c r="J45" i="3"/>
  <c r="B55" i="3" s="1"/>
  <c r="G55" i="3" s="1"/>
  <c r="N44" i="3"/>
  <c r="J44" i="3"/>
  <c r="B54" i="3" s="1"/>
  <c r="G54" i="3" s="1"/>
  <c r="N43" i="3"/>
  <c r="J43" i="3"/>
  <c r="B53" i="3" s="1"/>
  <c r="G53" i="3" s="1"/>
  <c r="N42" i="3"/>
  <c r="B62" i="3" s="1"/>
  <c r="G62" i="3" s="1"/>
  <c r="J42" i="3"/>
  <c r="B52" i="3" s="1"/>
  <c r="G52" i="3" s="1"/>
  <c r="N41" i="3"/>
  <c r="B61" i="3" s="1"/>
  <c r="G61" i="3" s="1"/>
  <c r="J41" i="3"/>
  <c r="N40" i="3"/>
  <c r="J40" i="3"/>
  <c r="N37" i="3"/>
  <c r="J37" i="3"/>
  <c r="N36" i="3"/>
  <c r="J36" i="3"/>
  <c r="A36" i="3"/>
  <c r="A44" i="3" s="1"/>
  <c r="N35" i="3"/>
  <c r="B63" i="3" s="1"/>
  <c r="G63" i="3" s="1"/>
  <c r="J35" i="3"/>
  <c r="A35" i="3"/>
  <c r="A43" i="3" s="1"/>
  <c r="N34" i="3"/>
  <c r="J34" i="3"/>
  <c r="N33" i="3"/>
  <c r="J33" i="3"/>
  <c r="N32" i="3"/>
  <c r="B60" i="3" s="1"/>
  <c r="G60" i="3" s="1"/>
  <c r="J32" i="3"/>
  <c r="A32" i="3"/>
  <c r="A40" i="3" s="1"/>
  <c r="N28" i="3"/>
  <c r="J28" i="3"/>
  <c r="A28" i="3"/>
  <c r="A37" i="3" s="1"/>
  <c r="A45" i="3" s="1"/>
  <c r="N27" i="3"/>
  <c r="J27" i="3"/>
  <c r="A27" i="3"/>
  <c r="N26" i="3"/>
  <c r="J26" i="3"/>
  <c r="A26" i="3"/>
  <c r="N25" i="3"/>
  <c r="J25" i="3"/>
  <c r="A25" i="3"/>
  <c r="A34" i="3" s="1"/>
  <c r="A42" i="3" s="1"/>
  <c r="N24" i="3"/>
  <c r="J24" i="3"/>
  <c r="A24" i="3"/>
  <c r="A33" i="3" s="1"/>
  <c r="A41" i="3" s="1"/>
  <c r="N23" i="3"/>
  <c r="J23" i="3"/>
  <c r="A23" i="3"/>
  <c r="N20" i="3"/>
  <c r="J20" i="3"/>
  <c r="N19" i="3"/>
  <c r="J19" i="3"/>
  <c r="N18" i="3"/>
  <c r="J18" i="3"/>
  <c r="N17" i="3"/>
  <c r="J17" i="3"/>
  <c r="N16" i="3"/>
  <c r="J16" i="3"/>
  <c r="N15" i="3"/>
  <c r="J15" i="3"/>
  <c r="B61" i="4" l="1"/>
  <c r="E61" i="4" s="1"/>
  <c r="G64" i="3"/>
  <c r="B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ID#AAAAWx4DRog
Kogel-Polak, W. de (ET)    (2022-03-29 10:28:14)
Set up time is only necessary if there is a change between products on the machine.</t>
        </r>
      </text>
    </comment>
    <comment ref="H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ID#AAAAWyAPEFE
Kogel-Polak, W. de (ET)    (2022-03-29 10:28:14)
This is per part made.</t>
        </r>
      </text>
    </comment>
    <comment ref="I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ID#AAAAWx4DRok
Kogel-Polak, W. de (ET)    (2022-03-29 10:28:14)
Idle time is the same for the same type of machine regardless of the part processed.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eZoaOCBdNFkjAnUSeq1byxlm1A=="/>
    </ext>
  </extLst>
</comments>
</file>

<file path=xl/sharedStrings.xml><?xml version="1.0" encoding="utf-8"?>
<sst xmlns="http://schemas.openxmlformats.org/spreadsheetml/2006/main" count="1340" uniqueCount="262">
  <si>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</si>
  <si>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</si>
  <si>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</si>
  <si>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</si>
  <si>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</si>
  <si>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</si>
  <si>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</si>
  <si>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</si>
  <si>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</si>
  <si>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</si>
  <si>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</si>
  <si>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</si>
  <si>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</si>
  <si>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</si>
  <si>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AGR-006-01</t>
  </si>
  <si>
    <t>TM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</si>
  <si>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</si>
  <si>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</si>
  <si>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</si>
  <si>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</si>
  <si>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</si>
  <si>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</si>
  <si>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</si>
  <si>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</si>
  <si>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</si>
  <si>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</si>
  <si>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</si>
  <si>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</si>
  <si>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</si>
  <si>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</si>
  <si>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</si>
  <si>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</si>
  <si>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</si>
  <si>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</si>
  <si>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</si>
  <si>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</si>
  <si>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</si>
  <si>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</si>
  <si>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</si>
  <si>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</si>
  <si>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</si>
  <si>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</si>
  <si>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</si>
  <si>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</si>
  <si>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</si>
  <si>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</si>
  <si>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</si>
  <si>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</si>
  <si>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</si>
  <si>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</si>
  <si>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</si>
  <si>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</si>
  <si>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</si>
  <si>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</si>
  <si>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</si>
  <si>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</si>
  <si>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</si>
  <si>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</si>
  <si>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</si>
  <si>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</si>
  <si>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</si>
  <si>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</si>
  <si>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</si>
  <si>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</si>
  <si>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</si>
  <si>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</si>
  <si>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</si>
  <si>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</si>
  <si>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</si>
  <si>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</si>
  <si>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</si>
  <si>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</si>
  <si>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</si>
  <si>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</si>
  <si>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</si>
  <si>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</si>
  <si>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</si>
  <si>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</si>
  <si>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</si>
  <si>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</si>
  <si>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</si>
  <si>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</si>
  <si>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</si>
  <si>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</si>
  <si>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</si>
  <si>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</si>
  <si>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</si>
  <si>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</si>
  <si>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</si>
  <si>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</si>
  <si>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</si>
  <si>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</si>
  <si>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</si>
  <si>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</si>
  <si>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DM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</si>
  <si>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</si>
  <si>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</si>
  <si>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</si>
  <si>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</si>
  <si>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</si>
  <si>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</si>
  <si>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</si>
  <si>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</si>
  <si>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</si>
  <si>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</si>
  <si>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Automotive Industry</t>
  </si>
  <si>
    <t xml:space="preserve">The parts types </t>
  </si>
  <si>
    <t xml:space="preserve">Number of parts </t>
  </si>
  <si>
    <t xml:space="preserve">Order of Process for Automotive industry </t>
  </si>
  <si>
    <t>Process time</t>
  </si>
  <si>
    <t>Setup time</t>
  </si>
  <si>
    <t>For total machines-PROCESSTIME-hrs</t>
  </si>
  <si>
    <t>total setup times -hrs</t>
  </si>
  <si>
    <t>Total  processing time for each machine-hrs</t>
  </si>
  <si>
    <t>for 1 machine</t>
  </si>
  <si>
    <t>sum</t>
  </si>
  <si>
    <t>Total setup times for each machine-hrs</t>
  </si>
  <si>
    <t>NOT IN DEMAND</t>
  </si>
  <si>
    <t>SETUP</t>
  </si>
  <si>
    <t>PROCESS</t>
  </si>
  <si>
    <t>TOT SETUP</t>
  </si>
  <si>
    <t>TOT PROCESS</t>
  </si>
  <si>
    <t xml:space="preserve">Airplane industry </t>
  </si>
  <si>
    <t>from the product portfolio</t>
  </si>
  <si>
    <t>Not in demand</t>
  </si>
  <si>
    <t>AI-032-02</t>
  </si>
  <si>
    <t>Set up times</t>
  </si>
  <si>
    <t>Process times</t>
  </si>
  <si>
    <t>For the total parts setup time</t>
  </si>
  <si>
    <t xml:space="preserve">For total parts process </t>
  </si>
  <si>
    <t xml:space="preserve">total setup time </t>
  </si>
  <si>
    <t xml:space="preserve">for each machine </t>
  </si>
  <si>
    <t>total process times</t>
  </si>
  <si>
    <t xml:space="preserve">contruction </t>
  </si>
  <si>
    <t>Agriculture</t>
  </si>
  <si>
    <t>set-up time</t>
  </si>
  <si>
    <t>total set-up times hrs</t>
  </si>
  <si>
    <t>total process-time hrs</t>
  </si>
  <si>
    <t>tot:setup in hrs</t>
  </si>
  <si>
    <t>Tot:process time-hrs</t>
  </si>
  <si>
    <t>energy-sector</t>
  </si>
  <si>
    <t>Set-up time-hrs</t>
  </si>
  <si>
    <t>Process-time-hrs</t>
  </si>
  <si>
    <t>Total -setup time hrs</t>
  </si>
  <si>
    <t>total-process time</t>
  </si>
  <si>
    <t>Total set times for all the machines in total</t>
  </si>
  <si>
    <t>for 1 machine:</t>
  </si>
  <si>
    <t>Total process times for all the machines</t>
  </si>
  <si>
    <r>
      <rPr>
        <sz val="11"/>
        <color theme="1"/>
        <rFont val="Calibri"/>
        <family val="2"/>
      </rPr>
      <t>Price per part (</t>
    </r>
    <r>
      <rPr>
        <sz val="11"/>
        <color theme="1"/>
        <rFont val="Calibri"/>
        <family val="2"/>
      </rPr>
      <t>€) (only hours)</t>
    </r>
  </si>
  <si>
    <t>total set up time</t>
  </si>
  <si>
    <t>CON-053-01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</si>
  <si>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</si>
  <si>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</si>
  <si>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</si>
  <si>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</si>
  <si>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</si>
  <si>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</si>
  <si>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Total set up time</t>
  </si>
  <si>
    <t>CON-053-04</t>
  </si>
  <si>
    <t xml:space="preserve">Total process time </t>
  </si>
  <si>
    <t xml:space="preserve">SM 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</si>
  <si>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</si>
  <si>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</si>
  <si>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</si>
  <si>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</si>
  <si>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</si>
  <si>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</si>
  <si>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</si>
  <si>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</si>
  <si>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</si>
  <si>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</si>
  <si>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</si>
  <si>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</si>
  <si>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</si>
  <si>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</si>
  <si>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</si>
  <si>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</si>
  <si>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</si>
  <si>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</si>
  <si>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</si>
  <si>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</si>
  <si>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sz val="11"/>
        <color theme="1"/>
        <rFont val="Calibri"/>
        <family val="2"/>
      </rPr>
      <t>Surface (LxWxH 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), without space for stock etc.</t>
    </r>
  </si>
  <si>
    <r>
      <rPr>
        <sz val="11"/>
        <color theme="1"/>
        <rFont val="Calibri"/>
        <family val="2"/>
      </rPr>
      <t>Purchase costs (</t>
    </r>
    <r>
      <rPr>
        <sz val="11"/>
        <color theme="1"/>
        <rFont val="Calibri"/>
        <family val="2"/>
      </rPr>
      <t>€) (if</t>
    </r>
    <r>
      <rPr>
        <sz val="11"/>
        <color theme="1"/>
        <rFont val="Calibri"/>
        <family val="2"/>
      </rPr>
      <t xml:space="preserve"> new)</t>
    </r>
  </si>
  <si>
    <t>Remarks</t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</si>
  <si>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</si>
  <si>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</si>
  <si>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</si>
  <si>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</si>
  <si>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</si>
  <si>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</si>
  <si>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</si>
  <si>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</si>
  <si>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</si>
  <si>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</si>
  <si>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</si>
  <si>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</si>
  <si>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</si>
  <si>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</si>
  <si>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</si>
  <si>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</si>
  <si>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</si>
  <si>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</si>
  <si>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</si>
  <si>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</si>
  <si>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</si>
  <si>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</si>
  <si>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</si>
  <si>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</si>
  <si>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</si>
  <si>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</si>
  <si>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</si>
  <si>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</si>
  <si>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</si>
  <si>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</si>
  <si>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</si>
  <si>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</si>
  <si>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</si>
  <si>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</si>
  <si>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</si>
  <si>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</si>
  <si>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</si>
  <si>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</si>
  <si>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</si>
  <si>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sz val="11"/>
        <color theme="1"/>
        <rFont val="Calibri"/>
        <family val="2"/>
      </rPr>
      <t>Mean mPMT</t>
    </r>
    <r>
      <rPr>
        <vertAlign val="superscript"/>
        <sz val="11"/>
        <color theme="1"/>
        <rFont val="Calibri"/>
        <family val="2"/>
      </rPr>
      <t>a,b</t>
    </r>
    <r>
      <rPr>
        <sz val="11"/>
        <color theme="1"/>
        <rFont val="Calibri"/>
        <family val="2"/>
      </rPr>
      <t xml:space="preserve"> (h)</t>
    </r>
  </si>
  <si>
    <r>
      <rPr>
        <sz val="11"/>
        <color theme="1"/>
        <rFont val="Calibri"/>
        <family val="2"/>
      </rPr>
      <t>Mean MPMT</t>
    </r>
    <r>
      <rPr>
        <vertAlign val="superscript"/>
        <sz val="11"/>
        <color theme="1"/>
        <rFont val="Calibri"/>
        <family val="2"/>
      </rPr>
      <t>c,d</t>
    </r>
    <r>
      <rPr>
        <sz val="11"/>
        <color theme="1"/>
        <rFont val="Calibri"/>
        <family val="2"/>
      </rPr>
      <t xml:space="preserve"> (h)</t>
    </r>
  </si>
  <si>
    <r>
      <rPr>
        <sz val="11"/>
        <color theme="1"/>
        <rFont val="Calibri"/>
        <family val="2"/>
      </rPr>
      <t>Mean C&amp;IT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per shift (h)</t>
    </r>
  </si>
  <si>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mPMT = Minor Preventive Maintenance Time</t>
    </r>
  </si>
  <si>
    <r>
      <rPr>
        <vertAlign val="superscript"/>
        <sz val="11"/>
        <color theme="1"/>
        <rFont val="Calibri"/>
        <family val="2"/>
      </rPr>
      <t xml:space="preserve">b </t>
    </r>
    <r>
      <rPr>
        <sz val="11"/>
        <color theme="1"/>
        <rFont val="Calibri"/>
        <family val="2"/>
      </rPr>
      <t>Minor Preventive Maintenance after:</t>
    </r>
  </si>
  <si>
    <r>
      <rPr>
        <sz val="11"/>
        <color theme="1"/>
        <rFont val="Calibri"/>
        <family val="2"/>
      </rPr>
      <t>Operating hours</t>
    </r>
    <r>
      <rPr>
        <vertAlign val="superscript"/>
        <sz val="11"/>
        <color theme="1"/>
        <rFont val="Calibri"/>
        <family val="2"/>
      </rPr>
      <t>*</t>
    </r>
  </si>
  <si>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mPMT = Minor Preventive Maintenance Time</t>
    </r>
  </si>
  <si>
    <r>
      <rPr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Major Preventive Maintenance after:</t>
    </r>
  </si>
  <si>
    <r>
      <rPr>
        <sz val="11"/>
        <color theme="1"/>
        <rFont val="Calibri"/>
        <family val="2"/>
      </rPr>
      <t>Operating hours</t>
    </r>
    <r>
      <rPr>
        <vertAlign val="superscript"/>
        <sz val="11"/>
        <color theme="1"/>
        <rFont val="Calibri"/>
        <family val="2"/>
      </rPr>
      <t>*</t>
    </r>
  </si>
  <si>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</si>
  <si>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</si>
  <si>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</si>
  <si>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</si>
  <si>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</si>
  <si>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</si>
  <si>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</si>
  <si>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</si>
  <si>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</si>
  <si>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</si>
  <si>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</si>
  <si>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</si>
  <si>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</si>
  <si>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</si>
  <si>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</si>
  <si>
    <t>Production line 6</t>
  </si>
  <si>
    <t>Products</t>
  </si>
  <si>
    <t>Nr of parts</t>
  </si>
  <si>
    <t>Due date</t>
  </si>
  <si>
    <t>nr of machines</t>
  </si>
  <si>
    <t xml:space="preserve">Production line 5 </t>
  </si>
  <si>
    <t>Nr of machines</t>
  </si>
  <si>
    <t>nr of parts</t>
  </si>
  <si>
    <t>due date</t>
  </si>
  <si>
    <t>Production line 4</t>
  </si>
  <si>
    <t>Line 1</t>
  </si>
  <si>
    <t>1,5,6</t>
  </si>
  <si>
    <t>AU-04-01</t>
  </si>
  <si>
    <t>AU-006-1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</si>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</sst>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wrapText="1"/>
    </xf>
    <xf numFmtId="49" fontId="3" fillId="2" borderId="1" xfId="0" applyNumberFormat="1" applyFont="1" applyFill="1" applyBorder="1" applyAlignment="1">
      <alignment vertical="top" wrapText="1"/>
    </xf>
    <xf numFmtId="2" fontId="3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14" fontId="3" fillId="0" borderId="0" xfId="0" applyNumberFormat="1" applyFont="1"/>
    <xf numFmtId="1" fontId="3" fillId="2" borderId="1" xfId="0" applyNumberFormat="1" applyFont="1" applyFill="1" applyBorder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0" fillId="0" borderId="0" xfId="0" applyFont="1" applyAlignment="1"/>
    <xf numFmtId="14" fontId="0" fillId="0" borderId="0" xfId="0" applyNumberFormat="1" applyFont="1" applyAlignment="1"/>
    <xf numFmtId="16" fontId="0" fillId="0" borderId="0" xfId="0" applyNumberFormat="1" applyFont="1" applyAlignment="1"/>
    <xf numFmtId="0" fontId="0" fillId="0" borderId="5" xfId="0" applyFont="1" applyBorder="1" applyAlignment="1"/>
    <xf numFmtId="16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4" fillId="0" borderId="6" xfId="0" applyFont="1" applyBorder="1"/>
    <xf numFmtId="0" fontId="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6" fontId="0" fillId="0" borderId="0" xfId="0" applyNumberFormat="1" applyFont="1" applyAlignment="1">
      <alignment horizontal="center"/>
    </xf>
    <xf numFmtId="0" fontId="2" fillId="0" borderId="7" xfId="0" applyFont="1" applyBorder="1" applyAlignment="1">
      <alignment wrapText="1"/>
    </xf>
    <xf numFmtId="0" fontId="10" fillId="0" borderId="0" xfId="0" applyFont="1" applyAlignment="1"/>
    <xf numFmtId="0" fontId="2" fillId="0" borderId="8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2" fillId="0" borderId="9" xfId="0" applyFont="1" applyBorder="1" applyAlignment="1">
      <alignment wrapText="1"/>
    </xf>
    <xf numFmtId="0" fontId="0" fillId="0" borderId="10" xfId="0" applyFont="1" applyBorder="1" applyAlignment="1"/>
    <xf numFmtId="0" fontId="2" fillId="0" borderId="5" xfId="0" applyFont="1" applyBorder="1" applyAlignment="1">
      <alignment wrapText="1"/>
    </xf>
    <xf numFmtId="16" fontId="2" fillId="0" borderId="0" xfId="0" applyNumberFormat="1" applyFont="1" applyAlignment="1">
      <alignment horizontal="left"/>
    </xf>
    <xf numFmtId="16" fontId="2" fillId="0" borderId="1" xfId="0" applyNumberFormat="1" applyFont="1" applyBorder="1" applyAlignment="1">
      <alignment wrapText="1"/>
    </xf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16" fontId="0" fillId="0" borderId="5" xfId="0" applyNumberFormat="1" applyFont="1" applyBorder="1" applyAlignment="1"/>
    <xf numFmtId="0" fontId="0" fillId="0" borderId="11" xfId="0" applyFont="1" applyBorder="1" applyAlignment="1"/>
    <xf numFmtId="16" fontId="0" fillId="0" borderId="6" xfId="0" applyNumberFormat="1" applyFont="1" applyBorder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5</xdr:col>
      <xdr:colOff>434340</xdr:colOff>
      <xdr:row>19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7726426-8503-4835-A66B-450250AF846A}"/>
            </a:ext>
          </a:extLst>
        </xdr:cNvPr>
        <xdr:cNvSpPr/>
      </xdr:nvSpPr>
      <xdr:spPr>
        <a:xfrm>
          <a:off x="5257800" y="34213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305375</xdr:colOff>
      <xdr:row>11</xdr:row>
      <xdr:rowOff>181874</xdr:rowOff>
    </xdr:from>
    <xdr:to>
      <xdr:col>13</xdr:col>
      <xdr:colOff>310407</xdr:colOff>
      <xdr:row>18</xdr:row>
      <xdr:rowOff>178280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A5A00B-4221-4B98-B444-31FD724173E7}"/>
            </a:ext>
          </a:extLst>
        </xdr:cNvPr>
        <xdr:cNvCxnSpPr/>
      </xdr:nvCxnSpPr>
      <xdr:spPr>
        <a:xfrm>
          <a:off x="13183175" y="2269754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11</xdr:row>
      <xdr:rowOff>167640</xdr:rowOff>
    </xdr:from>
    <xdr:to>
      <xdr:col>5</xdr:col>
      <xdr:colOff>416512</xdr:colOff>
      <xdr:row>18</xdr:row>
      <xdr:rowOff>164046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2AC428C-CB7B-4267-93AB-BC6CF49A4E8E}"/>
            </a:ext>
          </a:extLst>
        </xdr:cNvPr>
        <xdr:cNvCxnSpPr/>
      </xdr:nvCxnSpPr>
      <xdr:spPr>
        <a:xfrm>
          <a:off x="5364480" y="2255520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665871</xdr:colOff>
      <xdr:row>16</xdr:row>
      <xdr:rowOff>188742</xdr:rowOff>
    </xdr:from>
    <xdr:to>
      <xdr:col>5</xdr:col>
      <xdr:colOff>331763</xdr:colOff>
      <xdr:row>18</xdr:row>
      <xdr:rowOff>9966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B68AC1-4532-4F0B-8C45-F98E0114CACA}"/>
            </a:ext>
          </a:extLst>
        </xdr:cNvPr>
        <xdr:cNvSpPr/>
      </xdr:nvSpPr>
      <xdr:spPr>
        <a:xfrm>
          <a:off x="4628271" y="3229122"/>
          <a:ext cx="656492" cy="2022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632460</xdr:colOff>
      <xdr:row>15</xdr:row>
      <xdr:rowOff>182880</xdr:rowOff>
    </xdr:from>
    <xdr:to>
      <xdr:col>4</xdr:col>
      <xdr:colOff>723900</xdr:colOff>
      <xdr:row>17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F89EED7-B877-4B4C-A196-19D2144D1427}"/>
            </a:ext>
          </a:extLst>
        </xdr:cNvPr>
        <xdr:cNvSpPr/>
      </xdr:nvSpPr>
      <xdr:spPr>
        <a:xfrm>
          <a:off x="4594860" y="3032760"/>
          <a:ext cx="91440" cy="1981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96982</xdr:colOff>
      <xdr:row>15</xdr:row>
      <xdr:rowOff>0</xdr:rowOff>
    </xdr:from>
    <xdr:to>
      <xdr:col>4</xdr:col>
      <xdr:colOff>714202</xdr:colOff>
      <xdr:row>16</xdr:row>
      <xdr:rowOff>15240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E904C3B-ADEA-4ABF-9CD4-D02E654394FB}"/>
            </a:ext>
          </a:extLst>
        </xdr:cNvPr>
        <xdr:cNvSpPr/>
      </xdr:nvSpPr>
      <xdr:spPr>
        <a:xfrm>
          <a:off x="4059382" y="2850573"/>
          <a:ext cx="617220" cy="20574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73430</xdr:colOff>
      <xdr:row>14</xdr:row>
      <xdr:rowOff>0</xdr:rowOff>
    </xdr:from>
    <xdr:to>
      <xdr:col>4</xdr:col>
      <xdr:colOff>157250</xdr:colOff>
      <xdr:row>15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A091AD9-FD86-4816-B306-A391703540E8}"/>
            </a:ext>
          </a:extLst>
        </xdr:cNvPr>
        <xdr:cNvSpPr/>
      </xdr:nvSpPr>
      <xdr:spPr>
        <a:xfrm>
          <a:off x="4035830" y="2660073"/>
          <a:ext cx="838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20782</xdr:colOff>
      <xdr:row>13</xdr:row>
      <xdr:rowOff>0</xdr:rowOff>
    </xdr:from>
    <xdr:to>
      <xdr:col>4</xdr:col>
      <xdr:colOff>150322</xdr:colOff>
      <xdr:row>14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D88E6FE-3378-4BC1-8201-718D8ED28741}"/>
            </a:ext>
          </a:extLst>
        </xdr:cNvPr>
        <xdr:cNvSpPr/>
      </xdr:nvSpPr>
      <xdr:spPr>
        <a:xfrm>
          <a:off x="3983182" y="2469573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477449</xdr:colOff>
      <xdr:row>11</xdr:row>
      <xdr:rowOff>185971</xdr:rowOff>
    </xdr:from>
    <xdr:to>
      <xdr:col>4</xdr:col>
      <xdr:colOff>143341</xdr:colOff>
      <xdr:row>13</xdr:row>
      <xdr:rowOff>7195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1AD5C6B-DAC8-492B-BC25-095ECECEAEAE}"/>
            </a:ext>
          </a:extLst>
        </xdr:cNvPr>
        <xdr:cNvSpPr/>
      </xdr:nvSpPr>
      <xdr:spPr>
        <a:xfrm>
          <a:off x="3449249" y="2274544"/>
          <a:ext cx="656492" cy="2022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474518</xdr:colOff>
      <xdr:row>12</xdr:row>
      <xdr:rowOff>0</xdr:rowOff>
    </xdr:from>
    <xdr:to>
      <xdr:col>3</xdr:col>
      <xdr:colOff>479550</xdr:colOff>
      <xdr:row>18</xdr:row>
      <xdr:rowOff>186906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DDA0F3D-8FA3-481D-8806-0B79679D8924}"/>
            </a:ext>
          </a:extLst>
        </xdr:cNvPr>
        <xdr:cNvCxnSpPr/>
      </xdr:nvCxnSpPr>
      <xdr:spPr>
        <a:xfrm>
          <a:off x="3446318" y="2279073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366335</xdr:colOff>
      <xdr:row>11</xdr:row>
      <xdr:rowOff>181874</xdr:rowOff>
    </xdr:from>
    <xdr:to>
      <xdr:col>15</xdr:col>
      <xdr:colOff>371367</xdr:colOff>
      <xdr:row>18</xdr:row>
      <xdr:rowOff>178280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E05E32A-6738-4160-B8FE-ABC22694C9E3}"/>
            </a:ext>
          </a:extLst>
        </xdr:cNvPr>
        <xdr:cNvCxnSpPr/>
      </xdr:nvCxnSpPr>
      <xdr:spPr>
        <a:xfrm>
          <a:off x="15225335" y="2269754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18</xdr:row>
      <xdr:rowOff>0</xdr:rowOff>
    </xdr:from>
    <xdr:to>
      <xdr:col>15</xdr:col>
      <xdr:colOff>365760</xdr:colOff>
      <xdr:row>19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A772060-CD26-4A40-B16D-D5276DC6F5A7}"/>
            </a:ext>
          </a:extLst>
        </xdr:cNvPr>
        <xdr:cNvSpPr/>
      </xdr:nvSpPr>
      <xdr:spPr>
        <a:xfrm>
          <a:off x="15095220" y="34213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632459</xdr:colOff>
      <xdr:row>16</xdr:row>
      <xdr:rowOff>188742</xdr:rowOff>
    </xdr:from>
    <xdr:to>
      <xdr:col>15</xdr:col>
      <xdr:colOff>240322</xdr:colOff>
      <xdr:row>18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2B1C49F-285F-439B-B40D-EC86D2C35DF7}"/>
            </a:ext>
          </a:extLst>
        </xdr:cNvPr>
        <xdr:cNvSpPr/>
      </xdr:nvSpPr>
      <xdr:spPr>
        <a:xfrm>
          <a:off x="14500859" y="3229122"/>
          <a:ext cx="598463" cy="19225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609600</xdr:colOff>
      <xdr:row>16</xdr:row>
      <xdr:rowOff>3462</xdr:rowOff>
    </xdr:from>
    <xdr:to>
      <xdr:col>14</xdr:col>
      <xdr:colOff>713509</xdr:colOff>
      <xdr:row>17</xdr:row>
      <xdr:rowOff>7619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5939B2C-79EB-4A52-8AF0-CD5710621E7D}"/>
            </a:ext>
          </a:extLst>
        </xdr:cNvPr>
        <xdr:cNvSpPr/>
      </xdr:nvSpPr>
      <xdr:spPr>
        <a:xfrm>
          <a:off x="14478000" y="3044535"/>
          <a:ext cx="103909" cy="1946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100445</xdr:colOff>
      <xdr:row>14</xdr:row>
      <xdr:rowOff>189435</xdr:rowOff>
    </xdr:from>
    <xdr:to>
      <xdr:col>14</xdr:col>
      <xdr:colOff>698908</xdr:colOff>
      <xdr:row>16</xdr:row>
      <xdr:rowOff>693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6FC2132-D564-4849-BC67-7152306C39C1}"/>
            </a:ext>
          </a:extLst>
        </xdr:cNvPr>
        <xdr:cNvSpPr/>
      </xdr:nvSpPr>
      <xdr:spPr>
        <a:xfrm>
          <a:off x="13968845" y="2849508"/>
          <a:ext cx="598463" cy="19225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60960</xdr:colOff>
      <xdr:row>14</xdr:row>
      <xdr:rowOff>0</xdr:rowOff>
    </xdr:from>
    <xdr:to>
      <xdr:col>14</xdr:col>
      <xdr:colOff>198120</xdr:colOff>
      <xdr:row>15</xdr:row>
      <xdr:rowOff>15240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793DA76-3C90-43BD-97C0-0BA5BFCA7067}"/>
            </a:ext>
          </a:extLst>
        </xdr:cNvPr>
        <xdr:cNvSpPr/>
      </xdr:nvSpPr>
      <xdr:spPr>
        <a:xfrm>
          <a:off x="13929360" y="2659380"/>
          <a:ext cx="137160" cy="20574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22860</xdr:colOff>
      <xdr:row>13</xdr:row>
      <xdr:rowOff>0</xdr:rowOff>
    </xdr:from>
    <xdr:to>
      <xdr:col>14</xdr:col>
      <xdr:colOff>152400</xdr:colOff>
      <xdr:row>14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05FDA7B-99AE-4721-96F1-436C847F3546}"/>
            </a:ext>
          </a:extLst>
        </xdr:cNvPr>
        <xdr:cNvSpPr/>
      </xdr:nvSpPr>
      <xdr:spPr>
        <a:xfrm>
          <a:off x="13891260" y="24688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298565</xdr:colOff>
      <xdr:row>12</xdr:row>
      <xdr:rowOff>693</xdr:rowOff>
    </xdr:from>
    <xdr:to>
      <xdr:col>14</xdr:col>
      <xdr:colOff>138545</xdr:colOff>
      <xdr:row>13</xdr:row>
      <xdr:rowOff>693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F4971F-9955-4CCC-A88A-3D43E1532D25}"/>
            </a:ext>
          </a:extLst>
        </xdr:cNvPr>
        <xdr:cNvSpPr/>
      </xdr:nvSpPr>
      <xdr:spPr>
        <a:xfrm>
          <a:off x="13176365" y="2279766"/>
          <a:ext cx="83058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575</xdr:colOff>
      <xdr:row>36</xdr:row>
      <xdr:rowOff>6614</xdr:rowOff>
    </xdr:from>
    <xdr:to>
      <xdr:col>12</xdr:col>
      <xdr:colOff>7620</xdr:colOff>
      <xdr:row>44</xdr:row>
      <xdr:rowOff>15240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14841D8C-1346-4005-B06E-E7CCFEA71197}"/>
            </a:ext>
          </a:extLst>
        </xdr:cNvPr>
        <xdr:cNvCxnSpPr/>
      </xdr:nvCxnSpPr>
      <xdr:spPr>
        <a:xfrm>
          <a:off x="11887775" y="6856994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331817</xdr:colOff>
      <xdr:row>42</xdr:row>
      <xdr:rowOff>185971</xdr:rowOff>
    </xdr:from>
    <xdr:to>
      <xdr:col>12</xdr:col>
      <xdr:colOff>8259</xdr:colOff>
      <xdr:row>44</xdr:row>
      <xdr:rowOff>4849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9A77774-1D37-45BE-88F8-83DE1C1A17E6}"/>
            </a:ext>
          </a:extLst>
        </xdr:cNvPr>
        <xdr:cNvSpPr/>
      </xdr:nvSpPr>
      <xdr:spPr>
        <a:xfrm>
          <a:off x="11228417" y="8180044"/>
          <a:ext cx="667042" cy="19987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279169</xdr:colOff>
      <xdr:row>42</xdr:row>
      <xdr:rowOff>3463</xdr:rowOff>
    </xdr:from>
    <xdr:to>
      <xdr:col>11</xdr:col>
      <xdr:colOff>858289</xdr:colOff>
      <xdr:row>43</xdr:row>
      <xdr:rowOff>3463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048841A-1245-4024-9BE8-02730D82C42C}"/>
            </a:ext>
          </a:extLst>
        </xdr:cNvPr>
        <xdr:cNvSpPr/>
      </xdr:nvSpPr>
      <xdr:spPr>
        <a:xfrm>
          <a:off x="11175769" y="7997536"/>
          <a:ext cx="5791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128155</xdr:colOff>
      <xdr:row>39</xdr:row>
      <xdr:rowOff>181121</xdr:rowOff>
    </xdr:from>
    <xdr:to>
      <xdr:col>11</xdr:col>
      <xdr:colOff>795197</xdr:colOff>
      <xdr:row>40</xdr:row>
      <xdr:rowOff>190499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39146C3-1449-431D-94E5-27334E802DD6}"/>
            </a:ext>
          </a:extLst>
        </xdr:cNvPr>
        <xdr:cNvSpPr/>
      </xdr:nvSpPr>
      <xdr:spPr>
        <a:xfrm>
          <a:off x="11024755" y="7603694"/>
          <a:ext cx="667042" cy="19987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787632</xdr:colOff>
      <xdr:row>39</xdr:row>
      <xdr:rowOff>3464</xdr:rowOff>
    </xdr:from>
    <xdr:to>
      <xdr:col>11</xdr:col>
      <xdr:colOff>787632</xdr:colOff>
      <xdr:row>40</xdr:row>
      <xdr:rowOff>3464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67F4E1A-2711-4530-9B58-2D891C87A02B}"/>
            </a:ext>
          </a:extLst>
        </xdr:cNvPr>
        <xdr:cNvSpPr/>
      </xdr:nvSpPr>
      <xdr:spPr>
        <a:xfrm>
          <a:off x="10693632" y="7426037"/>
          <a:ext cx="99060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760614</xdr:colOff>
      <xdr:row>37</xdr:row>
      <xdr:rowOff>190499</xdr:rowOff>
    </xdr:from>
    <xdr:to>
      <xdr:col>11</xdr:col>
      <xdr:colOff>349134</xdr:colOff>
      <xdr:row>38</xdr:row>
      <xdr:rowOff>190499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BD39178-DEA5-4279-9E26-6EF26CAE759E}"/>
            </a:ext>
          </a:extLst>
        </xdr:cNvPr>
        <xdr:cNvSpPr/>
      </xdr:nvSpPr>
      <xdr:spPr>
        <a:xfrm>
          <a:off x="10666614" y="7232072"/>
          <a:ext cx="5791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739833</xdr:colOff>
      <xdr:row>37</xdr:row>
      <xdr:rowOff>1</xdr:rowOff>
    </xdr:from>
    <xdr:to>
      <xdr:col>11</xdr:col>
      <xdr:colOff>238991</xdr:colOff>
      <xdr:row>38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68760B7-CC5B-4834-A540-48A4E4BCD712}"/>
            </a:ext>
          </a:extLst>
        </xdr:cNvPr>
        <xdr:cNvSpPr/>
      </xdr:nvSpPr>
      <xdr:spPr>
        <a:xfrm>
          <a:off x="10645833" y="7041574"/>
          <a:ext cx="489758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204355</xdr:colOff>
      <xdr:row>40</xdr:row>
      <xdr:rowOff>190499</xdr:rowOff>
    </xdr:from>
    <xdr:to>
      <xdr:col>11</xdr:col>
      <xdr:colOff>816726</xdr:colOff>
      <xdr:row>41</xdr:row>
      <xdr:rowOff>190499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6B78D6E-B473-489E-9480-FF3D9FB6AA8E}"/>
            </a:ext>
          </a:extLst>
        </xdr:cNvPr>
        <xdr:cNvSpPr/>
      </xdr:nvSpPr>
      <xdr:spPr>
        <a:xfrm>
          <a:off x="11100955" y="7803572"/>
          <a:ext cx="612371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588818</xdr:colOff>
      <xdr:row>35</xdr:row>
      <xdr:rowOff>190499</xdr:rowOff>
    </xdr:from>
    <xdr:to>
      <xdr:col>11</xdr:col>
      <xdr:colOff>210589</xdr:colOff>
      <xdr:row>36</xdr:row>
      <xdr:rowOff>190499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3655CB5C-F259-44C2-8662-9A30DF86F7A1}"/>
            </a:ext>
          </a:extLst>
        </xdr:cNvPr>
        <xdr:cNvSpPr/>
      </xdr:nvSpPr>
      <xdr:spPr>
        <a:xfrm>
          <a:off x="10494818" y="6850379"/>
          <a:ext cx="612371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575</xdr:colOff>
      <xdr:row>36</xdr:row>
      <xdr:rowOff>5921</xdr:rowOff>
    </xdr:from>
    <xdr:to>
      <xdr:col>12</xdr:col>
      <xdr:colOff>7620</xdr:colOff>
      <xdr:row>44</xdr:row>
      <xdr:rowOff>14547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7C708E6-AA96-4CDD-A3E8-12F2380B461E}"/>
            </a:ext>
          </a:extLst>
        </xdr:cNvPr>
        <xdr:cNvCxnSpPr/>
      </xdr:nvCxnSpPr>
      <xdr:spPr>
        <a:xfrm>
          <a:off x="11887775" y="6856994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588818</xdr:colOff>
      <xdr:row>36</xdr:row>
      <xdr:rowOff>0</xdr:rowOff>
    </xdr:from>
    <xdr:to>
      <xdr:col>10</xdr:col>
      <xdr:colOff>595863</xdr:colOff>
      <xdr:row>44</xdr:row>
      <xdr:rowOff>8626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C3B1CCA6-96DE-4E7D-A036-7DAFD6C528AE}"/>
            </a:ext>
          </a:extLst>
        </xdr:cNvPr>
        <xdr:cNvCxnSpPr/>
      </xdr:nvCxnSpPr>
      <xdr:spPr>
        <a:xfrm>
          <a:off x="10494818" y="6851073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436754</xdr:colOff>
      <xdr:row>35</xdr:row>
      <xdr:rowOff>188181</xdr:rowOff>
    </xdr:from>
    <xdr:to>
      <xdr:col>15</xdr:col>
      <xdr:colOff>443799</xdr:colOff>
      <xdr:row>44</xdr:row>
      <xdr:rowOff>7621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7E951446-DAB2-4C1B-8866-4069C6F1156F}"/>
            </a:ext>
          </a:extLst>
        </xdr:cNvPr>
        <xdr:cNvCxnSpPr/>
      </xdr:nvCxnSpPr>
      <xdr:spPr>
        <a:xfrm>
          <a:off x="15335168" y="6804443"/>
          <a:ext cx="7045" cy="1522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141889</xdr:colOff>
      <xdr:row>42</xdr:row>
      <xdr:rowOff>186926</xdr:rowOff>
    </xdr:from>
    <xdr:to>
      <xdr:col>15</xdr:col>
      <xdr:colOff>447065</xdr:colOff>
      <xdr:row>44</xdr:row>
      <xdr:rowOff>5804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004ED50-E78E-49AF-9183-F7AD7041F00B}"/>
            </a:ext>
          </a:extLst>
        </xdr:cNvPr>
        <xdr:cNvSpPr/>
      </xdr:nvSpPr>
      <xdr:spPr>
        <a:xfrm>
          <a:off x="15040303" y="8127492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120868</xdr:colOff>
      <xdr:row>41</xdr:row>
      <xdr:rowOff>181672</xdr:rowOff>
    </xdr:from>
    <xdr:to>
      <xdr:col>15</xdr:col>
      <xdr:colOff>257503</xdr:colOff>
      <xdr:row>43</xdr:row>
      <xdr:rowOff>549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BF0A2A57-A44D-422B-8E73-F491E26DAC58}"/>
            </a:ext>
          </a:extLst>
        </xdr:cNvPr>
        <xdr:cNvSpPr/>
      </xdr:nvSpPr>
      <xdr:spPr>
        <a:xfrm>
          <a:off x="15019282" y="7933051"/>
          <a:ext cx="136635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919655</xdr:colOff>
      <xdr:row>40</xdr:row>
      <xdr:rowOff>181671</xdr:rowOff>
    </xdr:from>
    <xdr:to>
      <xdr:col>15</xdr:col>
      <xdr:colOff>231603</xdr:colOff>
      <xdr:row>42</xdr:row>
      <xdr:rowOff>548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820ED7E4-F4B5-4F00-9405-FCDD96E174DF}"/>
            </a:ext>
          </a:extLst>
        </xdr:cNvPr>
        <xdr:cNvSpPr/>
      </xdr:nvSpPr>
      <xdr:spPr>
        <a:xfrm>
          <a:off x="14824841" y="7743864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898634</xdr:colOff>
      <xdr:row>39</xdr:row>
      <xdr:rowOff>186927</xdr:rowOff>
    </xdr:from>
    <xdr:to>
      <xdr:col>15</xdr:col>
      <xdr:colOff>210582</xdr:colOff>
      <xdr:row>41</xdr:row>
      <xdr:rowOff>5805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8610350-60CB-4158-B5F6-3C1676CDEB84}"/>
            </a:ext>
          </a:extLst>
        </xdr:cNvPr>
        <xdr:cNvSpPr/>
      </xdr:nvSpPr>
      <xdr:spPr>
        <a:xfrm>
          <a:off x="14803820" y="7559934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762000</xdr:colOff>
      <xdr:row>39</xdr:row>
      <xdr:rowOff>186927</xdr:rowOff>
    </xdr:from>
    <xdr:to>
      <xdr:col>14</xdr:col>
      <xdr:colOff>898635</xdr:colOff>
      <xdr:row>41</xdr:row>
      <xdr:rowOff>5805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233C1DB3-978F-48BD-AE9F-C3497407C87A}"/>
            </a:ext>
          </a:extLst>
        </xdr:cNvPr>
        <xdr:cNvSpPr/>
      </xdr:nvSpPr>
      <xdr:spPr>
        <a:xfrm>
          <a:off x="14667186" y="7559934"/>
          <a:ext cx="136635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725213</xdr:colOff>
      <xdr:row>39</xdr:row>
      <xdr:rowOff>2995</xdr:rowOff>
    </xdr:from>
    <xdr:to>
      <xdr:col>15</xdr:col>
      <xdr:colOff>37161</xdr:colOff>
      <xdr:row>40</xdr:row>
      <xdr:rowOff>11059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060A82D-34D2-492C-B486-CBF547DBAF26}"/>
            </a:ext>
          </a:extLst>
        </xdr:cNvPr>
        <xdr:cNvSpPr/>
      </xdr:nvSpPr>
      <xdr:spPr>
        <a:xfrm>
          <a:off x="14630399" y="7376002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683173</xdr:colOff>
      <xdr:row>37</xdr:row>
      <xdr:rowOff>178675</xdr:rowOff>
    </xdr:from>
    <xdr:to>
      <xdr:col>14</xdr:col>
      <xdr:colOff>988349</xdr:colOff>
      <xdr:row>39</xdr:row>
      <xdr:rowOff>13251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E314623-E61A-4ABC-8F91-86531D696B87}"/>
            </a:ext>
          </a:extLst>
        </xdr:cNvPr>
        <xdr:cNvSpPr/>
      </xdr:nvSpPr>
      <xdr:spPr>
        <a:xfrm>
          <a:off x="14597956" y="7281840"/>
          <a:ext cx="305176" cy="21888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667407</xdr:colOff>
      <xdr:row>36</xdr:row>
      <xdr:rowOff>181672</xdr:rowOff>
    </xdr:from>
    <xdr:to>
      <xdr:col>14</xdr:col>
      <xdr:colOff>751490</xdr:colOff>
      <xdr:row>38</xdr:row>
      <xdr:rowOff>549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46B6D778-FAF1-49EF-9457-D8D686AE37CA}"/>
            </a:ext>
          </a:extLst>
        </xdr:cNvPr>
        <xdr:cNvSpPr/>
      </xdr:nvSpPr>
      <xdr:spPr>
        <a:xfrm>
          <a:off x="14572593" y="6987120"/>
          <a:ext cx="84083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430925</xdr:colOff>
      <xdr:row>35</xdr:row>
      <xdr:rowOff>183931</xdr:rowOff>
    </xdr:from>
    <xdr:to>
      <xdr:col>14</xdr:col>
      <xdr:colOff>736101</xdr:colOff>
      <xdr:row>37</xdr:row>
      <xdr:rowOff>2809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1746F79-BEE7-49FD-BED7-9B2E3FEEEB59}"/>
            </a:ext>
          </a:extLst>
        </xdr:cNvPr>
        <xdr:cNvSpPr/>
      </xdr:nvSpPr>
      <xdr:spPr>
        <a:xfrm>
          <a:off x="14336111" y="6800193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426244</xdr:colOff>
      <xdr:row>35</xdr:row>
      <xdr:rowOff>182925</xdr:rowOff>
    </xdr:from>
    <xdr:to>
      <xdr:col>14</xdr:col>
      <xdr:colOff>433289</xdr:colOff>
      <xdr:row>44</xdr:row>
      <xdr:rowOff>2365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CD777CB4-9622-41A5-9473-74303E0E4A19}"/>
            </a:ext>
          </a:extLst>
        </xdr:cNvPr>
        <xdr:cNvCxnSpPr/>
      </xdr:nvCxnSpPr>
      <xdr:spPr>
        <a:xfrm>
          <a:off x="14331430" y="6799187"/>
          <a:ext cx="7045" cy="1522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384313</xdr:colOff>
      <xdr:row>36</xdr:row>
      <xdr:rowOff>0</xdr:rowOff>
    </xdr:from>
    <xdr:to>
      <xdr:col>6</xdr:col>
      <xdr:colOff>391358</xdr:colOff>
      <xdr:row>44</xdr:row>
      <xdr:rowOff>8626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4694C88-ED31-402F-BD5B-FEBDD9B754B4}"/>
            </a:ext>
          </a:extLst>
        </xdr:cNvPr>
        <xdr:cNvCxnSpPr/>
      </xdr:nvCxnSpPr>
      <xdr:spPr>
        <a:xfrm>
          <a:off x="6347791" y="6911009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712817</xdr:colOff>
      <xdr:row>42</xdr:row>
      <xdr:rowOff>188983</xdr:rowOff>
    </xdr:from>
    <xdr:to>
      <xdr:col>6</xdr:col>
      <xdr:colOff>389260</xdr:colOff>
      <xdr:row>44</xdr:row>
      <xdr:rowOff>7861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8636C91-0C10-4886-9E86-DDAF8C49E3AF}"/>
            </a:ext>
          </a:extLst>
        </xdr:cNvPr>
        <xdr:cNvSpPr/>
      </xdr:nvSpPr>
      <xdr:spPr>
        <a:xfrm>
          <a:off x="5682382" y="8252931"/>
          <a:ext cx="670356" cy="2031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689113</xdr:colOff>
      <xdr:row>41</xdr:row>
      <xdr:rowOff>192156</xdr:rowOff>
    </xdr:from>
    <xdr:to>
      <xdr:col>5</xdr:col>
      <xdr:colOff>781878</xdr:colOff>
      <xdr:row>43</xdr:row>
      <xdr:rowOff>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F98A42D7-67B4-447A-AED7-3032AE86EA8B}"/>
            </a:ext>
          </a:extLst>
        </xdr:cNvPr>
        <xdr:cNvSpPr/>
      </xdr:nvSpPr>
      <xdr:spPr>
        <a:xfrm>
          <a:off x="5658678" y="8063947"/>
          <a:ext cx="92765" cy="19215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927652</xdr:colOff>
      <xdr:row>36</xdr:row>
      <xdr:rowOff>6626</xdr:rowOff>
    </xdr:from>
    <xdr:to>
      <xdr:col>5</xdr:col>
      <xdr:colOff>298174</xdr:colOff>
      <xdr:row>37</xdr:row>
      <xdr:rowOff>13253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568703AD-A5BE-4F79-BD02-ADB554C29C5C}"/>
            </a:ext>
          </a:extLst>
        </xdr:cNvPr>
        <xdr:cNvSpPr/>
      </xdr:nvSpPr>
      <xdr:spPr>
        <a:xfrm>
          <a:off x="4903304" y="6917635"/>
          <a:ext cx="364435" cy="198783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457200</xdr:colOff>
      <xdr:row>41</xdr:row>
      <xdr:rowOff>0</xdr:rowOff>
    </xdr:from>
    <xdr:to>
      <xdr:col>5</xdr:col>
      <xdr:colOff>762376</xdr:colOff>
      <xdr:row>42</xdr:row>
      <xdr:rowOff>227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B6F4186-9E16-488D-A58C-3F328FB63056}"/>
            </a:ext>
          </a:extLst>
        </xdr:cNvPr>
        <xdr:cNvSpPr/>
      </xdr:nvSpPr>
      <xdr:spPr>
        <a:xfrm>
          <a:off x="5426765" y="7871791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443948</xdr:colOff>
      <xdr:row>39</xdr:row>
      <xdr:rowOff>192156</xdr:rowOff>
    </xdr:from>
    <xdr:to>
      <xdr:col>5</xdr:col>
      <xdr:colOff>749124</xdr:colOff>
      <xdr:row>41</xdr:row>
      <xdr:rowOff>227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2880AFA-6083-4C83-8C33-3667EB37438C}"/>
            </a:ext>
          </a:extLst>
        </xdr:cNvPr>
        <xdr:cNvSpPr/>
      </xdr:nvSpPr>
      <xdr:spPr>
        <a:xfrm>
          <a:off x="5413513" y="7679634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291548</xdr:colOff>
      <xdr:row>38</xdr:row>
      <xdr:rowOff>185529</xdr:rowOff>
    </xdr:from>
    <xdr:to>
      <xdr:col>5</xdr:col>
      <xdr:colOff>735496</xdr:colOff>
      <xdr:row>40</xdr:row>
      <xdr:rowOff>6625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77DB135F-2BC8-4D88-B4F6-F2E2CF74858A}"/>
            </a:ext>
          </a:extLst>
        </xdr:cNvPr>
        <xdr:cNvSpPr/>
      </xdr:nvSpPr>
      <xdr:spPr>
        <a:xfrm>
          <a:off x="5261113" y="7480851"/>
          <a:ext cx="443948" cy="205409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265044</xdr:colOff>
      <xdr:row>38</xdr:row>
      <xdr:rowOff>6625</xdr:rowOff>
    </xdr:from>
    <xdr:to>
      <xdr:col>5</xdr:col>
      <xdr:colOff>570220</xdr:colOff>
      <xdr:row>39</xdr:row>
      <xdr:rowOff>6853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AC8ED0C9-5151-44A3-A932-42220B6C49A4}"/>
            </a:ext>
          </a:extLst>
        </xdr:cNvPr>
        <xdr:cNvSpPr/>
      </xdr:nvSpPr>
      <xdr:spPr>
        <a:xfrm>
          <a:off x="5234609" y="7301947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251791</xdr:colOff>
      <xdr:row>37</xdr:row>
      <xdr:rowOff>6626</xdr:rowOff>
    </xdr:from>
    <xdr:to>
      <xdr:col>5</xdr:col>
      <xdr:colOff>318052</xdr:colOff>
      <xdr:row>38</xdr:row>
      <xdr:rowOff>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14E1752-B3F5-4D2E-9057-6CE5D685FD97}"/>
            </a:ext>
          </a:extLst>
        </xdr:cNvPr>
        <xdr:cNvSpPr/>
      </xdr:nvSpPr>
      <xdr:spPr>
        <a:xfrm>
          <a:off x="5221356" y="7109791"/>
          <a:ext cx="66261" cy="18553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921026</xdr:colOff>
      <xdr:row>35</xdr:row>
      <xdr:rowOff>185531</xdr:rowOff>
    </xdr:from>
    <xdr:to>
      <xdr:col>4</xdr:col>
      <xdr:colOff>928071</xdr:colOff>
      <xdr:row>44</xdr:row>
      <xdr:rowOff>2000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1178EE03-0506-46CF-A466-820E401E580B}"/>
            </a:ext>
          </a:extLst>
        </xdr:cNvPr>
        <xdr:cNvCxnSpPr/>
      </xdr:nvCxnSpPr>
      <xdr:spPr>
        <a:xfrm>
          <a:off x="4896678" y="6904383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536713</xdr:colOff>
      <xdr:row>36</xdr:row>
      <xdr:rowOff>0</xdr:rowOff>
    </xdr:from>
    <xdr:to>
      <xdr:col>4</xdr:col>
      <xdr:colOff>543758</xdr:colOff>
      <xdr:row>44</xdr:row>
      <xdr:rowOff>8626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AC7AA738-7A7C-4E1A-A713-FB063CF09E9D}"/>
            </a:ext>
          </a:extLst>
        </xdr:cNvPr>
        <xdr:cNvCxnSpPr/>
      </xdr:nvCxnSpPr>
      <xdr:spPr>
        <a:xfrm>
          <a:off x="4512365" y="6911009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79513</xdr:colOff>
      <xdr:row>42</xdr:row>
      <xdr:rowOff>192155</xdr:rowOff>
    </xdr:from>
    <xdr:to>
      <xdr:col>4</xdr:col>
      <xdr:colOff>549094</xdr:colOff>
      <xdr:row>44</xdr:row>
      <xdr:rowOff>6625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911E535A-96C5-462D-8A47-610E6AD829C0}"/>
            </a:ext>
          </a:extLst>
        </xdr:cNvPr>
        <xdr:cNvSpPr/>
      </xdr:nvSpPr>
      <xdr:spPr>
        <a:xfrm>
          <a:off x="4055165" y="8256103"/>
          <a:ext cx="469581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53009</xdr:colOff>
      <xdr:row>42</xdr:row>
      <xdr:rowOff>6626</xdr:rowOff>
    </xdr:from>
    <xdr:to>
      <xdr:col>4</xdr:col>
      <xdr:colOff>522590</xdr:colOff>
      <xdr:row>43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DE145594-7D01-4202-A29F-A7BE73371676}"/>
            </a:ext>
          </a:extLst>
        </xdr:cNvPr>
        <xdr:cNvSpPr/>
      </xdr:nvSpPr>
      <xdr:spPr>
        <a:xfrm>
          <a:off x="4028661" y="8070574"/>
          <a:ext cx="469581" cy="18553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26505</xdr:colOff>
      <xdr:row>41</xdr:row>
      <xdr:rowOff>6626</xdr:rowOff>
    </xdr:from>
    <xdr:to>
      <xdr:col>4</xdr:col>
      <xdr:colOff>496086</xdr:colOff>
      <xdr:row>42</xdr:row>
      <xdr:rowOff>1807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EC635988-BCA7-480F-9300-60533882F1C8}"/>
            </a:ext>
          </a:extLst>
        </xdr:cNvPr>
        <xdr:cNvSpPr/>
      </xdr:nvSpPr>
      <xdr:spPr>
        <a:xfrm>
          <a:off x="4002157" y="7878417"/>
          <a:ext cx="469581" cy="18733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848139</xdr:colOff>
      <xdr:row>39</xdr:row>
      <xdr:rowOff>192156</xdr:rowOff>
    </xdr:from>
    <xdr:to>
      <xdr:col>4</xdr:col>
      <xdr:colOff>477078</xdr:colOff>
      <xdr:row>41</xdr:row>
      <xdr:rowOff>6626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AD020ABB-B28E-4E21-B62B-3281659EA61C}"/>
            </a:ext>
          </a:extLst>
        </xdr:cNvPr>
        <xdr:cNvSpPr/>
      </xdr:nvSpPr>
      <xdr:spPr>
        <a:xfrm>
          <a:off x="3829878" y="7679634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828260</xdr:colOff>
      <xdr:row>38</xdr:row>
      <xdr:rowOff>185530</xdr:rowOff>
    </xdr:from>
    <xdr:to>
      <xdr:col>4</xdr:col>
      <xdr:colOff>457199</xdr:colOff>
      <xdr:row>40</xdr:row>
      <xdr:rowOff>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1A4B40CB-49CA-47F5-87F4-C094C0A6499F}"/>
            </a:ext>
          </a:extLst>
        </xdr:cNvPr>
        <xdr:cNvSpPr/>
      </xdr:nvSpPr>
      <xdr:spPr>
        <a:xfrm>
          <a:off x="3809999" y="7480852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795131</xdr:colOff>
      <xdr:row>37</xdr:row>
      <xdr:rowOff>192156</xdr:rowOff>
    </xdr:from>
    <xdr:to>
      <xdr:col>4</xdr:col>
      <xdr:colOff>212036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471DDA11-48BB-48DF-BEA1-FF9BBC3BC548}"/>
            </a:ext>
          </a:extLst>
        </xdr:cNvPr>
        <xdr:cNvSpPr/>
      </xdr:nvSpPr>
      <xdr:spPr>
        <a:xfrm>
          <a:off x="3776870" y="7295321"/>
          <a:ext cx="410818" cy="19215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549964</xdr:colOff>
      <xdr:row>36</xdr:row>
      <xdr:rowOff>6625</xdr:rowOff>
    </xdr:from>
    <xdr:to>
      <xdr:col>4</xdr:col>
      <xdr:colOff>178903</xdr:colOff>
      <xdr:row>37</xdr:row>
      <xdr:rowOff>13252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4E195498-FF13-4096-B41B-27FCD0FDDF0B}"/>
            </a:ext>
          </a:extLst>
        </xdr:cNvPr>
        <xdr:cNvSpPr/>
      </xdr:nvSpPr>
      <xdr:spPr>
        <a:xfrm>
          <a:off x="3531703" y="6917634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722244</xdr:colOff>
      <xdr:row>37</xdr:row>
      <xdr:rowOff>6627</xdr:rowOff>
    </xdr:from>
    <xdr:to>
      <xdr:col>4</xdr:col>
      <xdr:colOff>197912</xdr:colOff>
      <xdr:row>38</xdr:row>
      <xdr:rowOff>13252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6B8613E8-0F0D-41DA-8496-9C9475ECC948}"/>
            </a:ext>
          </a:extLst>
        </xdr:cNvPr>
        <xdr:cNvSpPr/>
      </xdr:nvSpPr>
      <xdr:spPr>
        <a:xfrm>
          <a:off x="3703983" y="7109792"/>
          <a:ext cx="469581" cy="1987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536714</xdr:colOff>
      <xdr:row>35</xdr:row>
      <xdr:rowOff>185531</xdr:rowOff>
    </xdr:from>
    <xdr:to>
      <xdr:col>7</xdr:col>
      <xdr:colOff>543759</xdr:colOff>
      <xdr:row>44</xdr:row>
      <xdr:rowOff>2000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D2C07455-FC29-4BB9-951E-E83CB1EB2B0F}"/>
            </a:ext>
          </a:extLst>
        </xdr:cNvPr>
        <xdr:cNvCxnSpPr/>
      </xdr:nvCxnSpPr>
      <xdr:spPr>
        <a:xfrm>
          <a:off x="7494105" y="6904383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463685</xdr:colOff>
      <xdr:row>43</xdr:row>
      <xdr:rowOff>3243</xdr:rowOff>
    </xdr:from>
    <xdr:to>
      <xdr:col>7</xdr:col>
      <xdr:colOff>544749</xdr:colOff>
      <xdr:row>44</xdr:row>
      <xdr:rowOff>1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630D7346-E77C-4BC3-9549-D7C445F77580}"/>
            </a:ext>
          </a:extLst>
        </xdr:cNvPr>
        <xdr:cNvSpPr/>
      </xdr:nvSpPr>
      <xdr:spPr>
        <a:xfrm>
          <a:off x="7409234" y="8219873"/>
          <a:ext cx="8106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437745</xdr:colOff>
      <xdr:row>42</xdr:row>
      <xdr:rowOff>3243</xdr:rowOff>
    </xdr:from>
    <xdr:to>
      <xdr:col>7</xdr:col>
      <xdr:colOff>531779</xdr:colOff>
      <xdr:row>43</xdr:row>
      <xdr:rowOff>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E6E11212-7DD7-4034-87DB-6EDD30A6B1E3}"/>
            </a:ext>
          </a:extLst>
        </xdr:cNvPr>
        <xdr:cNvSpPr/>
      </xdr:nvSpPr>
      <xdr:spPr>
        <a:xfrm>
          <a:off x="7383294" y="8028562"/>
          <a:ext cx="9403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421532</xdr:colOff>
      <xdr:row>41</xdr:row>
      <xdr:rowOff>3242</xdr:rowOff>
    </xdr:from>
    <xdr:to>
      <xdr:col>7</xdr:col>
      <xdr:colOff>486383</xdr:colOff>
      <xdr:row>42</xdr:row>
      <xdr:rowOff>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6A83AB1F-3165-400E-98BF-CF7BBEA90680}"/>
            </a:ext>
          </a:extLst>
        </xdr:cNvPr>
        <xdr:cNvSpPr/>
      </xdr:nvSpPr>
      <xdr:spPr>
        <a:xfrm>
          <a:off x="7367081" y="7837251"/>
          <a:ext cx="64851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330739</xdr:colOff>
      <xdr:row>40</xdr:row>
      <xdr:rowOff>3242</xdr:rowOff>
    </xdr:from>
    <xdr:to>
      <xdr:col>7</xdr:col>
      <xdr:colOff>476654</xdr:colOff>
      <xdr:row>40</xdr:row>
      <xdr:rowOff>191310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5C73A98-E2C7-42E4-B387-AEE0AE2FC8D6}"/>
            </a:ext>
          </a:extLst>
        </xdr:cNvPr>
        <xdr:cNvSpPr/>
      </xdr:nvSpPr>
      <xdr:spPr>
        <a:xfrm>
          <a:off x="7276288" y="7645940"/>
          <a:ext cx="145915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233464</xdr:colOff>
      <xdr:row>39</xdr:row>
      <xdr:rowOff>3243</xdr:rowOff>
    </xdr:from>
    <xdr:to>
      <xdr:col>7</xdr:col>
      <xdr:colOff>463685</xdr:colOff>
      <xdr:row>40</xdr:row>
      <xdr:rowOff>0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D97B28AB-2BA0-4185-A312-326EF2415A02}"/>
            </a:ext>
          </a:extLst>
        </xdr:cNvPr>
        <xdr:cNvSpPr/>
      </xdr:nvSpPr>
      <xdr:spPr>
        <a:xfrm>
          <a:off x="7179013" y="7454630"/>
          <a:ext cx="230221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214009</xdr:colOff>
      <xdr:row>38</xdr:row>
      <xdr:rowOff>3242</xdr:rowOff>
    </xdr:from>
    <xdr:to>
      <xdr:col>7</xdr:col>
      <xdr:colOff>350196</xdr:colOff>
      <xdr:row>38</xdr:row>
      <xdr:rowOff>191310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1542741B-270E-40CA-93E8-635C0B2795F8}"/>
            </a:ext>
          </a:extLst>
        </xdr:cNvPr>
        <xdr:cNvSpPr/>
      </xdr:nvSpPr>
      <xdr:spPr>
        <a:xfrm>
          <a:off x="7159558" y="7263319"/>
          <a:ext cx="136187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204281</xdr:colOff>
      <xdr:row>37</xdr:row>
      <xdr:rowOff>3243</xdr:rowOff>
    </xdr:from>
    <xdr:to>
      <xdr:col>7</xdr:col>
      <xdr:colOff>250000</xdr:colOff>
      <xdr:row>38</xdr:row>
      <xdr:rowOff>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CF9588F6-F838-4788-8BB3-A6B6D9362528}"/>
            </a:ext>
          </a:extLst>
        </xdr:cNvPr>
        <xdr:cNvSpPr/>
      </xdr:nvSpPr>
      <xdr:spPr>
        <a:xfrm>
          <a:off x="7149830" y="7072009"/>
          <a:ext cx="45719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158885</xdr:colOff>
      <xdr:row>36</xdr:row>
      <xdr:rowOff>3243</xdr:rowOff>
    </xdr:from>
    <xdr:to>
      <xdr:col>7</xdr:col>
      <xdr:colOff>239949</xdr:colOff>
      <xdr:row>37</xdr:row>
      <xdr:rowOff>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99D74C8B-A0F5-4837-8C06-D72BC5955D2D}"/>
            </a:ext>
          </a:extLst>
        </xdr:cNvPr>
        <xdr:cNvSpPr/>
      </xdr:nvSpPr>
      <xdr:spPr>
        <a:xfrm>
          <a:off x="7104434" y="6880698"/>
          <a:ext cx="8106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162128</xdr:colOff>
      <xdr:row>36</xdr:row>
      <xdr:rowOff>3243</xdr:rowOff>
    </xdr:from>
    <xdr:to>
      <xdr:col>7</xdr:col>
      <xdr:colOff>169173</xdr:colOff>
      <xdr:row>44</xdr:row>
      <xdr:rowOff>11022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F5FB2756-C17B-4911-9824-66966F76F6F2}"/>
            </a:ext>
          </a:extLst>
        </xdr:cNvPr>
        <xdr:cNvCxnSpPr/>
      </xdr:nvCxnSpPr>
      <xdr:spPr>
        <a:xfrm>
          <a:off x="7107677" y="6880698"/>
          <a:ext cx="7045" cy="1538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308043</xdr:colOff>
      <xdr:row>36</xdr:row>
      <xdr:rowOff>6486</xdr:rowOff>
    </xdr:from>
    <xdr:to>
      <xdr:col>13</xdr:col>
      <xdr:colOff>315088</xdr:colOff>
      <xdr:row>44</xdr:row>
      <xdr:rowOff>14265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B07CD494-306B-46D2-A9CA-1E1CB656769E}"/>
            </a:ext>
          </a:extLst>
        </xdr:cNvPr>
        <xdr:cNvCxnSpPr/>
      </xdr:nvCxnSpPr>
      <xdr:spPr>
        <a:xfrm>
          <a:off x="13206920" y="6883941"/>
          <a:ext cx="7045" cy="1538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162128</xdr:colOff>
      <xdr:row>43</xdr:row>
      <xdr:rowOff>3242</xdr:rowOff>
    </xdr:from>
    <xdr:to>
      <xdr:col>13</xdr:col>
      <xdr:colOff>314527</xdr:colOff>
      <xdr:row>43</xdr:row>
      <xdr:rowOff>191310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3B6EEB30-BC63-422C-AC23-AC4B43C29910}"/>
            </a:ext>
          </a:extLst>
        </xdr:cNvPr>
        <xdr:cNvSpPr/>
      </xdr:nvSpPr>
      <xdr:spPr>
        <a:xfrm>
          <a:off x="13061005" y="8219872"/>
          <a:ext cx="152399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136189</xdr:colOff>
      <xdr:row>42</xdr:row>
      <xdr:rowOff>3242</xdr:rowOff>
    </xdr:from>
    <xdr:to>
      <xdr:col>13</xdr:col>
      <xdr:colOff>291831</xdr:colOff>
      <xdr:row>42</xdr:row>
      <xdr:rowOff>191310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4F095D6A-77BE-40CB-81F5-26D9363278D8}"/>
            </a:ext>
          </a:extLst>
        </xdr:cNvPr>
        <xdr:cNvSpPr/>
      </xdr:nvSpPr>
      <xdr:spPr>
        <a:xfrm>
          <a:off x="13035066" y="8028561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119976</xdr:colOff>
      <xdr:row>41</xdr:row>
      <xdr:rowOff>6484</xdr:rowOff>
    </xdr:from>
    <xdr:to>
      <xdr:col>13</xdr:col>
      <xdr:colOff>217252</xdr:colOff>
      <xdr:row>42</xdr:row>
      <xdr:rowOff>3242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8F33FC2-F6E5-438E-9886-431613BF377C}"/>
            </a:ext>
          </a:extLst>
        </xdr:cNvPr>
        <xdr:cNvSpPr/>
      </xdr:nvSpPr>
      <xdr:spPr>
        <a:xfrm>
          <a:off x="13018853" y="7840493"/>
          <a:ext cx="97276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872246</xdr:colOff>
      <xdr:row>40</xdr:row>
      <xdr:rowOff>0</xdr:rowOff>
    </xdr:from>
    <xdr:to>
      <xdr:col>13</xdr:col>
      <xdr:colOff>210766</xdr:colOff>
      <xdr:row>41</xdr:row>
      <xdr:rowOff>3242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5A8BAF3B-7BE3-4161-ACDC-63AFBB49FF58}"/>
            </a:ext>
          </a:extLst>
        </xdr:cNvPr>
        <xdr:cNvSpPr/>
      </xdr:nvSpPr>
      <xdr:spPr>
        <a:xfrm flipH="1">
          <a:off x="12778901" y="7642698"/>
          <a:ext cx="330742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554476</xdr:colOff>
      <xdr:row>39</xdr:row>
      <xdr:rowOff>3242</xdr:rowOff>
    </xdr:from>
    <xdr:to>
      <xdr:col>13</xdr:col>
      <xdr:colOff>194551</xdr:colOff>
      <xdr:row>39</xdr:row>
      <xdr:rowOff>191310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3C5B99F9-F5C8-45B3-965F-59EC2652838D}"/>
            </a:ext>
          </a:extLst>
        </xdr:cNvPr>
        <xdr:cNvSpPr/>
      </xdr:nvSpPr>
      <xdr:spPr>
        <a:xfrm flipH="1">
          <a:off x="12461131" y="7454629"/>
          <a:ext cx="632297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522050</xdr:colOff>
      <xdr:row>38</xdr:row>
      <xdr:rowOff>0</xdr:rowOff>
    </xdr:from>
    <xdr:to>
      <xdr:col>12</xdr:col>
      <xdr:colOff>852792</xdr:colOff>
      <xdr:row>39</xdr:row>
      <xdr:rowOff>3243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3706AF1-3834-417E-A1A9-C359AB100744}"/>
            </a:ext>
          </a:extLst>
        </xdr:cNvPr>
        <xdr:cNvSpPr/>
      </xdr:nvSpPr>
      <xdr:spPr>
        <a:xfrm flipH="1">
          <a:off x="12428705" y="7260077"/>
          <a:ext cx="330742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505838</xdr:colOff>
      <xdr:row>37</xdr:row>
      <xdr:rowOff>3242</xdr:rowOff>
    </xdr:from>
    <xdr:to>
      <xdr:col>12</xdr:col>
      <xdr:colOff>573932</xdr:colOff>
      <xdr:row>38</xdr:row>
      <xdr:rowOff>6484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9FCEC103-5B52-483E-9057-51F2ED8D4BC0}"/>
            </a:ext>
          </a:extLst>
        </xdr:cNvPr>
        <xdr:cNvSpPr/>
      </xdr:nvSpPr>
      <xdr:spPr>
        <a:xfrm flipH="1">
          <a:off x="12412493" y="7072008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405321</xdr:colOff>
      <xdr:row>36</xdr:row>
      <xdr:rowOff>3242</xdr:rowOff>
    </xdr:from>
    <xdr:to>
      <xdr:col>12</xdr:col>
      <xdr:colOff>560963</xdr:colOff>
      <xdr:row>37</xdr:row>
      <xdr:rowOff>810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5CC45343-5EA3-4D1F-9EB7-ED7A790E2A10}"/>
            </a:ext>
          </a:extLst>
        </xdr:cNvPr>
        <xdr:cNvSpPr/>
      </xdr:nvSpPr>
      <xdr:spPr>
        <a:xfrm>
          <a:off x="12292521" y="6853622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710119</xdr:colOff>
      <xdr:row>35</xdr:row>
      <xdr:rowOff>191310</xdr:rowOff>
    </xdr:from>
    <xdr:to>
      <xdr:col>15</xdr:col>
      <xdr:colOff>717164</xdr:colOff>
      <xdr:row>44</xdr:row>
      <xdr:rowOff>10750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8463B709-A1E7-42CF-963F-EBDAFC1C4E17}"/>
            </a:ext>
          </a:extLst>
        </xdr:cNvPr>
        <xdr:cNvCxnSpPr/>
      </xdr:nvCxnSpPr>
      <xdr:spPr>
        <a:xfrm>
          <a:off x="15593438" y="6877455"/>
          <a:ext cx="7045" cy="1541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645268</xdr:colOff>
      <xdr:row>42</xdr:row>
      <xdr:rowOff>191310</xdr:rowOff>
    </xdr:from>
    <xdr:to>
      <xdr:col>15</xdr:col>
      <xdr:colOff>713362</xdr:colOff>
      <xdr:row>44</xdr:row>
      <xdr:rowOff>3242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224D4A0C-A1A1-4C39-B050-66CB3D4B959D}"/>
            </a:ext>
          </a:extLst>
        </xdr:cNvPr>
        <xdr:cNvSpPr/>
      </xdr:nvSpPr>
      <xdr:spPr>
        <a:xfrm flipH="1">
          <a:off x="15528587" y="8216629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622570</xdr:colOff>
      <xdr:row>41</xdr:row>
      <xdr:rowOff>188067</xdr:rowOff>
    </xdr:from>
    <xdr:to>
      <xdr:col>15</xdr:col>
      <xdr:colOff>690664</xdr:colOff>
      <xdr:row>42</xdr:row>
      <xdr:rowOff>191310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88CCEE8E-FE8C-4C4C-BEC9-DA00DAD9B8C0}"/>
            </a:ext>
          </a:extLst>
        </xdr:cNvPr>
        <xdr:cNvSpPr/>
      </xdr:nvSpPr>
      <xdr:spPr>
        <a:xfrm flipH="1">
          <a:off x="15505889" y="8022076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603114</xdr:colOff>
      <xdr:row>41</xdr:row>
      <xdr:rowOff>3242</xdr:rowOff>
    </xdr:from>
    <xdr:to>
      <xdr:col>15</xdr:col>
      <xdr:colOff>658237</xdr:colOff>
      <xdr:row>42</xdr:row>
      <xdr:rowOff>6485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F198871C-AC24-45B2-BA72-3502B0392EEC}"/>
            </a:ext>
          </a:extLst>
        </xdr:cNvPr>
        <xdr:cNvSpPr/>
      </xdr:nvSpPr>
      <xdr:spPr>
        <a:xfrm flipH="1">
          <a:off x="15486433" y="7837251"/>
          <a:ext cx="55123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502595</xdr:colOff>
      <xdr:row>40</xdr:row>
      <xdr:rowOff>3241</xdr:rowOff>
    </xdr:from>
    <xdr:to>
      <xdr:col>15</xdr:col>
      <xdr:colOff>648510</xdr:colOff>
      <xdr:row>40</xdr:row>
      <xdr:rowOff>191309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65A31777-F7AA-42F1-AA55-70574DBEEA03}"/>
            </a:ext>
          </a:extLst>
        </xdr:cNvPr>
        <xdr:cNvSpPr/>
      </xdr:nvSpPr>
      <xdr:spPr>
        <a:xfrm>
          <a:off x="15385914" y="7645939"/>
          <a:ext cx="145915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372892</xdr:colOff>
      <xdr:row>38</xdr:row>
      <xdr:rowOff>188067</xdr:rowOff>
    </xdr:from>
    <xdr:to>
      <xdr:col>15</xdr:col>
      <xdr:colOff>638782</xdr:colOff>
      <xdr:row>39</xdr:row>
      <xdr:rowOff>191310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EC3DD28-DE48-4461-9D7B-6E60E169096C}"/>
            </a:ext>
          </a:extLst>
        </xdr:cNvPr>
        <xdr:cNvSpPr/>
      </xdr:nvSpPr>
      <xdr:spPr>
        <a:xfrm flipH="1">
          <a:off x="15256211" y="7448144"/>
          <a:ext cx="265890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350198</xdr:colOff>
      <xdr:row>38</xdr:row>
      <xdr:rowOff>3241</xdr:rowOff>
    </xdr:from>
    <xdr:to>
      <xdr:col>15</xdr:col>
      <xdr:colOff>505840</xdr:colOff>
      <xdr:row>38</xdr:row>
      <xdr:rowOff>191309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7C90BAA6-C124-4C5E-B5FF-4ADF51A7A176}"/>
            </a:ext>
          </a:extLst>
        </xdr:cNvPr>
        <xdr:cNvSpPr/>
      </xdr:nvSpPr>
      <xdr:spPr>
        <a:xfrm>
          <a:off x="15233517" y="7263318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337224</xdr:colOff>
      <xdr:row>37</xdr:row>
      <xdr:rowOff>3242</xdr:rowOff>
    </xdr:from>
    <xdr:to>
      <xdr:col>15</xdr:col>
      <xdr:colOff>382943</xdr:colOff>
      <xdr:row>38</xdr:row>
      <xdr:rowOff>6484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6EE17E16-2776-4499-A7B4-76E7708FE92E}"/>
            </a:ext>
          </a:extLst>
        </xdr:cNvPr>
        <xdr:cNvSpPr/>
      </xdr:nvSpPr>
      <xdr:spPr>
        <a:xfrm flipH="1">
          <a:off x="15220543" y="7072008"/>
          <a:ext cx="45719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275617</xdr:colOff>
      <xdr:row>36</xdr:row>
      <xdr:rowOff>3243</xdr:rowOff>
    </xdr:from>
    <xdr:to>
      <xdr:col>15</xdr:col>
      <xdr:colOff>372893</xdr:colOff>
      <xdr:row>37</xdr:row>
      <xdr:rowOff>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E74F25A9-A7D2-46D8-92EB-8E4194DAC7AD}"/>
            </a:ext>
          </a:extLst>
        </xdr:cNvPr>
        <xdr:cNvSpPr/>
      </xdr:nvSpPr>
      <xdr:spPr>
        <a:xfrm>
          <a:off x="15158936" y="6880698"/>
          <a:ext cx="97276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288587</xdr:colOff>
      <xdr:row>43</xdr:row>
      <xdr:rowOff>3243</xdr:rowOff>
    </xdr:from>
    <xdr:to>
      <xdr:col>16</xdr:col>
      <xdr:colOff>450712</xdr:colOff>
      <xdr:row>44</xdr:row>
      <xdr:rowOff>1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97C13C95-4225-4038-9AAD-C9BFCAF3FF1C}"/>
            </a:ext>
          </a:extLst>
        </xdr:cNvPr>
        <xdr:cNvSpPr/>
      </xdr:nvSpPr>
      <xdr:spPr>
        <a:xfrm flipH="1">
          <a:off x="16164127" y="8219873"/>
          <a:ext cx="162125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447472</xdr:colOff>
      <xdr:row>35</xdr:row>
      <xdr:rowOff>188068</xdr:rowOff>
    </xdr:from>
    <xdr:to>
      <xdr:col>16</xdr:col>
      <xdr:colOff>454517</xdr:colOff>
      <xdr:row>44</xdr:row>
      <xdr:rowOff>7508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8312DFEB-C65A-4434-A115-1AFA9A00F01B}"/>
            </a:ext>
          </a:extLst>
        </xdr:cNvPr>
        <xdr:cNvCxnSpPr/>
      </xdr:nvCxnSpPr>
      <xdr:spPr>
        <a:xfrm>
          <a:off x="16323012" y="6874213"/>
          <a:ext cx="7045" cy="1541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256161</xdr:colOff>
      <xdr:row>42</xdr:row>
      <xdr:rowOff>3243</xdr:rowOff>
    </xdr:from>
    <xdr:to>
      <xdr:col>16</xdr:col>
      <xdr:colOff>440984</xdr:colOff>
      <xdr:row>43</xdr:row>
      <xdr:rowOff>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85108A43-587E-4388-9080-D6C72A631126}"/>
            </a:ext>
          </a:extLst>
        </xdr:cNvPr>
        <xdr:cNvSpPr/>
      </xdr:nvSpPr>
      <xdr:spPr>
        <a:xfrm flipH="1">
          <a:off x="16131701" y="8028562"/>
          <a:ext cx="184823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123214</xdr:colOff>
      <xdr:row>40</xdr:row>
      <xdr:rowOff>191309</xdr:rowOff>
    </xdr:from>
    <xdr:to>
      <xdr:col>16</xdr:col>
      <xdr:colOff>428015</xdr:colOff>
      <xdr:row>41</xdr:row>
      <xdr:rowOff>191309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35513A75-93A1-4D14-A708-608659204929}"/>
            </a:ext>
          </a:extLst>
        </xdr:cNvPr>
        <xdr:cNvSpPr/>
      </xdr:nvSpPr>
      <xdr:spPr>
        <a:xfrm flipH="1">
          <a:off x="15998754" y="7834007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100516</xdr:colOff>
      <xdr:row>39</xdr:row>
      <xdr:rowOff>191310</xdr:rowOff>
    </xdr:from>
    <xdr:to>
      <xdr:col>16</xdr:col>
      <xdr:colOff>405317</xdr:colOff>
      <xdr:row>40</xdr:row>
      <xdr:rowOff>191310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E32ACD6C-B012-4CE1-8434-A01A2B08EF1D}"/>
            </a:ext>
          </a:extLst>
        </xdr:cNvPr>
        <xdr:cNvSpPr/>
      </xdr:nvSpPr>
      <xdr:spPr>
        <a:xfrm flipH="1">
          <a:off x="15976056" y="7642697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74575</xdr:colOff>
      <xdr:row>39</xdr:row>
      <xdr:rowOff>3242</xdr:rowOff>
    </xdr:from>
    <xdr:to>
      <xdr:col>16</xdr:col>
      <xdr:colOff>379376</xdr:colOff>
      <xdr:row>40</xdr:row>
      <xdr:rowOff>3242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B758E30D-4F48-4C3A-9F8A-BFDF65CCA306}"/>
            </a:ext>
          </a:extLst>
        </xdr:cNvPr>
        <xdr:cNvSpPr/>
      </xdr:nvSpPr>
      <xdr:spPr>
        <a:xfrm flipH="1">
          <a:off x="15950115" y="7454629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48638</xdr:colOff>
      <xdr:row>38</xdr:row>
      <xdr:rowOff>3242</xdr:rowOff>
    </xdr:from>
    <xdr:to>
      <xdr:col>16</xdr:col>
      <xdr:colOff>233461</xdr:colOff>
      <xdr:row>38</xdr:row>
      <xdr:rowOff>191310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4047EC4A-57E2-41EB-8A88-DE120830114D}"/>
            </a:ext>
          </a:extLst>
        </xdr:cNvPr>
        <xdr:cNvSpPr/>
      </xdr:nvSpPr>
      <xdr:spPr>
        <a:xfrm flipH="1">
          <a:off x="15924178" y="7263319"/>
          <a:ext cx="184823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904668</xdr:colOff>
      <xdr:row>37</xdr:row>
      <xdr:rowOff>1</xdr:rowOff>
    </xdr:from>
    <xdr:to>
      <xdr:col>16</xdr:col>
      <xdr:colOff>217248</xdr:colOff>
      <xdr:row>38</xdr:row>
      <xdr:rowOff>6486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B6E22AC-1158-42AE-A986-A23B931B5CA6}"/>
            </a:ext>
          </a:extLst>
        </xdr:cNvPr>
        <xdr:cNvSpPr/>
      </xdr:nvSpPr>
      <xdr:spPr>
        <a:xfrm flipH="1">
          <a:off x="15787987" y="7068767"/>
          <a:ext cx="304801" cy="19779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891701</xdr:colOff>
      <xdr:row>35</xdr:row>
      <xdr:rowOff>188068</xdr:rowOff>
    </xdr:from>
    <xdr:to>
      <xdr:col>15</xdr:col>
      <xdr:colOff>937420</xdr:colOff>
      <xdr:row>37</xdr:row>
      <xdr:rowOff>3242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D6107D77-CEDD-439B-B6E6-373346C2472F}"/>
            </a:ext>
          </a:extLst>
        </xdr:cNvPr>
        <xdr:cNvSpPr/>
      </xdr:nvSpPr>
      <xdr:spPr>
        <a:xfrm flipH="1">
          <a:off x="15775020" y="6874213"/>
          <a:ext cx="45719" cy="19779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560614</xdr:colOff>
      <xdr:row>55</xdr:row>
      <xdr:rowOff>0</xdr:rowOff>
    </xdr:from>
    <xdr:to>
      <xdr:col>6</xdr:col>
      <xdr:colOff>566057</xdr:colOff>
      <xdr:row>59</xdr:row>
      <xdr:rowOff>185057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A1753BED-1065-4FA4-8D69-4EB3244EB180}"/>
            </a:ext>
          </a:extLst>
        </xdr:cNvPr>
        <xdr:cNvCxnSpPr/>
      </xdr:nvCxnSpPr>
      <xdr:spPr>
        <a:xfrm flipH="1">
          <a:off x="6504214" y="10472057"/>
          <a:ext cx="5443" cy="947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251011</xdr:colOff>
      <xdr:row>59</xdr:row>
      <xdr:rowOff>0</xdr:rowOff>
    </xdr:from>
    <xdr:to>
      <xdr:col>6</xdr:col>
      <xdr:colOff>560293</xdr:colOff>
      <xdr:row>60</xdr:row>
      <xdr:rowOff>1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1DD67AB1-C206-4DD4-A09D-5511A5B3F677}"/>
            </a:ext>
          </a:extLst>
        </xdr:cNvPr>
        <xdr:cNvSpPr/>
      </xdr:nvSpPr>
      <xdr:spPr>
        <a:xfrm>
          <a:off x="6194611" y="11362765"/>
          <a:ext cx="309282" cy="19274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218917</xdr:colOff>
      <xdr:row>58</xdr:row>
      <xdr:rowOff>3945</xdr:rowOff>
    </xdr:from>
    <xdr:to>
      <xdr:col>6</xdr:col>
      <xdr:colOff>451999</xdr:colOff>
      <xdr:row>59</xdr:row>
      <xdr:rowOff>3945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AC8FF93A-2F1C-442D-A137-60511DC9366E}"/>
            </a:ext>
          </a:extLst>
        </xdr:cNvPr>
        <xdr:cNvSpPr/>
      </xdr:nvSpPr>
      <xdr:spPr>
        <a:xfrm>
          <a:off x="6162517" y="11132193"/>
          <a:ext cx="233082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225552</xdr:colOff>
      <xdr:row>57</xdr:row>
      <xdr:rowOff>0</xdr:rowOff>
    </xdr:from>
    <xdr:to>
      <xdr:col>6</xdr:col>
      <xdr:colOff>225552</xdr:colOff>
      <xdr:row>58</xdr:row>
      <xdr:rowOff>3048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D2672DA2-F7C2-49EF-A7B4-77F9D568242E}"/>
            </a:ext>
          </a:extLst>
        </xdr:cNvPr>
        <xdr:cNvCxnSpPr/>
      </xdr:nvCxnSpPr>
      <xdr:spPr>
        <a:xfrm flipV="1">
          <a:off x="6169152" y="10936224"/>
          <a:ext cx="0" cy="1950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926053</xdr:colOff>
      <xdr:row>55</xdr:row>
      <xdr:rowOff>897</xdr:rowOff>
    </xdr:from>
    <xdr:to>
      <xdr:col>6</xdr:col>
      <xdr:colOff>168535</xdr:colOff>
      <xdr:row>56</xdr:row>
      <xdr:rowOff>897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9DDCA0E9-5CC3-4D67-8382-DD7C6D57F726}"/>
            </a:ext>
          </a:extLst>
        </xdr:cNvPr>
        <xdr:cNvSpPr/>
      </xdr:nvSpPr>
      <xdr:spPr>
        <a:xfrm>
          <a:off x="5879053" y="10553073"/>
          <a:ext cx="233082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950436</xdr:colOff>
      <xdr:row>56</xdr:row>
      <xdr:rowOff>897</xdr:rowOff>
    </xdr:from>
    <xdr:to>
      <xdr:col>6</xdr:col>
      <xdr:colOff>228599</xdr:colOff>
      <xdr:row>57</xdr:row>
      <xdr:rowOff>897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9EE235AB-17A2-4780-87AC-5015B7B71C44}"/>
            </a:ext>
          </a:extLst>
        </xdr:cNvPr>
        <xdr:cNvSpPr/>
      </xdr:nvSpPr>
      <xdr:spPr>
        <a:xfrm>
          <a:off x="5903436" y="10745097"/>
          <a:ext cx="268763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920278</xdr:colOff>
      <xdr:row>55</xdr:row>
      <xdr:rowOff>5225</xdr:rowOff>
    </xdr:from>
    <xdr:to>
      <xdr:col>5</xdr:col>
      <xdr:colOff>925721</xdr:colOff>
      <xdr:row>59</xdr:row>
      <xdr:rowOff>190282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7757F0B8-B426-4102-80C5-3C92C8422660}"/>
            </a:ext>
          </a:extLst>
        </xdr:cNvPr>
        <xdr:cNvCxnSpPr/>
      </xdr:nvCxnSpPr>
      <xdr:spPr>
        <a:xfrm flipH="1">
          <a:off x="5873278" y="10557401"/>
          <a:ext cx="5443" cy="9531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zoomScaleNormal="70" workbookViewId="0">
      <pane ySplit="1" topLeftCell="A16" activePane="bottomLeft" state="frozen"/>
      <selection pane="bottomLeft" activeCell="M21" sqref="M21"/>
    </sheetView>
  </sheetViews>
  <sheetFormatPr defaultColWidth="14.453125" defaultRowHeight="15" customHeight="1" x14ac:dyDescent="0.35"/>
  <cols>
    <col min="1" max="1" width="12" customWidth="1"/>
    <col min="2" max="2" width="10.90625" customWidth="1"/>
    <col min="3" max="3" width="10.08984375" customWidth="1"/>
    <col min="4" max="4" width="12" customWidth="1"/>
    <col min="5" max="5" width="8.36328125" customWidth="1"/>
    <col min="6" max="6" width="10.08984375" customWidth="1"/>
    <col min="7" max="8" width="9.08984375" customWidth="1"/>
    <col min="9" max="9" width="7.453125" customWidth="1"/>
    <col min="10" max="10" width="11.6328125" customWidth="1"/>
    <col min="11" max="11" width="12" customWidth="1"/>
    <col min="12" max="12" width="8.6328125" customWidth="1"/>
    <col min="13" max="13" width="14.54296875" customWidth="1"/>
    <col min="14" max="14" width="21.08984375" customWidth="1"/>
    <col min="15" max="15" width="15.36328125" customWidth="1"/>
    <col min="16" max="16" width="47.6328125" customWidth="1"/>
    <col min="17" max="17" width="17.90625" customWidth="1"/>
    <col min="18" max="26" width="8.6328125" customWidth="1"/>
  </cols>
  <sheetData>
    <row r="1" spans="1:26" ht="6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5" t="s">
        <v>11</v>
      </c>
      <c r="B2" s="5">
        <v>10</v>
      </c>
      <c r="C2" s="5" t="s">
        <v>12</v>
      </c>
      <c r="F2" s="5">
        <v>20</v>
      </c>
      <c r="G2" s="6">
        <v>0</v>
      </c>
      <c r="H2" s="6">
        <v>0.41599979921119845</v>
      </c>
      <c r="I2" s="7">
        <v>8.5523607660504999E-2</v>
      </c>
      <c r="J2" s="8">
        <v>61.714603314224242</v>
      </c>
      <c r="K2" s="5" t="s">
        <v>13</v>
      </c>
      <c r="L2">
        <v>3</v>
      </c>
      <c r="M2">
        <f>PRODUCT(12,H2,1/15.5)</f>
        <v>0.32206436067963751</v>
      </c>
      <c r="N2">
        <f>PRODUCT(M2,1/L2)</f>
        <v>0.1073547868932125</v>
      </c>
    </row>
    <row r="3" spans="1:26" ht="14.25" customHeight="1" x14ac:dyDescent="0.35">
      <c r="B3" s="5">
        <v>20</v>
      </c>
      <c r="C3" s="5" t="s">
        <v>15</v>
      </c>
      <c r="F3" s="5">
        <v>20</v>
      </c>
      <c r="G3" s="6">
        <v>1.1264938856419069</v>
      </c>
      <c r="H3" s="6">
        <v>0.12894269349985998</v>
      </c>
      <c r="I3" s="7">
        <v>0.111421850244242</v>
      </c>
      <c r="J3" s="8"/>
      <c r="L3">
        <v>4</v>
      </c>
      <c r="M3" s="32">
        <f t="shared" ref="M3:M7" si="0">PRODUCT(12,H3,1/15.5)</f>
        <v>9.982660141924643E-2</v>
      </c>
      <c r="N3" s="32">
        <f t="shared" ref="N3:N7" si="1">PRODUCT(M3,1/L3)</f>
        <v>2.4956650354811608E-2</v>
      </c>
      <c r="P3" s="9" t="s">
        <v>14</v>
      </c>
    </row>
    <row r="4" spans="1:26" ht="14.25" customHeight="1" x14ac:dyDescent="0.35">
      <c r="B4" s="5">
        <v>30</v>
      </c>
      <c r="C4" s="5" t="s">
        <v>18</v>
      </c>
      <c r="F4" s="5">
        <v>20</v>
      </c>
      <c r="G4" s="6">
        <v>0.47589854172011603</v>
      </c>
      <c r="H4" s="6">
        <v>0.50133709796108217</v>
      </c>
      <c r="I4" s="7">
        <v>5.0533608893815203E-2</v>
      </c>
      <c r="J4" s="8"/>
      <c r="L4">
        <v>3</v>
      </c>
      <c r="M4" s="32">
        <f t="shared" si="0"/>
        <v>0.38813194680857971</v>
      </c>
      <c r="N4" s="32">
        <f t="shared" si="1"/>
        <v>0.12937731560285989</v>
      </c>
      <c r="P4" s="5" t="s">
        <v>16</v>
      </c>
      <c r="Q4" s="5" t="s">
        <v>17</v>
      </c>
    </row>
    <row r="5" spans="1:26" ht="14.25" customHeight="1" x14ac:dyDescent="0.35">
      <c r="B5" s="5">
        <v>40</v>
      </c>
      <c r="C5" s="5" t="s">
        <v>21</v>
      </c>
      <c r="F5" s="5">
        <v>20</v>
      </c>
      <c r="G5" s="6">
        <v>0</v>
      </c>
      <c r="H5" s="6">
        <v>0.29998481241018482</v>
      </c>
      <c r="I5" s="7">
        <v>4.3344103714953598E-2</v>
      </c>
      <c r="J5" s="8"/>
      <c r="L5">
        <v>4</v>
      </c>
      <c r="M5" s="32">
        <f t="shared" si="0"/>
        <v>0.23224630638207858</v>
      </c>
      <c r="N5" s="32">
        <f t="shared" si="1"/>
        <v>5.8061576595519644E-2</v>
      </c>
      <c r="P5" s="5" t="s">
        <v>19</v>
      </c>
      <c r="Q5" s="5" t="s">
        <v>20</v>
      </c>
    </row>
    <row r="6" spans="1:26" ht="14.25" customHeight="1" x14ac:dyDescent="0.35">
      <c r="B6" s="5">
        <v>50</v>
      </c>
      <c r="C6" s="5" t="s">
        <v>24</v>
      </c>
      <c r="F6" s="5">
        <v>20</v>
      </c>
      <c r="G6" s="6">
        <v>1.5370484240376798</v>
      </c>
      <c r="H6" s="6">
        <v>0.13487386208912222</v>
      </c>
      <c r="I6" s="7">
        <v>5.9160600070792602E-2</v>
      </c>
      <c r="J6" s="8"/>
      <c r="L6">
        <v>2</v>
      </c>
      <c r="M6" s="32">
        <f t="shared" si="0"/>
        <v>0.10441847387544946</v>
      </c>
      <c r="N6" s="32">
        <f t="shared" si="1"/>
        <v>5.220923693772473E-2</v>
      </c>
      <c r="P6" s="5" t="s">
        <v>22</v>
      </c>
      <c r="Q6" s="5" t="s">
        <v>23</v>
      </c>
    </row>
    <row r="7" spans="1:26" ht="14.25" customHeight="1" x14ac:dyDescent="0.35">
      <c r="B7" s="5">
        <v>60</v>
      </c>
      <c r="C7" s="5" t="s">
        <v>27</v>
      </c>
      <c r="D7" s="5" t="s">
        <v>28</v>
      </c>
      <c r="F7" s="5">
        <v>40</v>
      </c>
      <c r="G7" s="6">
        <v>0</v>
      </c>
      <c r="H7" s="6">
        <v>0.51322636160803325</v>
      </c>
      <c r="I7" s="7">
        <v>0.134941999254343</v>
      </c>
      <c r="J7" s="8"/>
      <c r="L7">
        <v>3</v>
      </c>
      <c r="M7" s="32">
        <f t="shared" si="0"/>
        <v>0.3973365380191225</v>
      </c>
      <c r="N7" s="32">
        <f t="shared" si="1"/>
        <v>0.13244551267304083</v>
      </c>
      <c r="O7">
        <f>SUM(N2:N7)</f>
        <v>0.50440507905716925</v>
      </c>
      <c r="P7" s="5" t="s">
        <v>25</v>
      </c>
      <c r="Q7" s="5" t="s">
        <v>26</v>
      </c>
    </row>
    <row r="8" spans="1:26" ht="14.25" customHeight="1" x14ac:dyDescent="0.35">
      <c r="A8" s="5" t="s">
        <v>31</v>
      </c>
      <c r="B8" s="5">
        <v>10</v>
      </c>
      <c r="C8" s="5" t="s">
        <v>12</v>
      </c>
      <c r="F8" s="5">
        <v>20</v>
      </c>
      <c r="G8" s="6">
        <v>1.3400903399286308</v>
      </c>
      <c r="H8" s="6">
        <v>0.19205678939122783</v>
      </c>
      <c r="I8" s="7">
        <v>8.5523607660504999E-2</v>
      </c>
      <c r="J8" s="8">
        <v>298.99182601996716</v>
      </c>
      <c r="K8" s="5" t="s">
        <v>32</v>
      </c>
      <c r="L8" s="32">
        <v>3</v>
      </c>
      <c r="M8">
        <f>PRODUCT(157,H8,1/15.5)</f>
        <v>1.9453494151240496</v>
      </c>
      <c r="N8">
        <f>PRODUCT(M8,1/L2)</f>
        <v>0.64844980504134986</v>
      </c>
      <c r="P8" s="5" t="s">
        <v>29</v>
      </c>
      <c r="Q8" s="5" t="s">
        <v>30</v>
      </c>
    </row>
    <row r="9" spans="1:26" ht="14.25" customHeight="1" x14ac:dyDescent="0.35">
      <c r="B9" s="5">
        <v>20</v>
      </c>
      <c r="C9" s="5" t="s">
        <v>15</v>
      </c>
      <c r="F9" s="5">
        <v>20</v>
      </c>
      <c r="G9" s="6">
        <v>1.2404850126084865</v>
      </c>
      <c r="H9" s="6">
        <v>0.98217103335513245</v>
      </c>
      <c r="I9" s="7">
        <v>0.111421850244242</v>
      </c>
      <c r="J9" s="8"/>
      <c r="L9" s="32">
        <v>4</v>
      </c>
      <c r="M9" s="32">
        <f t="shared" ref="M9:M13" si="2">PRODUCT(157,H9,1/15.5)</f>
        <v>9.9484420797906967</v>
      </c>
      <c r="N9" s="32">
        <f>PRODUCT(M9,1/L3)</f>
        <v>2.4871105199476742</v>
      </c>
      <c r="P9" s="5" t="s">
        <v>33</v>
      </c>
      <c r="Q9" s="5" t="s">
        <v>34</v>
      </c>
    </row>
    <row r="10" spans="1:26" ht="14.25" customHeight="1" x14ac:dyDescent="0.35">
      <c r="B10" s="5">
        <v>30</v>
      </c>
      <c r="C10" s="5" t="s">
        <v>18</v>
      </c>
      <c r="F10" s="5">
        <v>20</v>
      </c>
      <c r="G10" s="6">
        <v>1.4021484442301118</v>
      </c>
      <c r="H10" s="6">
        <v>0.85188514719713615</v>
      </c>
      <c r="I10" s="7">
        <v>5.0533608893815203E-2</v>
      </c>
      <c r="J10" s="8"/>
      <c r="L10" s="32">
        <v>3</v>
      </c>
      <c r="M10" s="32">
        <f t="shared" si="2"/>
        <v>8.6287721361258303</v>
      </c>
      <c r="N10" s="32">
        <f>PRODUCT(M10,1/L4)</f>
        <v>2.8762573787086101</v>
      </c>
      <c r="P10" s="5" t="s">
        <v>35</v>
      </c>
      <c r="Q10" s="5" t="s">
        <v>36</v>
      </c>
    </row>
    <row r="11" spans="1:26" ht="14.25" customHeight="1" x14ac:dyDescent="0.35">
      <c r="B11" s="5">
        <v>40</v>
      </c>
      <c r="C11" s="5" t="s">
        <v>21</v>
      </c>
      <c r="F11" s="5">
        <v>20</v>
      </c>
      <c r="G11" s="6">
        <v>0.60163979561613945</v>
      </c>
      <c r="H11" s="6">
        <v>1.05</v>
      </c>
      <c r="I11" s="7">
        <v>4.3344103714953598E-2</v>
      </c>
      <c r="J11" s="8"/>
      <c r="L11" s="32">
        <v>4</v>
      </c>
      <c r="M11" s="32">
        <f t="shared" si="2"/>
        <v>10.635483870967741</v>
      </c>
      <c r="N11" s="32">
        <f>PRODUCT(M11,1/L5)</f>
        <v>2.6588709677419353</v>
      </c>
      <c r="P11" s="5" t="s">
        <v>37</v>
      </c>
      <c r="Q11" s="5" t="s">
        <v>38</v>
      </c>
    </row>
    <row r="12" spans="1:26" ht="14.25" customHeight="1" x14ac:dyDescent="0.35">
      <c r="B12" s="5">
        <v>50</v>
      </c>
      <c r="C12" s="5" t="s">
        <v>24</v>
      </c>
      <c r="F12" s="5">
        <v>20</v>
      </c>
      <c r="G12" s="6">
        <v>1.4306367789004921</v>
      </c>
      <c r="H12" s="6">
        <v>0.2</v>
      </c>
      <c r="I12" s="7">
        <v>5.9160600070792602E-2</v>
      </c>
      <c r="J12" s="8"/>
      <c r="L12" s="32">
        <v>2</v>
      </c>
      <c r="M12" s="32">
        <f t="shared" si="2"/>
        <v>2.0258064516129033</v>
      </c>
      <c r="N12" s="32">
        <f>PRODUCT(M12,1/L6)</f>
        <v>1.0129032258064516</v>
      </c>
    </row>
    <row r="13" spans="1:26" ht="14.25" customHeight="1" x14ac:dyDescent="0.35">
      <c r="B13" s="5">
        <v>60</v>
      </c>
      <c r="C13" s="5" t="s">
        <v>27</v>
      </c>
      <c r="D13" s="5" t="s">
        <v>39</v>
      </c>
      <c r="E13" s="5">
        <v>1</v>
      </c>
      <c r="F13" s="5">
        <v>40</v>
      </c>
      <c r="G13" s="6">
        <v>0.2</v>
      </c>
      <c r="H13" s="6">
        <v>0.77521870967200424</v>
      </c>
      <c r="I13" s="7">
        <v>0.134941999254343</v>
      </c>
      <c r="J13" s="8"/>
      <c r="L13" s="32">
        <v>3</v>
      </c>
      <c r="M13" s="32">
        <f t="shared" si="2"/>
        <v>7.852215317322881</v>
      </c>
      <c r="N13" s="32">
        <f>PRODUCT(M13,1/L7)</f>
        <v>2.6174051057742935</v>
      </c>
    </row>
    <row r="14" spans="1:26" ht="14.25" customHeight="1" x14ac:dyDescent="0.35">
      <c r="D14" s="5" t="s">
        <v>44</v>
      </c>
      <c r="E14" s="5">
        <v>2</v>
      </c>
      <c r="G14" s="6"/>
      <c r="H14" s="6"/>
      <c r="I14" s="7"/>
      <c r="J14" s="8"/>
      <c r="P14" s="9" t="s">
        <v>40</v>
      </c>
      <c r="Q14" s="9" t="s">
        <v>41</v>
      </c>
      <c r="R14" s="9" t="s">
        <v>42</v>
      </c>
      <c r="S14" s="9" t="s">
        <v>43</v>
      </c>
    </row>
    <row r="15" spans="1:26" ht="14.25" customHeight="1" x14ac:dyDescent="0.35">
      <c r="A15" s="5" t="s">
        <v>47</v>
      </c>
      <c r="B15" s="5">
        <v>10</v>
      </c>
      <c r="C15" s="5" t="s">
        <v>12</v>
      </c>
      <c r="F15" s="5">
        <v>20</v>
      </c>
      <c r="G15" s="6">
        <v>0</v>
      </c>
      <c r="H15" s="6">
        <v>0.48270007940438597</v>
      </c>
      <c r="I15" s="7">
        <v>8.5523607660504999E-2</v>
      </c>
      <c r="J15" s="8">
        <v>121.75013824168092</v>
      </c>
      <c r="K15" s="5" t="s">
        <v>13</v>
      </c>
      <c r="L15" s="32">
        <v>3</v>
      </c>
      <c r="M15">
        <f>PRODUCT(2,H15,1/15.5)</f>
        <v>6.2283881213469158E-2</v>
      </c>
      <c r="N15">
        <f>PRODUCT(M15,1/L15)</f>
        <v>2.0761293737823053E-2</v>
      </c>
      <c r="P15" s="5" t="s">
        <v>13</v>
      </c>
      <c r="Q15" s="5" t="s">
        <v>45</v>
      </c>
      <c r="R15" s="6">
        <v>1</v>
      </c>
      <c r="S15" s="5" t="s">
        <v>46</v>
      </c>
    </row>
    <row r="16" spans="1:26" ht="14.25" customHeight="1" x14ac:dyDescent="0.35">
      <c r="B16" s="5">
        <v>20</v>
      </c>
      <c r="C16" s="5" t="s">
        <v>15</v>
      </c>
      <c r="F16" s="5">
        <v>20</v>
      </c>
      <c r="G16" s="6">
        <v>3.8977320725745113E-2</v>
      </c>
      <c r="H16" s="6">
        <v>0.85956770439183139</v>
      </c>
      <c r="I16" s="7">
        <v>0.111421850244242</v>
      </c>
      <c r="J16" s="8"/>
      <c r="L16" s="32">
        <v>4</v>
      </c>
      <c r="M16" s="32">
        <f t="shared" ref="M16:M20" si="3">PRODUCT(2,H16,1/15.5)</f>
        <v>0.11091196185701049</v>
      </c>
      <c r="N16" s="32">
        <f t="shared" ref="N16:N20" si="4">PRODUCT(M16,1/L16)</f>
        <v>2.7727990464252623E-2</v>
      </c>
      <c r="P16" s="5" t="s">
        <v>32</v>
      </c>
      <c r="Q16" s="5" t="s">
        <v>48</v>
      </c>
      <c r="R16" s="5">
        <v>2.6</v>
      </c>
      <c r="S16" s="5" t="s">
        <v>46</v>
      </c>
    </row>
    <row r="17" spans="1:19" ht="14.25" customHeight="1" x14ac:dyDescent="0.35">
      <c r="B17" s="5">
        <v>30</v>
      </c>
      <c r="C17" s="5" t="s">
        <v>18</v>
      </c>
      <c r="F17" s="5">
        <v>20</v>
      </c>
      <c r="G17" s="6">
        <v>0.41849678201267904</v>
      </c>
      <c r="H17" s="6">
        <v>0.47773308393334424</v>
      </c>
      <c r="I17" s="7">
        <v>5.0533608893815203E-2</v>
      </c>
      <c r="J17" s="8"/>
      <c r="L17" s="32">
        <v>3</v>
      </c>
      <c r="M17" s="32">
        <f t="shared" si="3"/>
        <v>6.1642978572044413E-2</v>
      </c>
      <c r="N17" s="32">
        <f t="shared" si="4"/>
        <v>2.0547659524014803E-2</v>
      </c>
      <c r="P17" s="5" t="s">
        <v>49</v>
      </c>
      <c r="Q17" s="5" t="s">
        <v>50</v>
      </c>
      <c r="R17" s="5">
        <v>12.2</v>
      </c>
      <c r="S17" s="5" t="s">
        <v>51</v>
      </c>
    </row>
    <row r="18" spans="1:19" ht="14.25" customHeight="1" x14ac:dyDescent="0.35">
      <c r="B18" s="5">
        <v>40</v>
      </c>
      <c r="C18" s="5" t="s">
        <v>21</v>
      </c>
      <c r="F18" s="5">
        <v>20</v>
      </c>
      <c r="G18" s="6">
        <v>1.9053669301556477</v>
      </c>
      <c r="H18" s="6">
        <v>1.2</v>
      </c>
      <c r="I18" s="7">
        <v>4.3344103714953598E-2</v>
      </c>
      <c r="J18" s="8"/>
      <c r="L18" s="32">
        <v>4</v>
      </c>
      <c r="M18" s="32">
        <f t="shared" si="3"/>
        <v>0.15483870967741933</v>
      </c>
      <c r="N18" s="32">
        <f t="shared" si="4"/>
        <v>3.8709677419354833E-2</v>
      </c>
      <c r="P18" s="5" t="s">
        <v>52</v>
      </c>
      <c r="Q18" s="5" t="s">
        <v>53</v>
      </c>
      <c r="R18" s="10" t="s">
        <v>54</v>
      </c>
      <c r="S18" s="5" t="s">
        <v>55</v>
      </c>
    </row>
    <row r="19" spans="1:19" ht="14.25" customHeight="1" x14ac:dyDescent="0.35">
      <c r="B19" s="5">
        <v>50</v>
      </c>
      <c r="C19" s="5" t="s">
        <v>24</v>
      </c>
      <c r="F19" s="5">
        <v>20</v>
      </c>
      <c r="G19" s="6">
        <v>0.1539535411727071</v>
      </c>
      <c r="H19" s="6">
        <v>0.2</v>
      </c>
      <c r="I19" s="7">
        <v>5.9160600070792602E-2</v>
      </c>
      <c r="J19" s="8"/>
      <c r="L19" s="32">
        <v>2</v>
      </c>
      <c r="M19" s="32">
        <f t="shared" si="3"/>
        <v>2.5806451612903226E-2</v>
      </c>
      <c r="N19" s="32">
        <f t="shared" si="4"/>
        <v>1.2903225806451613E-2</v>
      </c>
    </row>
    <row r="20" spans="1:19" ht="14.25" customHeight="1" x14ac:dyDescent="0.35">
      <c r="B20" s="5">
        <v>60</v>
      </c>
      <c r="C20" s="5" t="s">
        <v>27</v>
      </c>
      <c r="D20" s="5" t="s">
        <v>28</v>
      </c>
      <c r="F20" s="5">
        <v>40</v>
      </c>
      <c r="G20" s="6">
        <v>0</v>
      </c>
      <c r="H20" s="6">
        <v>0.11722131599705055</v>
      </c>
      <c r="I20" s="7">
        <v>0.134941999254343</v>
      </c>
      <c r="J20" s="8"/>
      <c r="L20" s="32">
        <v>3</v>
      </c>
      <c r="M20" s="32">
        <f t="shared" si="3"/>
        <v>1.5125331096393618E-2</v>
      </c>
      <c r="N20" s="32">
        <f t="shared" si="4"/>
        <v>5.0417770321312056E-3</v>
      </c>
    </row>
    <row r="21" spans="1:19" ht="14.25" customHeight="1" x14ac:dyDescent="0.35">
      <c r="A21" s="5" t="s">
        <v>56</v>
      </c>
      <c r="B21" s="5">
        <v>10</v>
      </c>
      <c r="C21" s="5" t="s">
        <v>12</v>
      </c>
      <c r="F21" s="5">
        <v>20</v>
      </c>
      <c r="G21" s="6">
        <v>1.3787093748153834</v>
      </c>
      <c r="H21" s="6">
        <v>0.68822292266060248</v>
      </c>
      <c r="I21" s="7">
        <v>8.5523607660504999E-2</v>
      </c>
      <c r="J21" s="8">
        <v>90.344394706807265</v>
      </c>
      <c r="K21" s="5" t="s">
        <v>13</v>
      </c>
      <c r="M21">
        <f>PRODUCT(35,H21,1/15.5)</f>
        <v>1.5540517608465216</v>
      </c>
      <c r="N21">
        <f>PRODUCT(M21,1/3)</f>
        <v>0.51801725361550721</v>
      </c>
    </row>
    <row r="22" spans="1:19" ht="14.25" customHeight="1" x14ac:dyDescent="0.35">
      <c r="B22" s="5">
        <v>20</v>
      </c>
      <c r="C22" s="5" t="s">
        <v>15</v>
      </c>
      <c r="F22" s="5">
        <v>20</v>
      </c>
      <c r="G22" s="6">
        <v>0.18045000112733622</v>
      </c>
      <c r="H22" s="6">
        <v>0.50028840419782139</v>
      </c>
      <c r="I22" s="7">
        <v>0.111421850244242</v>
      </c>
      <c r="J22" s="8"/>
      <c r="M22" s="32">
        <f t="shared" ref="M22:M26" si="5">PRODUCT(35,H22,1/15.5)</f>
        <v>1.1296834933499191</v>
      </c>
      <c r="N22">
        <f>PRODUCT(M22,1/4)</f>
        <v>0.28242087333747978</v>
      </c>
    </row>
    <row r="23" spans="1:19" ht="14.25" customHeight="1" x14ac:dyDescent="0.35">
      <c r="B23" s="5">
        <v>30</v>
      </c>
      <c r="C23" s="5" t="s">
        <v>18</v>
      </c>
      <c r="F23" s="5">
        <v>20</v>
      </c>
      <c r="G23" s="6">
        <v>1.8403831704973801</v>
      </c>
      <c r="H23" s="6">
        <v>0.93916249679759733</v>
      </c>
      <c r="I23" s="7">
        <v>5.0533608893815203E-2</v>
      </c>
      <c r="J23" s="8"/>
      <c r="M23" s="32">
        <f t="shared" si="5"/>
        <v>2.1206895088978004</v>
      </c>
      <c r="N23">
        <f>PRODUCT(M23,1/3)</f>
        <v>0.70689650296593343</v>
      </c>
    </row>
    <row r="24" spans="1:19" ht="14.25" customHeight="1" x14ac:dyDescent="0.35">
      <c r="B24" s="5">
        <v>40</v>
      </c>
      <c r="C24" s="5" t="s">
        <v>21</v>
      </c>
      <c r="F24" s="5">
        <v>20</v>
      </c>
      <c r="G24" s="6">
        <v>0.3596990176943955</v>
      </c>
      <c r="H24" s="6">
        <v>0.50480888495285325</v>
      </c>
      <c r="I24" s="7">
        <v>4.3344103714953598E-2</v>
      </c>
      <c r="J24" s="8"/>
      <c r="M24" s="32">
        <f t="shared" si="5"/>
        <v>1.1398910305387009</v>
      </c>
      <c r="N24">
        <f>PRODUCT(M24,1/4)</f>
        <v>0.28497275763467522</v>
      </c>
    </row>
    <row r="25" spans="1:19" ht="14.25" customHeight="1" x14ac:dyDescent="0.35">
      <c r="B25" s="5">
        <v>50</v>
      </c>
      <c r="C25" s="5" t="s">
        <v>24</v>
      </c>
      <c r="F25" s="5">
        <v>20</v>
      </c>
      <c r="G25" s="6">
        <v>1.4468875174714964</v>
      </c>
      <c r="H25" s="6">
        <v>0.128745333192478</v>
      </c>
      <c r="I25" s="7">
        <v>5.9160600070792602E-2</v>
      </c>
      <c r="J25" s="8"/>
      <c r="M25" s="32">
        <f t="shared" si="5"/>
        <v>0.29071526849914386</v>
      </c>
      <c r="N25">
        <f>PRODUCT(M25,1/2)</f>
        <v>0.14535763424957193</v>
      </c>
    </row>
    <row r="26" spans="1:19" ht="14.25" customHeight="1" x14ac:dyDescent="0.35">
      <c r="B26" s="5">
        <v>60</v>
      </c>
      <c r="C26" s="5" t="s">
        <v>27</v>
      </c>
      <c r="D26" s="5" t="s">
        <v>28</v>
      </c>
      <c r="F26" s="5">
        <v>40</v>
      </c>
      <c r="G26" s="6">
        <v>0.1</v>
      </c>
      <c r="H26" s="6">
        <v>0.26</v>
      </c>
      <c r="I26" s="7">
        <v>0.134941999254343</v>
      </c>
      <c r="J26" s="8"/>
      <c r="M26" s="32">
        <f t="shared" si="5"/>
        <v>0.58709677419354833</v>
      </c>
      <c r="N26">
        <f>PRODUCT(M26,1/3)</f>
        <v>0.19569892473118278</v>
      </c>
    </row>
    <row r="27" spans="1:19" ht="14.25" customHeight="1" x14ac:dyDescent="0.35">
      <c r="A27" s="5" t="s">
        <v>57</v>
      </c>
      <c r="B27" s="5">
        <v>10</v>
      </c>
      <c r="C27" s="5" t="s">
        <v>12</v>
      </c>
      <c r="F27" s="5">
        <v>10</v>
      </c>
      <c r="G27" s="6">
        <v>0.37558535879260002</v>
      </c>
      <c r="H27" s="6">
        <v>0.20663760100984363</v>
      </c>
      <c r="I27" s="7">
        <v>8.5523607660504999E-2</v>
      </c>
      <c r="J27" s="8">
        <v>287.42855000351244</v>
      </c>
      <c r="K27" s="5" t="s">
        <v>32</v>
      </c>
      <c r="L27">
        <v>3</v>
      </c>
    </row>
    <row r="28" spans="1:19" ht="14.25" customHeight="1" x14ac:dyDescent="0.35">
      <c r="B28" s="5">
        <v>20</v>
      </c>
      <c r="C28" s="5" t="s">
        <v>15</v>
      </c>
      <c r="F28" s="5">
        <v>10</v>
      </c>
      <c r="G28" s="6">
        <v>0.39786725436538872</v>
      </c>
      <c r="H28" s="6">
        <v>0.97259701293446865</v>
      </c>
      <c r="I28" s="7">
        <v>0.111421850244242</v>
      </c>
      <c r="J28" s="8"/>
      <c r="L28">
        <v>4</v>
      </c>
    </row>
    <row r="29" spans="1:19" ht="14.25" customHeight="1" x14ac:dyDescent="0.35">
      <c r="B29" s="5">
        <v>30</v>
      </c>
      <c r="C29" s="5" t="s">
        <v>18</v>
      </c>
      <c r="F29" s="5">
        <v>10</v>
      </c>
      <c r="G29" s="6">
        <v>0.90113290878754304</v>
      </c>
      <c r="H29" s="6">
        <v>0.45045154262905795</v>
      </c>
      <c r="I29" s="7">
        <v>5.0533608893815203E-2</v>
      </c>
      <c r="J29" s="8"/>
      <c r="L29">
        <v>3</v>
      </c>
    </row>
    <row r="30" spans="1:19" ht="14.25" customHeight="1" x14ac:dyDescent="0.35">
      <c r="B30" s="5">
        <v>40</v>
      </c>
      <c r="C30" s="5" t="s">
        <v>21</v>
      </c>
      <c r="F30" s="5">
        <v>10</v>
      </c>
      <c r="G30" s="6">
        <v>1.6924099950854041</v>
      </c>
      <c r="H30" s="6">
        <v>1.2</v>
      </c>
      <c r="I30" s="7">
        <v>4.3344103714953598E-2</v>
      </c>
      <c r="J30" s="8"/>
      <c r="L30">
        <v>4</v>
      </c>
    </row>
    <row r="31" spans="1:19" ht="14.25" customHeight="1" x14ac:dyDescent="0.35">
      <c r="B31" s="5">
        <v>50</v>
      </c>
      <c r="C31" s="5" t="s">
        <v>24</v>
      </c>
      <c r="F31" s="5">
        <v>10</v>
      </c>
      <c r="G31" s="6">
        <v>1.6044776672658441</v>
      </c>
      <c r="H31" s="6">
        <v>0.33</v>
      </c>
      <c r="I31" s="7">
        <v>5.9160600070792602E-2</v>
      </c>
      <c r="J31" s="8"/>
      <c r="L31">
        <v>2</v>
      </c>
    </row>
    <row r="32" spans="1:19" ht="14.25" customHeight="1" x14ac:dyDescent="0.35">
      <c r="B32" s="5">
        <v>60</v>
      </c>
      <c r="C32" s="5" t="s">
        <v>27</v>
      </c>
      <c r="D32" s="5" t="s">
        <v>58</v>
      </c>
      <c r="E32" s="5">
        <v>1</v>
      </c>
      <c r="F32" s="5">
        <v>20</v>
      </c>
      <c r="G32" s="6">
        <v>0.4</v>
      </c>
      <c r="H32" s="6" t="s">
        <v>261</v>
      </c>
      <c r="I32" s="7">
        <v>0.134941999254343</v>
      </c>
      <c r="J32" s="8"/>
      <c r="L32">
        <v>3</v>
      </c>
    </row>
    <row r="33" spans="1:14" ht="14.25" customHeight="1" x14ac:dyDescent="0.35">
      <c r="D33" s="5" t="s">
        <v>59</v>
      </c>
      <c r="E33" s="5">
        <v>1</v>
      </c>
      <c r="G33" s="6"/>
      <c r="H33" s="6"/>
      <c r="I33" s="7"/>
      <c r="J33" s="8"/>
    </row>
    <row r="34" spans="1:14" ht="14.25" customHeight="1" x14ac:dyDescent="0.35">
      <c r="A34" s="5" t="s">
        <v>60</v>
      </c>
      <c r="B34" s="5">
        <v>10</v>
      </c>
      <c r="C34" s="5" t="s">
        <v>12</v>
      </c>
      <c r="F34" s="5">
        <v>20</v>
      </c>
      <c r="G34" s="6">
        <v>0.3</v>
      </c>
      <c r="H34" s="6">
        <v>0.3009285839222724</v>
      </c>
      <c r="I34" s="7">
        <v>8.5523607660504999E-2</v>
      </c>
      <c r="J34" s="8">
        <v>98.996379515689156</v>
      </c>
      <c r="K34" s="5" t="s">
        <v>13</v>
      </c>
    </row>
    <row r="35" spans="1:14" ht="14.25" customHeight="1" x14ac:dyDescent="0.35">
      <c r="B35" s="5">
        <v>20</v>
      </c>
      <c r="C35" s="5" t="s">
        <v>15</v>
      </c>
      <c r="F35" s="5">
        <v>20</v>
      </c>
      <c r="G35" s="6">
        <v>0.15844662409822474</v>
      </c>
      <c r="H35" s="6">
        <v>0.37580561344005559</v>
      </c>
      <c r="I35" s="7">
        <v>0.111421850244242</v>
      </c>
      <c r="J35" s="8"/>
    </row>
    <row r="36" spans="1:14" ht="14.25" customHeight="1" x14ac:dyDescent="0.35">
      <c r="B36" s="5">
        <v>30</v>
      </c>
      <c r="C36" s="5" t="s">
        <v>18</v>
      </c>
      <c r="F36" s="5">
        <v>20</v>
      </c>
      <c r="G36" s="6">
        <v>0.13392081388946475</v>
      </c>
      <c r="H36" s="6">
        <v>0.13955176351161069</v>
      </c>
      <c r="I36" s="7">
        <v>5.0533608893815203E-2</v>
      </c>
      <c r="J36" s="8"/>
    </row>
    <row r="37" spans="1:14" ht="14.25" customHeight="1" x14ac:dyDescent="0.35">
      <c r="B37" s="5">
        <v>40</v>
      </c>
      <c r="C37" s="5" t="s">
        <v>21</v>
      </c>
      <c r="F37" s="5">
        <v>20</v>
      </c>
      <c r="G37" s="6">
        <v>0.79917078629354976</v>
      </c>
      <c r="H37" s="6">
        <v>1.05</v>
      </c>
      <c r="I37" s="7">
        <v>4.3344103714953598E-2</v>
      </c>
      <c r="J37" s="8"/>
    </row>
    <row r="38" spans="1:14" ht="14.25" customHeight="1" x14ac:dyDescent="0.35">
      <c r="B38" s="5">
        <v>50</v>
      </c>
      <c r="C38" s="5" t="s">
        <v>24</v>
      </c>
      <c r="F38" s="5">
        <v>20</v>
      </c>
      <c r="G38" s="6">
        <v>1.007769287472744</v>
      </c>
      <c r="H38" s="6">
        <v>0.2</v>
      </c>
      <c r="I38" s="7">
        <v>5.9160600070792602E-2</v>
      </c>
      <c r="J38" s="8"/>
    </row>
    <row r="39" spans="1:14" ht="14.25" customHeight="1" x14ac:dyDescent="0.35">
      <c r="B39" s="5">
        <v>60</v>
      </c>
      <c r="C39" s="5" t="s">
        <v>27</v>
      </c>
      <c r="D39" s="5" t="s">
        <v>28</v>
      </c>
      <c r="F39" s="5">
        <v>40</v>
      </c>
      <c r="G39" s="6">
        <v>0</v>
      </c>
      <c r="H39" s="6">
        <v>0.47056961844120615</v>
      </c>
      <c r="I39" s="7">
        <v>0.134941999254343</v>
      </c>
      <c r="J39" s="8"/>
    </row>
    <row r="40" spans="1:14" ht="14.25" customHeight="1" x14ac:dyDescent="0.35">
      <c r="A40" s="5" t="s">
        <v>61</v>
      </c>
      <c r="B40" s="5">
        <v>10</v>
      </c>
      <c r="C40" s="5" t="s">
        <v>12</v>
      </c>
      <c r="F40" s="5">
        <v>20</v>
      </c>
      <c r="G40" s="6">
        <v>0.1</v>
      </c>
      <c r="H40" s="6">
        <v>0.20484329481120001</v>
      </c>
      <c r="I40" s="7">
        <v>8.5523607660504999E-2</v>
      </c>
      <c r="J40" s="8">
        <v>86.115618676426067</v>
      </c>
      <c r="K40" s="5" t="s">
        <v>13</v>
      </c>
      <c r="L40">
        <v>3</v>
      </c>
      <c r="M40">
        <f>PRODUCT(59,H40,1/15.5)</f>
        <v>0.77972608992650316</v>
      </c>
      <c r="N40">
        <f>PRODUCT(M40,1/L40)</f>
        <v>0.2599086966421677</v>
      </c>
    </row>
    <row r="41" spans="1:14" ht="14.25" customHeight="1" x14ac:dyDescent="0.35">
      <c r="B41" s="5">
        <v>20</v>
      </c>
      <c r="C41" s="5" t="s">
        <v>15</v>
      </c>
      <c r="F41" s="5">
        <v>20</v>
      </c>
      <c r="G41" s="6">
        <v>0.61117881534371632</v>
      </c>
      <c r="H41" s="6">
        <v>9.9048964091992264E-2</v>
      </c>
      <c r="I41" s="7">
        <v>0.111421850244242</v>
      </c>
      <c r="J41" s="8"/>
      <c r="L41">
        <v>4</v>
      </c>
      <c r="M41" s="32">
        <f t="shared" ref="M41:M45" si="6">PRODUCT(59,H41,1/15.5)</f>
        <v>0.37702508912435767</v>
      </c>
      <c r="N41" s="32">
        <f t="shared" ref="N41:N45" si="7">PRODUCT(M41,1/L41)</f>
        <v>9.4256272281089418E-2</v>
      </c>
    </row>
    <row r="42" spans="1:14" ht="14.25" customHeight="1" x14ac:dyDescent="0.35">
      <c r="B42" s="5">
        <v>30</v>
      </c>
      <c r="C42" s="5" t="s">
        <v>18</v>
      </c>
      <c r="F42" s="5">
        <v>20</v>
      </c>
      <c r="G42" s="6">
        <v>1.8520893577550459</v>
      </c>
      <c r="H42" s="6">
        <v>0.69705203242204794</v>
      </c>
      <c r="I42" s="7">
        <v>5.0533608893815203E-2</v>
      </c>
      <c r="J42" s="8"/>
      <c r="L42">
        <v>3</v>
      </c>
      <c r="M42" s="32">
        <f t="shared" si="6"/>
        <v>2.6532948330903761</v>
      </c>
      <c r="N42" s="32">
        <f t="shared" si="7"/>
        <v>0.88443161103012535</v>
      </c>
    </row>
    <row r="43" spans="1:14" ht="14.25" customHeight="1" x14ac:dyDescent="0.35">
      <c r="B43" s="5">
        <v>40</v>
      </c>
      <c r="C43" s="5" t="s">
        <v>21</v>
      </c>
      <c r="F43" s="5">
        <v>20</v>
      </c>
      <c r="G43" s="6">
        <v>1.3354267395537436</v>
      </c>
      <c r="H43" s="6">
        <v>0.95</v>
      </c>
      <c r="I43" s="7">
        <v>4.3344103714953598E-2</v>
      </c>
      <c r="J43" s="8"/>
      <c r="L43">
        <v>4</v>
      </c>
      <c r="M43" s="32">
        <f t="shared" si="6"/>
        <v>3.6161290322580641</v>
      </c>
      <c r="N43" s="32">
        <f t="shared" si="7"/>
        <v>0.90403225806451604</v>
      </c>
    </row>
    <row r="44" spans="1:14" ht="14.25" customHeight="1" x14ac:dyDescent="0.35">
      <c r="B44" s="5">
        <v>50</v>
      </c>
      <c r="C44" s="5" t="s">
        <v>24</v>
      </c>
      <c r="F44" s="5">
        <v>20</v>
      </c>
      <c r="G44" s="6">
        <v>0.84205676111272276</v>
      </c>
      <c r="H44" s="6">
        <v>0.32</v>
      </c>
      <c r="I44" s="7">
        <v>5.9160600070792602E-2</v>
      </c>
      <c r="J44" s="8"/>
      <c r="L44">
        <v>2</v>
      </c>
      <c r="M44" s="32">
        <f t="shared" si="6"/>
        <v>1.2180645161290322</v>
      </c>
      <c r="N44" s="32">
        <f t="shared" si="7"/>
        <v>0.60903225806451611</v>
      </c>
    </row>
    <row r="45" spans="1:14" ht="14.25" customHeight="1" x14ac:dyDescent="0.35">
      <c r="B45" s="5">
        <v>60</v>
      </c>
      <c r="C45" s="5" t="s">
        <v>27</v>
      </c>
      <c r="D45" s="5" t="s">
        <v>28</v>
      </c>
      <c r="F45" s="5">
        <v>40</v>
      </c>
      <c r="G45" s="6">
        <v>0.3</v>
      </c>
      <c r="H45" s="6">
        <v>0.50347305703893974</v>
      </c>
      <c r="I45" s="7">
        <v>0.134941999254343</v>
      </c>
      <c r="J45" s="8"/>
      <c r="L45">
        <v>3</v>
      </c>
      <c r="M45" s="32">
        <f t="shared" si="6"/>
        <v>1.9164458300191898</v>
      </c>
      <c r="N45" s="32">
        <f t="shared" si="7"/>
        <v>0.63881527667306326</v>
      </c>
    </row>
    <row r="46" spans="1:14" ht="14.25" customHeight="1" x14ac:dyDescent="0.35">
      <c r="A46" s="5" t="s">
        <v>62</v>
      </c>
      <c r="B46" s="5">
        <v>10</v>
      </c>
      <c r="C46" s="5" t="s">
        <v>12</v>
      </c>
      <c r="F46" s="5">
        <v>20</v>
      </c>
      <c r="G46" s="6">
        <v>0</v>
      </c>
      <c r="H46" s="6">
        <v>0.59332231387172996</v>
      </c>
      <c r="I46" s="7">
        <v>8.5523607660504999E-2</v>
      </c>
      <c r="J46" s="8">
        <v>297.44866007863368</v>
      </c>
      <c r="K46" s="5" t="s">
        <v>32</v>
      </c>
    </row>
    <row r="47" spans="1:14" ht="14.25" customHeight="1" x14ac:dyDescent="0.35">
      <c r="B47" s="5">
        <v>20</v>
      </c>
      <c r="C47" s="5" t="s">
        <v>15</v>
      </c>
      <c r="F47" s="5">
        <v>20</v>
      </c>
      <c r="G47" s="6">
        <v>0.14415463027171604</v>
      </c>
      <c r="H47" s="6">
        <v>0.67401073074546325</v>
      </c>
      <c r="I47" s="7">
        <v>0.111421850244242</v>
      </c>
      <c r="J47" s="8"/>
    </row>
    <row r="48" spans="1:14" ht="14.25" customHeight="1" x14ac:dyDescent="0.35">
      <c r="B48" s="5">
        <v>30</v>
      </c>
      <c r="C48" s="5" t="s">
        <v>18</v>
      </c>
      <c r="F48" s="5">
        <v>20</v>
      </c>
      <c r="G48" s="6">
        <v>0.79949919433840244</v>
      </c>
      <c r="H48" s="6">
        <v>0.74258291362137463</v>
      </c>
      <c r="I48" s="7">
        <v>5.0533608893815203E-2</v>
      </c>
      <c r="J48" s="8"/>
    </row>
    <row r="49" spans="1:13" ht="14.25" customHeight="1" x14ac:dyDescent="0.35">
      <c r="B49" s="5">
        <v>40</v>
      </c>
      <c r="C49" s="5" t="s">
        <v>21</v>
      </c>
      <c r="F49" s="5">
        <v>20</v>
      </c>
      <c r="G49" s="6">
        <v>0.56981791524513437</v>
      </c>
      <c r="H49" s="6">
        <v>0.90695496852017576</v>
      </c>
      <c r="I49" s="7">
        <v>4.3344103714953598E-2</v>
      </c>
      <c r="J49" s="8"/>
    </row>
    <row r="50" spans="1:13" ht="14.25" customHeight="1" x14ac:dyDescent="0.35">
      <c r="B50" s="5">
        <v>50</v>
      </c>
      <c r="C50" s="5" t="s">
        <v>24</v>
      </c>
      <c r="F50" s="5">
        <v>20</v>
      </c>
      <c r="G50" s="6">
        <v>1.9102973659931222</v>
      </c>
      <c r="H50" s="6">
        <v>0.15</v>
      </c>
      <c r="I50" s="7">
        <v>5.9160600070792602E-2</v>
      </c>
      <c r="J50" s="8"/>
    </row>
    <row r="51" spans="1:13" ht="14.25" customHeight="1" x14ac:dyDescent="0.35">
      <c r="B51" s="5">
        <v>60</v>
      </c>
      <c r="C51" s="5" t="s">
        <v>27</v>
      </c>
      <c r="D51" s="5" t="s">
        <v>63</v>
      </c>
      <c r="E51" s="5">
        <v>2</v>
      </c>
      <c r="F51" s="5">
        <v>40</v>
      </c>
      <c r="G51" s="6">
        <v>0.23862264025574609</v>
      </c>
      <c r="H51" s="6">
        <v>0.84518278311542738</v>
      </c>
      <c r="I51" s="7">
        <v>0.134941999254343</v>
      </c>
      <c r="J51" s="8"/>
    </row>
    <row r="52" spans="1:13" ht="14.25" customHeight="1" x14ac:dyDescent="0.35">
      <c r="A52" s="5" t="s">
        <v>64</v>
      </c>
      <c r="B52" s="5">
        <v>10</v>
      </c>
      <c r="C52" s="5" t="s">
        <v>12</v>
      </c>
      <c r="F52" s="5">
        <v>20</v>
      </c>
      <c r="G52" s="6">
        <v>0.29794003721757134</v>
      </c>
      <c r="H52" s="6">
        <v>0.75942466235282535</v>
      </c>
      <c r="I52" s="7">
        <v>8.5523607660504999E-2</v>
      </c>
      <c r="J52" s="8">
        <v>101.70598278591694</v>
      </c>
      <c r="K52" s="5" t="s">
        <v>13</v>
      </c>
    </row>
    <row r="53" spans="1:13" ht="14.25" customHeight="1" x14ac:dyDescent="0.35">
      <c r="B53" s="5">
        <v>20</v>
      </c>
      <c r="C53" s="5" t="s">
        <v>15</v>
      </c>
      <c r="F53" s="5">
        <v>20</v>
      </c>
      <c r="G53" s="6">
        <v>1.1013820130252998</v>
      </c>
      <c r="H53" s="6">
        <v>0.23103271645833479</v>
      </c>
      <c r="I53" s="7">
        <v>0.111421850244242</v>
      </c>
      <c r="J53" s="8"/>
    </row>
    <row r="54" spans="1:13" ht="14.25" customHeight="1" x14ac:dyDescent="0.35">
      <c r="B54" s="5">
        <v>30</v>
      </c>
      <c r="C54" s="5" t="s">
        <v>18</v>
      </c>
      <c r="F54" s="5">
        <v>20</v>
      </c>
      <c r="G54" s="6">
        <v>0.39259356376501464</v>
      </c>
      <c r="H54" s="6">
        <v>0.85553100439632424</v>
      </c>
      <c r="I54" s="7">
        <v>5.0533608893815203E-2</v>
      </c>
      <c r="J54" s="8"/>
    </row>
    <row r="55" spans="1:13" ht="14.25" customHeight="1" x14ac:dyDescent="0.35">
      <c r="B55" s="5">
        <v>40</v>
      </c>
      <c r="C55" s="5" t="s">
        <v>21</v>
      </c>
      <c r="F55" s="5">
        <v>20</v>
      </c>
      <c r="G55" s="6">
        <v>0.32374951593359902</v>
      </c>
      <c r="H55" s="6">
        <v>0.36089700937422453</v>
      </c>
      <c r="I55" s="7">
        <v>4.3344103714953598E-2</v>
      </c>
      <c r="J55" s="8"/>
    </row>
    <row r="56" spans="1:13" ht="14.25" customHeight="1" x14ac:dyDescent="0.35">
      <c r="B56" s="5">
        <v>50</v>
      </c>
      <c r="C56" s="5" t="s">
        <v>24</v>
      </c>
      <c r="F56" s="5">
        <v>20</v>
      </c>
      <c r="G56" s="6">
        <v>0.60068512058086787</v>
      </c>
      <c r="H56" s="6">
        <v>0.2</v>
      </c>
      <c r="I56" s="7">
        <v>5.9160600070792602E-2</v>
      </c>
      <c r="J56" s="8"/>
    </row>
    <row r="57" spans="1:13" ht="14.25" customHeight="1" x14ac:dyDescent="0.35">
      <c r="B57" s="5">
        <v>60</v>
      </c>
      <c r="C57" s="5" t="s">
        <v>27</v>
      </c>
      <c r="D57" s="5" t="s">
        <v>28</v>
      </c>
      <c r="F57" s="5">
        <v>40</v>
      </c>
      <c r="G57" s="6">
        <v>1.7425663853601288</v>
      </c>
      <c r="H57" s="6">
        <v>0.14540112661396098</v>
      </c>
      <c r="I57" s="7">
        <v>0.134941999254343</v>
      </c>
      <c r="J57" s="8"/>
    </row>
    <row r="58" spans="1:13" ht="14.25" customHeight="1" x14ac:dyDescent="0.35">
      <c r="A58" s="5" t="s">
        <v>65</v>
      </c>
      <c r="B58" s="5">
        <v>10</v>
      </c>
      <c r="C58" s="5" t="s">
        <v>12</v>
      </c>
      <c r="F58" s="5">
        <v>20</v>
      </c>
      <c r="G58" s="6">
        <v>1.0375645603295347</v>
      </c>
      <c r="H58" s="6">
        <v>0.22094990592839714</v>
      </c>
      <c r="I58" s="7">
        <v>8.5523607660504999E-2</v>
      </c>
      <c r="J58" s="8">
        <v>112.40947265051366</v>
      </c>
      <c r="K58" s="5" t="s">
        <v>13</v>
      </c>
      <c r="L58">
        <f>PRODUCT(75,H58,1/15.5)</f>
        <v>1.0691124480406311</v>
      </c>
      <c r="M58">
        <f>PRODUCT(L58,1/3)</f>
        <v>0.3563708160135437</v>
      </c>
    </row>
    <row r="59" spans="1:13" ht="14.25" customHeight="1" x14ac:dyDescent="0.35">
      <c r="B59" s="5">
        <v>20</v>
      </c>
      <c r="C59" s="5" t="s">
        <v>15</v>
      </c>
      <c r="F59" s="5">
        <v>20</v>
      </c>
      <c r="G59" s="6">
        <v>1.8371399523116025</v>
      </c>
      <c r="H59" s="6">
        <v>0.26268474920344809</v>
      </c>
      <c r="I59" s="7">
        <v>0.111421850244242</v>
      </c>
      <c r="J59" s="8"/>
      <c r="L59" s="32">
        <f t="shared" ref="L59:L63" si="8">PRODUCT(75,H59,1/15.5)</f>
        <v>1.2710552380812004</v>
      </c>
      <c r="M59">
        <f>PRODUCT(L59,1/4)</f>
        <v>0.31776380952030009</v>
      </c>
    </row>
    <row r="60" spans="1:13" ht="14.25" customHeight="1" x14ac:dyDescent="0.35">
      <c r="B60" s="5">
        <v>30</v>
      </c>
      <c r="C60" s="5" t="s">
        <v>18</v>
      </c>
      <c r="F60" s="5">
        <v>20</v>
      </c>
      <c r="G60" s="6">
        <v>0.28595328406446563</v>
      </c>
      <c r="H60" s="6">
        <v>0.48321589846101098</v>
      </c>
      <c r="I60" s="7">
        <v>5.0533608893815203E-2</v>
      </c>
      <c r="J60" s="8"/>
      <c r="L60" s="32">
        <f t="shared" si="8"/>
        <v>2.3381414441661823</v>
      </c>
      <c r="M60">
        <f>PRODUCT(L60,1/3)</f>
        <v>0.7793804813887274</v>
      </c>
    </row>
    <row r="61" spans="1:13" ht="14.25" customHeight="1" x14ac:dyDescent="0.35">
      <c r="B61" s="5">
        <v>40</v>
      </c>
      <c r="C61" s="5" t="s">
        <v>21</v>
      </c>
      <c r="F61" s="5">
        <v>20</v>
      </c>
      <c r="G61" s="6">
        <v>1.3306785739206859</v>
      </c>
      <c r="H61" s="6">
        <v>0.52782555956930377</v>
      </c>
      <c r="I61" s="7">
        <v>4.3344103714953598E-2</v>
      </c>
      <c r="J61" s="8"/>
      <c r="L61" s="32">
        <f t="shared" si="8"/>
        <v>2.5539946430772762</v>
      </c>
      <c r="M61">
        <f>PRODUCT(L61,1/4)</f>
        <v>0.63849866076931905</v>
      </c>
    </row>
    <row r="62" spans="1:13" ht="14.25" customHeight="1" x14ac:dyDescent="0.35">
      <c r="B62" s="5">
        <v>50</v>
      </c>
      <c r="C62" s="5" t="s">
        <v>24</v>
      </c>
      <c r="F62" s="5">
        <v>20</v>
      </c>
      <c r="G62" s="6">
        <v>1.9209419666168617</v>
      </c>
      <c r="H62" s="6">
        <v>0.25</v>
      </c>
      <c r="I62" s="7">
        <v>5.9160600070792602E-2</v>
      </c>
      <c r="J62" s="8"/>
      <c r="L62" s="32">
        <f t="shared" si="8"/>
        <v>1.2096774193548387</v>
      </c>
      <c r="M62">
        <f>PRODUCT(L62,1/2)</f>
        <v>0.60483870967741937</v>
      </c>
    </row>
    <row r="63" spans="1:13" ht="14.25" customHeight="1" x14ac:dyDescent="0.35">
      <c r="B63" s="5">
        <v>60</v>
      </c>
      <c r="C63" s="5" t="s">
        <v>27</v>
      </c>
      <c r="D63" s="5" t="s">
        <v>66</v>
      </c>
      <c r="E63" s="5">
        <v>1</v>
      </c>
      <c r="F63" s="5">
        <v>40</v>
      </c>
      <c r="G63" s="6">
        <v>0.55971330031307542</v>
      </c>
      <c r="H63" s="6">
        <v>0.56601328531577344</v>
      </c>
      <c r="I63" s="7">
        <v>0.134941999254343</v>
      </c>
      <c r="J63" s="8"/>
      <c r="L63" s="32">
        <f t="shared" si="8"/>
        <v>2.7387739612053554</v>
      </c>
      <c r="M63" s="40">
        <f>PRODUCT(L63,1/3)</f>
        <v>0.91292465373511844</v>
      </c>
    </row>
    <row r="64" spans="1:13" ht="14.25" customHeight="1" x14ac:dyDescent="0.35">
      <c r="A64" s="5" t="s">
        <v>67</v>
      </c>
      <c r="B64" s="5">
        <v>10</v>
      </c>
      <c r="C64" s="5" t="s">
        <v>12</v>
      </c>
      <c r="F64" s="5">
        <v>20</v>
      </c>
      <c r="G64" s="6">
        <v>0.2</v>
      </c>
      <c r="H64" s="6">
        <v>0.55456838699497768</v>
      </c>
      <c r="I64" s="7">
        <v>8.5523607660504999E-2</v>
      </c>
      <c r="J64" s="8">
        <v>97.014211762430008</v>
      </c>
      <c r="K64" s="5" t="s">
        <v>13</v>
      </c>
    </row>
    <row r="65" spans="1:11" ht="14.25" customHeight="1" x14ac:dyDescent="0.35">
      <c r="B65" s="5">
        <v>20</v>
      </c>
      <c r="C65" s="5" t="s">
        <v>15</v>
      </c>
      <c r="F65" s="5">
        <v>20</v>
      </c>
      <c r="G65" s="6">
        <v>1.2250008927761717</v>
      </c>
      <c r="H65" s="6">
        <v>0.17403464360061882</v>
      </c>
      <c r="I65" s="7">
        <v>0.111421850244242</v>
      </c>
      <c r="J65" s="8"/>
    </row>
    <row r="66" spans="1:11" ht="14.25" customHeight="1" x14ac:dyDescent="0.35">
      <c r="B66" s="5">
        <v>30</v>
      </c>
      <c r="C66" s="5" t="s">
        <v>18</v>
      </c>
      <c r="F66" s="5">
        <v>20</v>
      </c>
      <c r="G66" s="6">
        <v>1.1831997832843251</v>
      </c>
      <c r="H66" s="6">
        <v>0.63722761945297268</v>
      </c>
      <c r="I66" s="7">
        <v>5.0533608893815203E-2</v>
      </c>
      <c r="J66" s="8"/>
    </row>
    <row r="67" spans="1:11" ht="14.25" customHeight="1" x14ac:dyDescent="0.35">
      <c r="B67" s="5">
        <v>40</v>
      </c>
      <c r="C67" s="5" t="s">
        <v>21</v>
      </c>
      <c r="F67" s="5">
        <v>20</v>
      </c>
      <c r="G67" s="6">
        <v>1.8937190215813244</v>
      </c>
      <c r="H67" s="6">
        <v>0.66479656233671569</v>
      </c>
      <c r="I67" s="7">
        <v>4.3344103714953598E-2</v>
      </c>
      <c r="J67" s="8"/>
    </row>
    <row r="68" spans="1:11" ht="14.25" customHeight="1" x14ac:dyDescent="0.35">
      <c r="B68" s="5">
        <v>50</v>
      </c>
      <c r="C68" s="5" t="s">
        <v>24</v>
      </c>
      <c r="F68" s="5">
        <v>20</v>
      </c>
      <c r="G68" s="6">
        <v>1.210922196193843</v>
      </c>
      <c r="H68" s="6">
        <v>0.2</v>
      </c>
      <c r="I68" s="7">
        <v>5.9160600070792602E-2</v>
      </c>
      <c r="J68" s="8"/>
    </row>
    <row r="69" spans="1:11" ht="14.25" customHeight="1" x14ac:dyDescent="0.35">
      <c r="B69" s="5">
        <v>60</v>
      </c>
      <c r="C69" s="5" t="s">
        <v>27</v>
      </c>
      <c r="D69" s="5" t="s">
        <v>28</v>
      </c>
      <c r="F69" s="5">
        <v>40</v>
      </c>
      <c r="G69" s="6">
        <v>0.2</v>
      </c>
      <c r="H69" s="6">
        <v>0.60933868274656333</v>
      </c>
      <c r="I69" s="7">
        <v>0.134941999254343</v>
      </c>
      <c r="J69" s="8"/>
    </row>
    <row r="70" spans="1:11" ht="14.25" customHeight="1" x14ac:dyDescent="0.35">
      <c r="A70" s="5" t="s">
        <v>68</v>
      </c>
      <c r="B70" s="5">
        <v>10</v>
      </c>
      <c r="C70" s="5" t="s">
        <v>12</v>
      </c>
      <c r="F70" s="5">
        <v>10</v>
      </c>
      <c r="G70" s="6">
        <v>0.4</v>
      </c>
      <c r="H70" s="6">
        <v>0.56527818761308979</v>
      </c>
      <c r="I70" s="7">
        <v>8.5523607660504999E-2</v>
      </c>
      <c r="J70" s="8">
        <v>372.01477930802616</v>
      </c>
      <c r="K70" s="5" t="s">
        <v>49</v>
      </c>
    </row>
    <row r="71" spans="1:11" ht="14.25" customHeight="1" x14ac:dyDescent="0.35">
      <c r="B71" s="5">
        <v>20</v>
      </c>
      <c r="C71" s="5" t="s">
        <v>15</v>
      </c>
      <c r="F71" s="5">
        <v>10</v>
      </c>
      <c r="G71" s="6">
        <v>1.8520464858981653</v>
      </c>
      <c r="H71" s="6">
        <v>0.52447316651124476</v>
      </c>
      <c r="I71" s="7">
        <v>0.111421850244242</v>
      </c>
      <c r="J71" s="8"/>
    </row>
    <row r="72" spans="1:11" ht="14.25" customHeight="1" x14ac:dyDescent="0.35">
      <c r="B72" s="5">
        <v>30</v>
      </c>
      <c r="C72" s="5" t="s">
        <v>18</v>
      </c>
      <c r="F72" s="5">
        <v>10</v>
      </c>
      <c r="G72" s="6">
        <v>0.97161614365648452</v>
      </c>
      <c r="H72" s="6">
        <v>0.31725830395116927</v>
      </c>
      <c r="I72" s="7">
        <v>5.0533608893815203E-2</v>
      </c>
      <c r="J72" s="8"/>
    </row>
    <row r="73" spans="1:11" ht="14.25" customHeight="1" x14ac:dyDescent="0.35">
      <c r="B73" s="5">
        <v>40</v>
      </c>
      <c r="C73" s="5" t="s">
        <v>21</v>
      </c>
      <c r="F73" s="5">
        <v>10</v>
      </c>
      <c r="G73" s="6">
        <v>6.9543581257815124E-2</v>
      </c>
      <c r="H73" s="6">
        <v>1.27</v>
      </c>
      <c r="I73" s="7">
        <v>4.3344103714953598E-2</v>
      </c>
      <c r="J73" s="8"/>
    </row>
    <row r="74" spans="1:11" ht="14.25" customHeight="1" x14ac:dyDescent="0.35">
      <c r="B74" s="5">
        <v>50</v>
      </c>
      <c r="C74" s="5" t="s">
        <v>24</v>
      </c>
      <c r="F74" s="5">
        <v>10</v>
      </c>
      <c r="G74" s="6">
        <v>1.662416700013144</v>
      </c>
      <c r="H74" s="6">
        <v>0.15</v>
      </c>
      <c r="I74" s="7">
        <v>5.9160600070792602E-2</v>
      </c>
      <c r="J74" s="8"/>
    </row>
    <row r="75" spans="1:11" ht="14.25" customHeight="1" x14ac:dyDescent="0.35">
      <c r="B75" s="5">
        <v>60</v>
      </c>
      <c r="C75" s="5" t="s">
        <v>27</v>
      </c>
      <c r="D75" s="5" t="s">
        <v>69</v>
      </c>
      <c r="E75" s="5">
        <v>2</v>
      </c>
      <c r="F75" s="5">
        <v>20</v>
      </c>
      <c r="G75" s="6">
        <v>0.48287254533116086</v>
      </c>
      <c r="H75" s="6">
        <v>0.81380855869235258</v>
      </c>
      <c r="I75" s="7">
        <v>0.134941999254343</v>
      </c>
      <c r="J75" s="8"/>
    </row>
    <row r="76" spans="1:11" ht="14.25" customHeight="1" x14ac:dyDescent="0.35">
      <c r="D76" s="5" t="s">
        <v>70</v>
      </c>
      <c r="E76" s="5">
        <v>2</v>
      </c>
      <c r="G76" s="6"/>
      <c r="H76" s="6"/>
      <c r="I76" s="7"/>
      <c r="J76" s="8"/>
    </row>
    <row r="77" spans="1:11" ht="14.25" customHeight="1" x14ac:dyDescent="0.35">
      <c r="A77" s="5" t="s">
        <v>71</v>
      </c>
      <c r="B77" s="5">
        <v>10</v>
      </c>
      <c r="C77" s="5" t="s">
        <v>12</v>
      </c>
      <c r="F77" s="5">
        <v>20</v>
      </c>
      <c r="G77" s="6">
        <v>0.49964462596401016</v>
      </c>
      <c r="H77" s="6">
        <v>0.73641192078409534</v>
      </c>
      <c r="I77" s="7">
        <v>8.5523607660504999E-2</v>
      </c>
      <c r="J77" s="8">
        <v>141.47513637030664</v>
      </c>
      <c r="K77" s="5" t="s">
        <v>32</v>
      </c>
    </row>
    <row r="78" spans="1:11" ht="14.25" customHeight="1" x14ac:dyDescent="0.35">
      <c r="B78" s="5">
        <v>20</v>
      </c>
      <c r="C78" s="5" t="s">
        <v>15</v>
      </c>
      <c r="F78" s="5">
        <v>20</v>
      </c>
      <c r="G78" s="6">
        <v>3.835798776646393E-2</v>
      </c>
      <c r="H78" s="6">
        <v>0.53624078821564269</v>
      </c>
      <c r="I78" s="7">
        <v>0.111421850244242</v>
      </c>
      <c r="J78" s="8"/>
    </row>
    <row r="79" spans="1:11" ht="14.25" customHeight="1" x14ac:dyDescent="0.35">
      <c r="B79" s="5">
        <v>30</v>
      </c>
      <c r="C79" s="5" t="s">
        <v>18</v>
      </c>
      <c r="F79" s="5">
        <v>20</v>
      </c>
      <c r="G79" s="6">
        <v>1.4872293456057835</v>
      </c>
      <c r="H79" s="6">
        <v>0.45810164397099107</v>
      </c>
      <c r="I79" s="7">
        <v>5.0533608893815203E-2</v>
      </c>
      <c r="J79" s="8"/>
    </row>
    <row r="80" spans="1:11" ht="14.25" customHeight="1" x14ac:dyDescent="0.35">
      <c r="B80" s="5">
        <v>40</v>
      </c>
      <c r="C80" s="5" t="s">
        <v>21</v>
      </c>
      <c r="F80" s="5">
        <v>20</v>
      </c>
      <c r="G80" s="6">
        <v>0.19949974104580392</v>
      </c>
      <c r="H80" s="6">
        <v>1.08</v>
      </c>
      <c r="I80" s="7">
        <v>4.3344103714953598E-2</v>
      </c>
      <c r="J80" s="8"/>
    </row>
    <row r="81" spans="1:14" ht="14.25" customHeight="1" x14ac:dyDescent="0.35">
      <c r="B81" s="5">
        <v>50</v>
      </c>
      <c r="C81" s="5" t="s">
        <v>24</v>
      </c>
      <c r="F81" s="5">
        <v>20</v>
      </c>
      <c r="G81" s="6">
        <v>0.70368911452004212</v>
      </c>
      <c r="H81" s="6">
        <v>0.2</v>
      </c>
      <c r="I81" s="7">
        <v>5.9160600070792602E-2</v>
      </c>
      <c r="J81" s="8"/>
    </row>
    <row r="82" spans="1:14" ht="14.25" customHeight="1" x14ac:dyDescent="0.35">
      <c r="B82" s="5">
        <v>60</v>
      </c>
      <c r="C82" s="5" t="s">
        <v>27</v>
      </c>
      <c r="D82" s="5" t="s">
        <v>28</v>
      </c>
      <c r="F82" s="5">
        <v>40</v>
      </c>
      <c r="G82" s="6">
        <v>0.15978755971069702</v>
      </c>
      <c r="H82" s="6">
        <v>0.91905253184310176</v>
      </c>
      <c r="I82" s="7">
        <v>0.134941999254343</v>
      </c>
      <c r="J82" s="8"/>
    </row>
    <row r="83" spans="1:14" ht="14.25" customHeight="1" x14ac:dyDescent="0.35">
      <c r="A83" s="5" t="s">
        <v>72</v>
      </c>
      <c r="B83" s="5">
        <v>10</v>
      </c>
      <c r="C83" s="5" t="s">
        <v>12</v>
      </c>
      <c r="F83" s="5">
        <v>20</v>
      </c>
      <c r="G83" s="6">
        <v>0.4</v>
      </c>
      <c r="H83" s="6">
        <v>0.9769663732447329</v>
      </c>
      <c r="I83" s="7">
        <v>8.5523607660504999E-2</v>
      </c>
      <c r="J83" s="8">
        <v>140.07761809133754</v>
      </c>
      <c r="K83" s="5" t="s">
        <v>32</v>
      </c>
      <c r="L83" s="32">
        <v>3</v>
      </c>
      <c r="M83">
        <f>PRODUCT(33,H83,1/15.5)</f>
        <v>2.0799929236823345</v>
      </c>
      <c r="N83">
        <f>PRODUCT(M83,1/L83)</f>
        <v>0.69333097456077808</v>
      </c>
    </row>
    <row r="84" spans="1:14" ht="14.25" customHeight="1" x14ac:dyDescent="0.35">
      <c r="B84" s="5">
        <v>20</v>
      </c>
      <c r="C84" s="5" t="s">
        <v>15</v>
      </c>
      <c r="F84" s="5">
        <v>20</v>
      </c>
      <c r="G84" s="6">
        <v>0.40169005937695679</v>
      </c>
      <c r="H84" s="6">
        <v>0.7587385568445294</v>
      </c>
      <c r="I84" s="7">
        <v>0.111421850244242</v>
      </c>
      <c r="J84" s="8"/>
      <c r="L84" s="32">
        <v>4</v>
      </c>
      <c r="M84" s="32">
        <f t="shared" ref="M84:M88" si="9">PRODUCT(33,H84,1/15.5)</f>
        <v>1.6153788629593206</v>
      </c>
      <c r="N84" s="32">
        <f t="shared" ref="N84:N94" si="10">PRODUCT(M84,1/L84)</f>
        <v>0.40384471573983016</v>
      </c>
    </row>
    <row r="85" spans="1:14" ht="14.25" customHeight="1" x14ac:dyDescent="0.35">
      <c r="B85" s="5">
        <v>30</v>
      </c>
      <c r="C85" s="5" t="s">
        <v>18</v>
      </c>
      <c r="F85" s="5">
        <v>20</v>
      </c>
      <c r="G85" s="6">
        <v>1.2172174296564762</v>
      </c>
      <c r="H85" s="6">
        <v>0.45447073273187444</v>
      </c>
      <c r="I85" s="7">
        <v>5.0533608893815203E-2</v>
      </c>
      <c r="J85" s="8"/>
      <c r="L85" s="32">
        <v>3</v>
      </c>
      <c r="M85" s="32">
        <f t="shared" si="9"/>
        <v>0.96758285033237779</v>
      </c>
      <c r="N85" s="32">
        <f t="shared" si="10"/>
        <v>0.32252761677745923</v>
      </c>
    </row>
    <row r="86" spans="1:14" ht="14.25" customHeight="1" x14ac:dyDescent="0.35">
      <c r="B86" s="5">
        <v>40</v>
      </c>
      <c r="C86" s="5" t="s">
        <v>21</v>
      </c>
      <c r="F86" s="5">
        <v>20</v>
      </c>
      <c r="G86" s="6">
        <v>0.26089735483909404</v>
      </c>
      <c r="H86" s="6">
        <v>0.83577780185185735</v>
      </c>
      <c r="I86" s="7">
        <v>4.3344103714953598E-2</v>
      </c>
      <c r="J86" s="8"/>
      <c r="L86" s="32">
        <v>4</v>
      </c>
      <c r="M86" s="32">
        <f t="shared" si="9"/>
        <v>1.7793979007168577</v>
      </c>
      <c r="N86" s="32">
        <f t="shared" si="10"/>
        <v>0.44484947517921442</v>
      </c>
    </row>
    <row r="87" spans="1:14" ht="14.25" customHeight="1" x14ac:dyDescent="0.35">
      <c r="B87" s="5">
        <v>50</v>
      </c>
      <c r="C87" s="5" t="s">
        <v>24</v>
      </c>
      <c r="F87" s="5">
        <v>20</v>
      </c>
      <c r="G87" s="6">
        <v>1.1812689860085959</v>
      </c>
      <c r="H87" s="6">
        <v>0.23</v>
      </c>
      <c r="I87" s="7">
        <v>5.9160600070792602E-2</v>
      </c>
      <c r="J87" s="8"/>
      <c r="L87" s="32">
        <v>2</v>
      </c>
      <c r="M87" s="32">
        <f t="shared" si="9"/>
        <v>0.48967741935483872</v>
      </c>
      <c r="N87" s="32">
        <f t="shared" si="10"/>
        <v>0.24483870967741936</v>
      </c>
    </row>
    <row r="88" spans="1:14" ht="14.25" customHeight="1" x14ac:dyDescent="0.35">
      <c r="B88" s="5">
        <v>60</v>
      </c>
      <c r="C88" s="5" t="s">
        <v>27</v>
      </c>
      <c r="D88" s="5" t="s">
        <v>28</v>
      </c>
      <c r="F88" s="5">
        <v>40</v>
      </c>
      <c r="G88" s="6">
        <v>0.3</v>
      </c>
      <c r="H88" s="6">
        <v>0.58410931629222718</v>
      </c>
      <c r="I88" s="7">
        <v>0.134941999254343</v>
      </c>
      <c r="J88" s="8"/>
      <c r="L88" s="32">
        <v>3</v>
      </c>
      <c r="M88" s="32">
        <f t="shared" si="9"/>
        <v>1.2435875766221611</v>
      </c>
      <c r="N88" s="32">
        <f t="shared" si="10"/>
        <v>0.41452919220738704</v>
      </c>
    </row>
    <row r="89" spans="1:14" ht="14.25" customHeight="1" x14ac:dyDescent="0.35">
      <c r="A89" s="5" t="s">
        <v>73</v>
      </c>
      <c r="B89" s="5">
        <v>10</v>
      </c>
      <c r="C89" s="5" t="s">
        <v>12</v>
      </c>
      <c r="F89" s="5">
        <v>20</v>
      </c>
      <c r="G89" s="6">
        <v>0.3</v>
      </c>
      <c r="H89" s="6">
        <v>0.81932308960466882</v>
      </c>
      <c r="I89" s="7">
        <v>8.5523607660504999E-2</v>
      </c>
      <c r="J89" s="8">
        <v>133.41871805543221</v>
      </c>
      <c r="K89" s="5" t="s">
        <v>13</v>
      </c>
      <c r="L89" s="32">
        <v>3</v>
      </c>
      <c r="M89" s="32">
        <f>PRODUCT(95,H89,1/15.5)</f>
        <v>5.0216576459640994</v>
      </c>
      <c r="N89" s="32">
        <f t="shared" si="10"/>
        <v>1.6738858819880331</v>
      </c>
    </row>
    <row r="90" spans="1:14" ht="14.25" customHeight="1" x14ac:dyDescent="0.35">
      <c r="B90" s="5">
        <v>20</v>
      </c>
      <c r="C90" s="5" t="s">
        <v>15</v>
      </c>
      <c r="F90" s="5">
        <v>20</v>
      </c>
      <c r="G90" s="6">
        <v>1.4989194701328994</v>
      </c>
      <c r="H90" s="6">
        <v>0.65131195508880591</v>
      </c>
      <c r="I90" s="7">
        <v>0.111421850244242</v>
      </c>
      <c r="J90" s="8"/>
      <c r="L90">
        <v>4</v>
      </c>
      <c r="M90" s="32">
        <f t="shared" ref="M90:M94" si="11">PRODUCT(95,H90,1/15.5)</f>
        <v>3.9919119828023586</v>
      </c>
      <c r="N90" s="32">
        <f t="shared" si="10"/>
        <v>0.99797799570058965</v>
      </c>
    </row>
    <row r="91" spans="1:14" ht="14.25" customHeight="1" x14ac:dyDescent="0.35">
      <c r="B91" s="5">
        <v>30</v>
      </c>
      <c r="C91" s="5" t="s">
        <v>18</v>
      </c>
      <c r="F91" s="5">
        <v>20</v>
      </c>
      <c r="G91" s="6">
        <v>1.1096314529533513</v>
      </c>
      <c r="H91" s="6">
        <v>0.32524142080579388</v>
      </c>
      <c r="I91" s="7">
        <v>5.0533608893815203E-2</v>
      </c>
      <c r="J91" s="8"/>
      <c r="L91">
        <v>3</v>
      </c>
      <c r="M91" s="32">
        <f t="shared" si="11"/>
        <v>1.9934151597774461</v>
      </c>
      <c r="N91" s="32">
        <f t="shared" si="10"/>
        <v>0.66447171992581533</v>
      </c>
    </row>
    <row r="92" spans="1:14" ht="14.25" customHeight="1" x14ac:dyDescent="0.35">
      <c r="B92" s="5">
        <v>40</v>
      </c>
      <c r="C92" s="5" t="s">
        <v>21</v>
      </c>
      <c r="F92" s="5">
        <v>20</v>
      </c>
      <c r="G92" s="6">
        <v>1.110887851539639</v>
      </c>
      <c r="H92" s="6">
        <v>0.89429343318500876</v>
      </c>
      <c r="I92" s="7">
        <v>4.3344103714953598E-2</v>
      </c>
      <c r="J92" s="8"/>
      <c r="L92">
        <v>4</v>
      </c>
      <c r="M92" s="32">
        <f t="shared" si="11"/>
        <v>5.4811533001661825</v>
      </c>
      <c r="N92" s="32">
        <f t="shared" si="10"/>
        <v>1.3702883250415456</v>
      </c>
    </row>
    <row r="93" spans="1:14" ht="14.25" customHeight="1" x14ac:dyDescent="0.35">
      <c r="B93" s="5">
        <v>50</v>
      </c>
      <c r="C93" s="5" t="s">
        <v>24</v>
      </c>
      <c r="F93" s="5">
        <v>20</v>
      </c>
      <c r="G93" s="6">
        <v>1.1741213058621576</v>
      </c>
      <c r="H93" s="6">
        <v>0.16</v>
      </c>
      <c r="I93" s="7">
        <v>5.9160600070792602E-2</v>
      </c>
      <c r="J93" s="8"/>
      <c r="L93">
        <v>2</v>
      </c>
      <c r="M93" s="32">
        <f t="shared" si="11"/>
        <v>0.98064516129032264</v>
      </c>
      <c r="N93" s="32">
        <f t="shared" si="10"/>
        <v>0.49032258064516132</v>
      </c>
    </row>
    <row r="94" spans="1:14" ht="14.25" customHeight="1" x14ac:dyDescent="0.35">
      <c r="B94" s="5">
        <v>60</v>
      </c>
      <c r="C94" s="5" t="s">
        <v>27</v>
      </c>
      <c r="D94" s="5" t="s">
        <v>28</v>
      </c>
      <c r="F94" s="5">
        <v>40</v>
      </c>
      <c r="G94" s="6">
        <v>0.15551025063921409</v>
      </c>
      <c r="H94" s="6">
        <v>0.97072627382405474</v>
      </c>
      <c r="I94" s="7">
        <v>0.134941999254343</v>
      </c>
      <c r="J94" s="8"/>
      <c r="L94">
        <v>3</v>
      </c>
      <c r="M94" s="32">
        <f t="shared" si="11"/>
        <v>5.9496126460184007</v>
      </c>
      <c r="N94" s="32">
        <f t="shared" si="10"/>
        <v>1.9832042153394669</v>
      </c>
    </row>
    <row r="95" spans="1:14" ht="14.25" customHeight="1" x14ac:dyDescent="0.35">
      <c r="A95" s="5" t="s">
        <v>74</v>
      </c>
      <c r="B95" s="5">
        <v>10</v>
      </c>
      <c r="C95" s="5" t="s">
        <v>12</v>
      </c>
      <c r="F95" s="5">
        <v>20</v>
      </c>
      <c r="G95" s="6">
        <v>0.2291638706296375</v>
      </c>
      <c r="H95" s="6">
        <v>0.74732925493205371</v>
      </c>
      <c r="I95" s="7">
        <v>8.5523607660504999E-2</v>
      </c>
      <c r="J95" s="8">
        <v>194.3292301554867</v>
      </c>
      <c r="K95" s="5" t="s">
        <v>32</v>
      </c>
    </row>
    <row r="96" spans="1:14" ht="14.25" customHeight="1" x14ac:dyDescent="0.35">
      <c r="B96" s="5">
        <v>20</v>
      </c>
      <c r="C96" s="5" t="s">
        <v>15</v>
      </c>
      <c r="F96" s="5">
        <v>20</v>
      </c>
      <c r="G96" s="6">
        <v>0.82712814898996201</v>
      </c>
      <c r="H96" s="6">
        <v>0.57136594250647221</v>
      </c>
      <c r="I96" s="7">
        <v>0.111421850244242</v>
      </c>
      <c r="J96" s="8"/>
    </row>
    <row r="97" spans="1:14" ht="14.25" customHeight="1" x14ac:dyDescent="0.35">
      <c r="B97" s="5">
        <v>30</v>
      </c>
      <c r="C97" s="5" t="s">
        <v>18</v>
      </c>
      <c r="F97" s="5">
        <v>20</v>
      </c>
      <c r="G97" s="6">
        <v>1.2631975169755727</v>
      </c>
      <c r="H97" s="6">
        <v>0.76746774345029123</v>
      </c>
      <c r="I97" s="7">
        <v>5.0533608893815203E-2</v>
      </c>
      <c r="J97" s="8"/>
    </row>
    <row r="98" spans="1:14" ht="14.25" customHeight="1" x14ac:dyDescent="0.35">
      <c r="B98" s="5">
        <v>40</v>
      </c>
      <c r="C98" s="5" t="s">
        <v>21</v>
      </c>
      <c r="F98" s="5">
        <v>20</v>
      </c>
      <c r="G98" s="6">
        <v>0.74596954540232252</v>
      </c>
      <c r="H98" s="6">
        <v>0.62383541016368793</v>
      </c>
      <c r="I98" s="7">
        <v>4.3344103714953598E-2</v>
      </c>
      <c r="J98" s="8"/>
    </row>
    <row r="99" spans="1:14" ht="14.25" customHeight="1" x14ac:dyDescent="0.35">
      <c r="B99" s="5">
        <v>50</v>
      </c>
      <c r="C99" s="5" t="s">
        <v>24</v>
      </c>
      <c r="F99" s="5">
        <v>20</v>
      </c>
      <c r="G99" s="6">
        <v>0.14758239807283102</v>
      </c>
      <c r="H99" s="6">
        <v>0.27338535521656504</v>
      </c>
      <c r="I99" s="7">
        <v>5.9160600070792602E-2</v>
      </c>
      <c r="J99" s="8"/>
    </row>
    <row r="100" spans="1:14" ht="14.25" customHeight="1" x14ac:dyDescent="0.35">
      <c r="B100" s="5">
        <v>60</v>
      </c>
      <c r="C100" s="5" t="s">
        <v>27</v>
      </c>
      <c r="D100" s="5" t="s">
        <v>75</v>
      </c>
      <c r="E100" s="5">
        <v>1</v>
      </c>
      <c r="F100" s="5">
        <v>40</v>
      </c>
      <c r="G100" s="6">
        <v>0.2</v>
      </c>
      <c r="H100" s="6">
        <v>0.81492959726395864</v>
      </c>
      <c r="I100" s="7">
        <v>0.134941999254343</v>
      </c>
      <c r="J100" s="8"/>
    </row>
    <row r="101" spans="1:14" ht="14.25" customHeight="1" x14ac:dyDescent="0.35">
      <c r="A101" s="5" t="s">
        <v>76</v>
      </c>
      <c r="B101" s="5">
        <v>10</v>
      </c>
      <c r="C101" s="5" t="s">
        <v>12</v>
      </c>
      <c r="F101" s="5">
        <v>20</v>
      </c>
      <c r="G101" s="6">
        <v>0.61010878741616459</v>
      </c>
      <c r="H101" s="6">
        <v>0.22878725612904799</v>
      </c>
      <c r="I101" s="7">
        <v>8.5523607660504999E-2</v>
      </c>
      <c r="J101" s="8">
        <v>258.21242872044041</v>
      </c>
      <c r="K101" s="5" t="s">
        <v>32</v>
      </c>
      <c r="M101">
        <f>PRODUCT(106,H101,1/15.5)</f>
        <v>1.5646096225599411</v>
      </c>
      <c r="N101">
        <f>PRODUCT(M101,1/3)</f>
        <v>0.52153654085331369</v>
      </c>
    </row>
    <row r="102" spans="1:14" ht="14.25" customHeight="1" x14ac:dyDescent="0.35">
      <c r="B102" s="5">
        <v>20</v>
      </c>
      <c r="C102" s="5" t="s">
        <v>15</v>
      </c>
      <c r="F102" s="5">
        <v>20</v>
      </c>
      <c r="G102" s="6">
        <v>1.9128704659985332</v>
      </c>
      <c r="H102" s="6">
        <v>0.86174914528108193</v>
      </c>
      <c r="I102" s="7">
        <v>0.111421850244242</v>
      </c>
      <c r="J102" s="8"/>
      <c r="M102" s="32">
        <f t="shared" ref="M102:M106" si="12">PRODUCT(106,H102,1/15.5)</f>
        <v>5.8932522193415924</v>
      </c>
      <c r="N102">
        <f>PRODUCT(M102,1/4)</f>
        <v>1.4733130548353981</v>
      </c>
    </row>
    <row r="103" spans="1:14" ht="14.25" customHeight="1" x14ac:dyDescent="0.35">
      <c r="B103" s="5">
        <v>30</v>
      </c>
      <c r="C103" s="5" t="s">
        <v>18</v>
      </c>
      <c r="F103" s="5">
        <v>20</v>
      </c>
      <c r="G103" s="6">
        <v>0.36866805175345863</v>
      </c>
      <c r="H103" s="6">
        <v>0.423555282396332</v>
      </c>
      <c r="I103" s="7">
        <v>5.0533608893815203E-2</v>
      </c>
      <c r="J103" s="8"/>
      <c r="M103" s="32">
        <f t="shared" si="12"/>
        <v>2.8965716086458833</v>
      </c>
      <c r="N103">
        <f>PRODUCT(M103,1/3)</f>
        <v>0.96552386954862768</v>
      </c>
    </row>
    <row r="104" spans="1:14" ht="14.25" customHeight="1" x14ac:dyDescent="0.35">
      <c r="B104" s="5">
        <v>40</v>
      </c>
      <c r="C104" s="5" t="s">
        <v>21</v>
      </c>
      <c r="F104" s="5">
        <v>20</v>
      </c>
      <c r="G104" s="6">
        <v>0.3766228581655815</v>
      </c>
      <c r="H104" s="6">
        <v>0.49315144176719394</v>
      </c>
      <c r="I104" s="7">
        <v>4.3344103714953598E-2</v>
      </c>
      <c r="J104" s="8"/>
      <c r="M104" s="32">
        <f>PRODUCT(106,H104,1/15.5)</f>
        <v>3.3725195372466166</v>
      </c>
      <c r="N104">
        <f>PRODUCT(M104,1/4)</f>
        <v>0.84312988431165414</v>
      </c>
    </row>
    <row r="105" spans="1:14" ht="14.25" customHeight="1" x14ac:dyDescent="0.35">
      <c r="B105" s="5">
        <v>50</v>
      </c>
      <c r="C105" s="5" t="s">
        <v>24</v>
      </c>
      <c r="F105" s="5">
        <v>20</v>
      </c>
      <c r="G105" s="6">
        <v>1.5428896741655245</v>
      </c>
      <c r="H105" s="6">
        <v>0.17</v>
      </c>
      <c r="I105" s="7">
        <v>5.9160600070792602E-2</v>
      </c>
      <c r="J105" s="8"/>
      <c r="M105" s="32">
        <f t="shared" si="12"/>
        <v>1.1625806451612903</v>
      </c>
      <c r="N105">
        <f>PRODUCT(M105,1/2)</f>
        <v>0.58129032258064517</v>
      </c>
    </row>
    <row r="106" spans="1:14" ht="14.25" customHeight="1" x14ac:dyDescent="0.35">
      <c r="B106" s="5">
        <v>60</v>
      </c>
      <c r="C106" s="5" t="s">
        <v>27</v>
      </c>
      <c r="D106" s="5" t="s">
        <v>75</v>
      </c>
      <c r="E106" s="5">
        <v>2</v>
      </c>
      <c r="F106" s="5">
        <v>40</v>
      </c>
      <c r="G106" s="6">
        <v>0.80889933469595388</v>
      </c>
      <c r="H106" s="6">
        <v>0.7702985905184736</v>
      </c>
      <c r="I106" s="7">
        <v>0.134941999254343</v>
      </c>
      <c r="J106" s="8"/>
      <c r="M106" s="32">
        <f t="shared" si="12"/>
        <v>5.2678484254811737</v>
      </c>
      <c r="N106">
        <f>PRODUCT(M106,1/3)</f>
        <v>1.7559494751603912</v>
      </c>
    </row>
    <row r="107" spans="1:14" ht="14.25" customHeight="1" x14ac:dyDescent="0.35">
      <c r="A107" s="5" t="s">
        <v>77</v>
      </c>
      <c r="B107" s="5">
        <v>10</v>
      </c>
      <c r="C107" s="5" t="s">
        <v>12</v>
      </c>
      <c r="F107" s="5">
        <v>20</v>
      </c>
      <c r="G107" s="6">
        <v>0.16910372521292483</v>
      </c>
      <c r="H107" s="6">
        <v>0.62390114044437095</v>
      </c>
      <c r="I107" s="7">
        <v>8.5523607660504999E-2</v>
      </c>
      <c r="J107" s="8">
        <v>379.75930221539681</v>
      </c>
      <c r="K107" s="5" t="s">
        <v>49</v>
      </c>
      <c r="L107">
        <v>3</v>
      </c>
      <c r="M107" s="32">
        <f>PRODUCT(133,H107,1/15.5)</f>
        <v>5.3534743018775055</v>
      </c>
      <c r="N107">
        <f>PRODUCT(M107,1/L107)</f>
        <v>1.7844914339591684</v>
      </c>
    </row>
    <row r="108" spans="1:14" ht="14.25" customHeight="1" x14ac:dyDescent="0.35">
      <c r="B108" s="5">
        <v>20</v>
      </c>
      <c r="C108" s="5" t="s">
        <v>15</v>
      </c>
      <c r="F108" s="5">
        <v>20</v>
      </c>
      <c r="G108" s="6">
        <v>0.66093568275210823</v>
      </c>
      <c r="H108" s="6">
        <v>0.80672818589092732</v>
      </c>
      <c r="I108" s="7">
        <v>0.111421850244242</v>
      </c>
      <c r="J108" s="8"/>
      <c r="L108">
        <v>4</v>
      </c>
      <c r="M108" s="32">
        <f t="shared" ref="M108:M112" si="13">PRODUCT(133,H108,1/15.5)</f>
        <v>6.9222483047415047</v>
      </c>
      <c r="N108" s="32">
        <f t="shared" ref="N108:N112" si="14">PRODUCT(M108,1/L108)</f>
        <v>1.7305620761853762</v>
      </c>
    </row>
    <row r="109" spans="1:14" ht="14.25" customHeight="1" x14ac:dyDescent="0.35">
      <c r="B109" s="5">
        <v>30</v>
      </c>
      <c r="C109" s="5" t="s">
        <v>18</v>
      </c>
      <c r="F109" s="5">
        <v>20</v>
      </c>
      <c r="G109" s="6">
        <v>1.9542262227447631</v>
      </c>
      <c r="H109" s="6">
        <v>0.88687904122446926</v>
      </c>
      <c r="I109" s="7">
        <v>5.0533608893815203E-2</v>
      </c>
      <c r="J109" s="8"/>
      <c r="L109">
        <v>3</v>
      </c>
      <c r="M109" s="32">
        <f t="shared" si="13"/>
        <v>7.6099943537325423</v>
      </c>
      <c r="N109" s="32">
        <f t="shared" si="14"/>
        <v>2.5366647845775141</v>
      </c>
    </row>
    <row r="110" spans="1:14" ht="14.25" customHeight="1" x14ac:dyDescent="0.35">
      <c r="B110" s="5">
        <v>40</v>
      </c>
      <c r="C110" s="5" t="s">
        <v>21</v>
      </c>
      <c r="F110" s="5">
        <v>20</v>
      </c>
      <c r="G110" s="6">
        <v>0.97895493951619605</v>
      </c>
      <c r="H110" s="6">
        <v>0.82285041506711221</v>
      </c>
      <c r="I110" s="7">
        <v>4.3344103714953598E-2</v>
      </c>
      <c r="J110" s="8"/>
      <c r="L110">
        <v>4</v>
      </c>
      <c r="M110" s="32">
        <f t="shared" si="13"/>
        <v>7.0605874325113493</v>
      </c>
      <c r="N110" s="32">
        <f t="shared" si="14"/>
        <v>1.7651468581278373</v>
      </c>
    </row>
    <row r="111" spans="1:14" ht="14.25" customHeight="1" x14ac:dyDescent="0.35">
      <c r="B111" s="5">
        <v>50</v>
      </c>
      <c r="C111" s="5" t="s">
        <v>24</v>
      </c>
      <c r="F111" s="5">
        <v>20</v>
      </c>
      <c r="G111" s="6">
        <v>0.7916615927779751</v>
      </c>
      <c r="H111" s="6">
        <v>0.24</v>
      </c>
      <c r="I111" s="7">
        <v>5.9160600070792602E-2</v>
      </c>
      <c r="J111" s="8"/>
      <c r="L111">
        <v>2</v>
      </c>
      <c r="M111" s="32">
        <f t="shared" si="13"/>
        <v>2.0593548387096772</v>
      </c>
      <c r="N111" s="32">
        <f t="shared" si="14"/>
        <v>1.0296774193548386</v>
      </c>
    </row>
    <row r="112" spans="1:14" ht="14.25" customHeight="1" x14ac:dyDescent="0.35">
      <c r="B112" s="5">
        <v>60</v>
      </c>
      <c r="C112" s="5" t="s">
        <v>27</v>
      </c>
      <c r="D112" s="5" t="s">
        <v>78</v>
      </c>
      <c r="E112" s="5">
        <v>3</v>
      </c>
      <c r="F112" s="5">
        <v>40</v>
      </c>
      <c r="G112" s="6">
        <v>0.3</v>
      </c>
      <c r="H112" s="6">
        <v>0.96875014690519279</v>
      </c>
      <c r="I112" s="7">
        <v>0.134941999254343</v>
      </c>
      <c r="J112" s="8"/>
      <c r="L112">
        <v>3</v>
      </c>
      <c r="M112" s="32">
        <f t="shared" si="13"/>
        <v>8.31250126054133</v>
      </c>
      <c r="N112" s="32">
        <f t="shared" si="14"/>
        <v>2.7708337535137764</v>
      </c>
    </row>
    <row r="113" spans="1:11" ht="14.25" customHeight="1" x14ac:dyDescent="0.35">
      <c r="A113" s="5" t="s">
        <v>79</v>
      </c>
      <c r="B113" s="5">
        <v>10</v>
      </c>
      <c r="C113" s="5" t="s">
        <v>12</v>
      </c>
      <c r="F113" s="5">
        <v>10</v>
      </c>
      <c r="G113" s="6">
        <v>0.5</v>
      </c>
      <c r="H113" s="6">
        <v>0.78620829122125979</v>
      </c>
      <c r="I113" s="7">
        <v>8.5523607660504999E-2</v>
      </c>
      <c r="J113" s="8">
        <v>148.6117843445125</v>
      </c>
      <c r="K113" s="5" t="s">
        <v>32</v>
      </c>
    </row>
    <row r="114" spans="1:11" ht="14.25" customHeight="1" x14ac:dyDescent="0.35">
      <c r="B114" s="5">
        <v>20</v>
      </c>
      <c r="C114" s="5" t="s">
        <v>15</v>
      </c>
      <c r="F114" s="5">
        <v>10</v>
      </c>
      <c r="G114" s="6">
        <v>0.67827300641194954</v>
      </c>
      <c r="H114" s="6">
        <v>0.7002911284624439</v>
      </c>
      <c r="I114" s="7">
        <v>0.111421850244242</v>
      </c>
      <c r="J114" s="8"/>
    </row>
    <row r="115" spans="1:11" ht="14.25" customHeight="1" x14ac:dyDescent="0.35">
      <c r="B115" s="5">
        <v>30</v>
      </c>
      <c r="C115" s="5" t="s">
        <v>18</v>
      </c>
      <c r="F115" s="5">
        <v>10</v>
      </c>
      <c r="G115" s="6">
        <v>1.2739373420646831</v>
      </c>
      <c r="H115" s="6">
        <v>0.9221876218511228</v>
      </c>
      <c r="I115" s="7">
        <v>5.0533608893815203E-2</v>
      </c>
      <c r="J115" s="8"/>
    </row>
    <row r="116" spans="1:11" ht="14.25" customHeight="1" x14ac:dyDescent="0.35">
      <c r="B116" s="5">
        <v>40</v>
      </c>
      <c r="C116" s="5" t="s">
        <v>21</v>
      </c>
      <c r="F116" s="5">
        <v>10</v>
      </c>
      <c r="G116" s="6">
        <v>0.57121800685714752</v>
      </c>
      <c r="H116" s="6">
        <v>1.06</v>
      </c>
      <c r="I116" s="7">
        <v>4.3344103714953598E-2</v>
      </c>
      <c r="J116" s="8"/>
    </row>
    <row r="117" spans="1:11" ht="14.25" customHeight="1" x14ac:dyDescent="0.35">
      <c r="B117" s="5">
        <v>50</v>
      </c>
      <c r="C117" s="5" t="s">
        <v>24</v>
      </c>
      <c r="F117" s="5">
        <v>10</v>
      </c>
      <c r="G117" s="6">
        <v>1.1888808737984407</v>
      </c>
      <c r="H117" s="6">
        <v>0.27</v>
      </c>
      <c r="I117" s="7">
        <v>5.9160600070792602E-2</v>
      </c>
      <c r="J117" s="8"/>
    </row>
    <row r="118" spans="1:11" ht="14.25" customHeight="1" x14ac:dyDescent="0.35">
      <c r="B118" s="5">
        <v>60</v>
      </c>
      <c r="C118" s="5" t="s">
        <v>27</v>
      </c>
      <c r="D118" s="5" t="s">
        <v>28</v>
      </c>
      <c r="F118" s="5">
        <v>20</v>
      </c>
      <c r="G118" s="6">
        <v>0.6</v>
      </c>
      <c r="H118" s="6">
        <v>3.6363791953886504E-2</v>
      </c>
      <c r="I118" s="7">
        <v>0.134941999254343</v>
      </c>
      <c r="J118" s="8"/>
    </row>
    <row r="119" spans="1:11" ht="14.25" customHeight="1" x14ac:dyDescent="0.35">
      <c r="A119" s="5" t="s">
        <v>80</v>
      </c>
      <c r="B119" s="5">
        <v>10</v>
      </c>
      <c r="C119" s="5" t="s">
        <v>12</v>
      </c>
      <c r="F119" s="5">
        <v>10</v>
      </c>
      <c r="G119" s="6">
        <v>0.1</v>
      </c>
      <c r="H119" s="6">
        <v>0.60788969709930096</v>
      </c>
      <c r="I119" s="7">
        <v>8.5523607660504999E-2</v>
      </c>
      <c r="J119" s="8">
        <v>117.60742932484445</v>
      </c>
      <c r="K119" s="5" t="s">
        <v>13</v>
      </c>
    </row>
    <row r="120" spans="1:11" ht="14.25" customHeight="1" x14ac:dyDescent="0.35">
      <c r="B120" s="5">
        <v>20</v>
      </c>
      <c r="C120" s="5" t="s">
        <v>15</v>
      </c>
      <c r="F120" s="5">
        <v>10</v>
      </c>
      <c r="G120" s="6">
        <v>1.9239600453707051</v>
      </c>
      <c r="H120" s="6">
        <v>0.44737188843454212</v>
      </c>
      <c r="I120" s="7">
        <v>0.111421850244242</v>
      </c>
      <c r="J120" s="8"/>
    </row>
    <row r="121" spans="1:11" ht="14.25" customHeight="1" x14ac:dyDescent="0.35">
      <c r="B121" s="5">
        <v>30</v>
      </c>
      <c r="C121" s="5" t="s">
        <v>18</v>
      </c>
      <c r="F121" s="5">
        <v>10</v>
      </c>
      <c r="G121" s="6">
        <v>0.52698905167616328</v>
      </c>
      <c r="H121" s="6">
        <v>0.89057353735509748</v>
      </c>
      <c r="I121" s="7">
        <v>5.0533608893815203E-2</v>
      </c>
      <c r="J121" s="8"/>
    </row>
    <row r="122" spans="1:11" ht="14.25" customHeight="1" x14ac:dyDescent="0.35">
      <c r="B122" s="5">
        <v>40</v>
      </c>
      <c r="C122" s="5" t="s">
        <v>21</v>
      </c>
      <c r="F122" s="5">
        <v>10</v>
      </c>
      <c r="G122" s="6">
        <v>0.20494757115269358</v>
      </c>
      <c r="H122" s="6">
        <v>0.76070777065552808</v>
      </c>
      <c r="I122" s="7">
        <v>4.3344103714953598E-2</v>
      </c>
      <c r="J122" s="8"/>
    </row>
    <row r="123" spans="1:11" ht="14.25" customHeight="1" x14ac:dyDescent="0.35">
      <c r="B123" s="5">
        <v>50</v>
      </c>
      <c r="C123" s="5" t="s">
        <v>24</v>
      </c>
      <c r="F123" s="5">
        <v>10</v>
      </c>
      <c r="G123" s="6">
        <v>1.9120008155443886</v>
      </c>
      <c r="H123" s="6">
        <v>0.15642380272375267</v>
      </c>
      <c r="I123" s="7">
        <v>5.9160600070792602E-2</v>
      </c>
      <c r="J123" s="8"/>
    </row>
    <row r="124" spans="1:11" ht="14.25" customHeight="1" x14ac:dyDescent="0.35">
      <c r="B124" s="5">
        <v>60</v>
      </c>
      <c r="C124" s="5" t="s">
        <v>27</v>
      </c>
      <c r="D124" s="5" t="s">
        <v>28</v>
      </c>
      <c r="F124" s="5">
        <v>20</v>
      </c>
      <c r="G124" s="6">
        <v>0.3</v>
      </c>
      <c r="H124" s="6">
        <v>0.56049119951886528</v>
      </c>
      <c r="I124" s="7">
        <v>0.134941999254343</v>
      </c>
      <c r="J124" s="8"/>
    </row>
    <row r="125" spans="1:11" ht="14.25" customHeight="1" x14ac:dyDescent="0.35">
      <c r="A125" s="5" t="s">
        <v>81</v>
      </c>
      <c r="B125" s="5">
        <v>10</v>
      </c>
      <c r="C125" s="5" t="s">
        <v>82</v>
      </c>
      <c r="F125" s="5">
        <v>30</v>
      </c>
      <c r="G125" s="6">
        <v>2.7</v>
      </c>
      <c r="H125" s="6">
        <v>0.90987012522244037</v>
      </c>
      <c r="I125" s="7">
        <v>9.26516014465672E-2</v>
      </c>
      <c r="J125" s="8">
        <v>79.992923296584763</v>
      </c>
      <c r="K125" s="5" t="s">
        <v>13</v>
      </c>
    </row>
    <row r="126" spans="1:11" ht="14.25" customHeight="1" x14ac:dyDescent="0.35">
      <c r="B126" s="5">
        <v>20</v>
      </c>
      <c r="C126" s="5" t="s">
        <v>21</v>
      </c>
      <c r="F126" s="5">
        <v>30</v>
      </c>
      <c r="G126" s="6">
        <v>0.65249959445295591</v>
      </c>
      <c r="H126" s="6">
        <v>0.22455768560596334</v>
      </c>
      <c r="I126" s="7">
        <v>4.3344103714953598E-2</v>
      </c>
      <c r="J126" s="8"/>
    </row>
    <row r="127" spans="1:11" ht="14.25" customHeight="1" x14ac:dyDescent="0.35">
      <c r="B127" s="5">
        <v>30</v>
      </c>
      <c r="C127" s="5" t="s">
        <v>24</v>
      </c>
      <c r="F127" s="5">
        <v>30</v>
      </c>
      <c r="G127" s="6">
        <v>0.42316334391357913</v>
      </c>
      <c r="H127" s="6">
        <v>0.23</v>
      </c>
      <c r="I127" s="7">
        <v>5.9160600070792602E-2</v>
      </c>
      <c r="J127" s="8"/>
    </row>
    <row r="128" spans="1:11" ht="14.25" customHeight="1" x14ac:dyDescent="0.35">
      <c r="B128" s="5">
        <v>40</v>
      </c>
      <c r="C128" s="5" t="s">
        <v>27</v>
      </c>
      <c r="D128" s="5" t="s">
        <v>28</v>
      </c>
      <c r="F128" s="5">
        <v>30</v>
      </c>
      <c r="G128" s="6">
        <v>0.69794070333499758</v>
      </c>
      <c r="H128" s="6">
        <v>0.8483212410104547</v>
      </c>
      <c r="I128" s="7">
        <v>0.134941999254343</v>
      </c>
      <c r="J128" s="8"/>
    </row>
    <row r="129" spans="1:11" ht="14.25" customHeight="1" x14ac:dyDescent="0.35">
      <c r="A129" s="5" t="s">
        <v>83</v>
      </c>
      <c r="B129" s="5">
        <v>10</v>
      </c>
      <c r="C129" s="5" t="s">
        <v>82</v>
      </c>
      <c r="F129" s="5">
        <v>30</v>
      </c>
      <c r="G129" s="6">
        <v>2.4</v>
      </c>
      <c r="H129" s="6">
        <v>1.6</v>
      </c>
      <c r="I129" s="7">
        <v>9.26516014465672E-2</v>
      </c>
      <c r="J129" s="8">
        <v>96.598719051871569</v>
      </c>
      <c r="K129" s="5" t="s">
        <v>13</v>
      </c>
    </row>
    <row r="130" spans="1:11" ht="14.25" customHeight="1" x14ac:dyDescent="0.35">
      <c r="B130" s="5">
        <v>20</v>
      </c>
      <c r="C130" s="5" t="s">
        <v>21</v>
      </c>
      <c r="F130" s="5">
        <v>30</v>
      </c>
      <c r="G130" s="6">
        <v>6.3039845798268823E-2</v>
      </c>
      <c r="H130" s="6">
        <v>0.64392665415390071</v>
      </c>
      <c r="I130" s="7">
        <v>4.3344103714953598E-2</v>
      </c>
      <c r="J130" s="8"/>
    </row>
    <row r="131" spans="1:11" ht="14.25" customHeight="1" x14ac:dyDescent="0.35">
      <c r="B131" s="5">
        <v>30</v>
      </c>
      <c r="C131" s="5" t="s">
        <v>24</v>
      </c>
      <c r="F131" s="5">
        <v>30</v>
      </c>
      <c r="G131" s="6">
        <v>0.37037809876175354</v>
      </c>
      <c r="H131" s="6">
        <v>0.17</v>
      </c>
      <c r="I131" s="7">
        <v>5.9160600070792602E-2</v>
      </c>
      <c r="J131" s="8"/>
    </row>
    <row r="132" spans="1:11" ht="14.25" customHeight="1" x14ac:dyDescent="0.35">
      <c r="B132" s="5">
        <v>40</v>
      </c>
      <c r="C132" s="5" t="s">
        <v>27</v>
      </c>
      <c r="D132" s="5" t="s">
        <v>28</v>
      </c>
      <c r="F132" s="5">
        <v>30</v>
      </c>
      <c r="G132" s="6">
        <v>0.80104525576514618</v>
      </c>
      <c r="H132" s="6">
        <v>0.28385502907966886</v>
      </c>
      <c r="I132" s="7">
        <v>0.134941999254343</v>
      </c>
      <c r="J132" s="8"/>
    </row>
    <row r="133" spans="1:11" ht="14.25" customHeight="1" x14ac:dyDescent="0.35">
      <c r="A133" s="5" t="s">
        <v>84</v>
      </c>
      <c r="B133" s="5">
        <v>10</v>
      </c>
      <c r="C133" s="5" t="s">
        <v>82</v>
      </c>
      <c r="F133" s="5">
        <v>30</v>
      </c>
      <c r="G133" s="6">
        <v>2.6</v>
      </c>
      <c r="H133" s="6">
        <v>1.5</v>
      </c>
      <c r="I133" s="7">
        <v>9.26516014465672E-2</v>
      </c>
      <c r="J133" s="8">
        <v>117.32692973317363</v>
      </c>
      <c r="K133" s="5" t="s">
        <v>13</v>
      </c>
    </row>
    <row r="134" spans="1:11" ht="14.25" customHeight="1" x14ac:dyDescent="0.35">
      <c r="B134" s="5">
        <v>20</v>
      </c>
      <c r="C134" s="5" t="s">
        <v>21</v>
      </c>
      <c r="F134" s="5">
        <v>30</v>
      </c>
      <c r="G134" s="6">
        <v>0.23775178665535046</v>
      </c>
      <c r="H134" s="6">
        <v>0.82231073615602002</v>
      </c>
      <c r="I134" s="7">
        <v>4.3344103714953598E-2</v>
      </c>
      <c r="J134" s="8"/>
    </row>
    <row r="135" spans="1:11" ht="14.25" customHeight="1" x14ac:dyDescent="0.35">
      <c r="B135" s="5">
        <v>30</v>
      </c>
      <c r="C135" s="5" t="s">
        <v>24</v>
      </c>
      <c r="F135" s="5">
        <v>30</v>
      </c>
      <c r="G135" s="6">
        <v>1.2998174378296978</v>
      </c>
      <c r="H135" s="6">
        <v>0.13</v>
      </c>
      <c r="I135" s="7">
        <v>5.9160600070792602E-2</v>
      </c>
      <c r="J135" s="8"/>
    </row>
    <row r="136" spans="1:11" ht="14.25" customHeight="1" x14ac:dyDescent="0.35">
      <c r="B136" s="5">
        <v>40</v>
      </c>
      <c r="C136" s="5" t="s">
        <v>27</v>
      </c>
      <c r="D136" s="5" t="s">
        <v>28</v>
      </c>
      <c r="F136" s="5">
        <v>30</v>
      </c>
      <c r="G136" s="6">
        <v>0.78128369694030875</v>
      </c>
      <c r="H136" s="6">
        <v>0.99569999468140635</v>
      </c>
      <c r="I136" s="7">
        <v>0.134941999254343</v>
      </c>
      <c r="J136" s="8"/>
    </row>
    <row r="137" spans="1:11" ht="14.25" customHeight="1" x14ac:dyDescent="0.35">
      <c r="A137" s="5" t="s">
        <v>85</v>
      </c>
      <c r="B137" s="5">
        <v>10</v>
      </c>
      <c r="C137" s="5" t="s">
        <v>82</v>
      </c>
      <c r="F137" s="5">
        <v>30</v>
      </c>
      <c r="G137" s="6">
        <v>2.9</v>
      </c>
      <c r="H137" s="6">
        <v>1.7</v>
      </c>
      <c r="I137" s="7">
        <v>9.26516014465672E-2</v>
      </c>
      <c r="J137" s="8">
        <v>253.36913201370774</v>
      </c>
      <c r="K137" s="5" t="s">
        <v>32</v>
      </c>
    </row>
    <row r="138" spans="1:11" ht="14.25" customHeight="1" x14ac:dyDescent="0.35">
      <c r="B138" s="5">
        <v>20</v>
      </c>
      <c r="C138" s="5" t="s">
        <v>21</v>
      </c>
      <c r="F138" s="5">
        <v>30</v>
      </c>
      <c r="G138" s="6">
        <v>0.48239612465371762</v>
      </c>
      <c r="H138" s="6">
        <v>0.34758935709680794</v>
      </c>
      <c r="I138" s="7">
        <v>4.3344103714953598E-2</v>
      </c>
      <c r="J138" s="8"/>
    </row>
    <row r="139" spans="1:11" ht="14.25" customHeight="1" x14ac:dyDescent="0.35">
      <c r="B139" s="5">
        <v>30</v>
      </c>
      <c r="C139" s="5" t="s">
        <v>24</v>
      </c>
      <c r="F139" s="5">
        <v>30</v>
      </c>
      <c r="G139" s="6">
        <v>0.55514674993526469</v>
      </c>
      <c r="H139" s="6">
        <v>0.16857433350201789</v>
      </c>
      <c r="I139" s="7">
        <v>5.9160600070792602E-2</v>
      </c>
      <c r="J139" s="8"/>
    </row>
    <row r="140" spans="1:11" ht="14.25" customHeight="1" x14ac:dyDescent="0.35">
      <c r="B140" s="5">
        <v>40</v>
      </c>
      <c r="C140" s="5" t="s">
        <v>27</v>
      </c>
      <c r="D140" s="5" t="s">
        <v>39</v>
      </c>
      <c r="E140" s="5">
        <v>2</v>
      </c>
      <c r="F140" s="5">
        <v>30</v>
      </c>
      <c r="G140" s="6">
        <v>0.3</v>
      </c>
      <c r="H140" s="6">
        <v>0.70436690500570631</v>
      </c>
      <c r="I140" s="7">
        <v>0.134941999254343</v>
      </c>
      <c r="J140" s="8"/>
    </row>
    <row r="141" spans="1:11" ht="14.25" customHeight="1" x14ac:dyDescent="0.35">
      <c r="D141" s="5" t="s">
        <v>66</v>
      </c>
      <c r="E141" s="5">
        <v>1</v>
      </c>
      <c r="G141" s="6"/>
      <c r="H141" s="6"/>
      <c r="I141" s="7"/>
      <c r="J141" s="8"/>
    </row>
    <row r="142" spans="1:11" ht="14.25" customHeight="1" x14ac:dyDescent="0.35">
      <c r="A142" s="5" t="s">
        <v>86</v>
      </c>
      <c r="B142" s="5">
        <v>10</v>
      </c>
      <c r="C142" s="5" t="s">
        <v>82</v>
      </c>
      <c r="F142" s="5">
        <v>30</v>
      </c>
      <c r="G142" s="6">
        <v>1.9</v>
      </c>
      <c r="H142" s="6">
        <v>1.35</v>
      </c>
      <c r="I142" s="7">
        <v>9.26516014465672E-2</v>
      </c>
      <c r="J142" s="8">
        <v>96.474807773758272</v>
      </c>
      <c r="K142" s="5" t="s">
        <v>13</v>
      </c>
    </row>
    <row r="143" spans="1:11" ht="14.25" customHeight="1" x14ac:dyDescent="0.35">
      <c r="B143" s="5">
        <v>20</v>
      </c>
      <c r="C143" s="5" t="s">
        <v>21</v>
      </c>
      <c r="F143" s="5">
        <v>30</v>
      </c>
      <c r="G143" s="6">
        <v>0.27737863558068221</v>
      </c>
      <c r="H143" s="6">
        <v>0.27369192758399319</v>
      </c>
      <c r="I143" s="7">
        <v>4.3344103714953598E-2</v>
      </c>
      <c r="J143" s="8"/>
    </row>
    <row r="144" spans="1:11" ht="14.25" customHeight="1" x14ac:dyDescent="0.35">
      <c r="B144" s="5">
        <v>30</v>
      </c>
      <c r="C144" s="5" t="s">
        <v>24</v>
      </c>
      <c r="F144" s="5">
        <v>30</v>
      </c>
      <c r="G144" s="6">
        <v>1.1925465191032947</v>
      </c>
      <c r="H144" s="6">
        <v>0.15</v>
      </c>
      <c r="I144" s="7">
        <v>5.9160600070792602E-2</v>
      </c>
      <c r="J144" s="8"/>
    </row>
    <row r="145" spans="1:11" ht="14.25" customHeight="1" x14ac:dyDescent="0.35">
      <c r="B145" s="5">
        <v>40</v>
      </c>
      <c r="C145" s="5" t="s">
        <v>27</v>
      </c>
      <c r="D145" s="5" t="s">
        <v>28</v>
      </c>
      <c r="F145" s="5">
        <v>30</v>
      </c>
      <c r="G145" s="6">
        <v>1.5891424589552825</v>
      </c>
      <c r="H145" s="6">
        <v>0.97416347560870453</v>
      </c>
      <c r="I145" s="7">
        <v>0.134941999254343</v>
      </c>
      <c r="J145" s="8"/>
    </row>
    <row r="146" spans="1:11" ht="14.25" customHeight="1" x14ac:dyDescent="0.35">
      <c r="A146" s="5" t="s">
        <v>87</v>
      </c>
      <c r="B146" s="5">
        <v>10</v>
      </c>
      <c r="C146" s="5" t="s">
        <v>82</v>
      </c>
      <c r="F146" s="5">
        <v>5</v>
      </c>
      <c r="G146" s="6">
        <v>2.4</v>
      </c>
      <c r="H146" s="6">
        <v>1.2</v>
      </c>
      <c r="I146" s="7">
        <v>9.26516014465672E-2</v>
      </c>
      <c r="J146" s="8">
        <v>251.3987841972945</v>
      </c>
      <c r="K146" s="5" t="s">
        <v>32</v>
      </c>
    </row>
    <row r="147" spans="1:11" ht="14.25" customHeight="1" x14ac:dyDescent="0.35">
      <c r="B147" s="5">
        <v>20</v>
      </c>
      <c r="C147" s="5" t="s">
        <v>21</v>
      </c>
      <c r="F147" s="5">
        <v>5</v>
      </c>
      <c r="G147" s="6">
        <v>1.5398305710224585</v>
      </c>
      <c r="H147" s="6">
        <v>0.5880958344283852</v>
      </c>
      <c r="I147" s="7">
        <v>4.3344103714953598E-2</v>
      </c>
      <c r="J147" s="8"/>
    </row>
    <row r="148" spans="1:11" ht="14.25" customHeight="1" x14ac:dyDescent="0.35">
      <c r="B148" s="5">
        <v>30</v>
      </c>
      <c r="C148" s="5" t="s">
        <v>24</v>
      </c>
      <c r="F148" s="5">
        <v>5</v>
      </c>
      <c r="G148" s="6">
        <v>1.3655519111260399</v>
      </c>
      <c r="H148" s="6">
        <v>0.17</v>
      </c>
      <c r="I148" s="7">
        <v>5.9160600070792602E-2</v>
      </c>
      <c r="J148" s="8"/>
    </row>
    <row r="149" spans="1:11" ht="14.25" customHeight="1" x14ac:dyDescent="0.35">
      <c r="B149" s="5">
        <v>40</v>
      </c>
      <c r="C149" s="5" t="s">
        <v>27</v>
      </c>
      <c r="D149" s="5" t="s">
        <v>88</v>
      </c>
      <c r="E149" s="5">
        <v>1</v>
      </c>
      <c r="F149" s="5">
        <v>10</v>
      </c>
      <c r="G149" s="6">
        <v>0.2</v>
      </c>
      <c r="H149" s="6">
        <v>0.78571146363389788</v>
      </c>
      <c r="I149" s="7">
        <v>0.134941999254343</v>
      </c>
      <c r="J149" s="8"/>
    </row>
    <row r="150" spans="1:11" ht="14.25" customHeight="1" x14ac:dyDescent="0.35">
      <c r="A150" s="5" t="s">
        <v>89</v>
      </c>
      <c r="B150" s="5">
        <v>10</v>
      </c>
      <c r="C150" s="5" t="s">
        <v>82</v>
      </c>
      <c r="F150" s="5">
        <v>30</v>
      </c>
      <c r="G150" s="6">
        <v>1.7335843072766137</v>
      </c>
      <c r="H150" s="6">
        <v>0.98546650853877527</v>
      </c>
      <c r="I150" s="7">
        <v>9.26516014465672E-2</v>
      </c>
      <c r="J150" s="8">
        <v>426.92118792200949</v>
      </c>
      <c r="K150" s="5" t="s">
        <v>49</v>
      </c>
    </row>
    <row r="151" spans="1:11" ht="14.25" customHeight="1" x14ac:dyDescent="0.35">
      <c r="B151" s="5">
        <v>20</v>
      </c>
      <c r="C151" s="5" t="s">
        <v>21</v>
      </c>
      <c r="F151" s="5">
        <v>30</v>
      </c>
      <c r="G151" s="6">
        <v>1.3242013727098174</v>
      </c>
      <c r="H151" s="6">
        <v>0.18395974520842218</v>
      </c>
      <c r="I151" s="7">
        <v>4.3344103714953598E-2</v>
      </c>
      <c r="J151" s="8"/>
    </row>
    <row r="152" spans="1:11" ht="14.25" customHeight="1" x14ac:dyDescent="0.35">
      <c r="B152" s="5">
        <v>30</v>
      </c>
      <c r="C152" s="5" t="s">
        <v>24</v>
      </c>
      <c r="F152" s="5">
        <v>30</v>
      </c>
      <c r="G152" s="6">
        <v>1.6081293864534616</v>
      </c>
      <c r="H152" s="6">
        <v>0.14000000000000001</v>
      </c>
      <c r="I152" s="7">
        <v>5.9160600070792602E-2</v>
      </c>
      <c r="J152" s="8"/>
    </row>
    <row r="153" spans="1:11" ht="14.25" customHeight="1" x14ac:dyDescent="0.35">
      <c r="B153" s="5">
        <v>40</v>
      </c>
      <c r="C153" s="5" t="s">
        <v>27</v>
      </c>
      <c r="D153" s="5" t="s">
        <v>39</v>
      </c>
      <c r="E153" s="5">
        <v>4</v>
      </c>
      <c r="F153" s="5">
        <v>30</v>
      </c>
      <c r="G153" s="6">
        <v>0.3</v>
      </c>
      <c r="H153" s="6">
        <v>0.42590585378285195</v>
      </c>
      <c r="I153" s="7">
        <v>0.134941999254343</v>
      </c>
      <c r="J153" s="8"/>
    </row>
    <row r="154" spans="1:11" ht="14.25" customHeight="1" x14ac:dyDescent="0.35">
      <c r="D154" s="5" t="s">
        <v>90</v>
      </c>
      <c r="E154" s="5">
        <v>1</v>
      </c>
      <c r="G154" s="6"/>
      <c r="H154" s="6"/>
      <c r="I154" s="7"/>
      <c r="J154" s="8"/>
    </row>
    <row r="155" spans="1:11" ht="14.25" customHeight="1" x14ac:dyDescent="0.35">
      <c r="A155" s="5" t="s">
        <v>91</v>
      </c>
      <c r="B155" s="5">
        <v>10</v>
      </c>
      <c r="C155" s="5" t="s">
        <v>82</v>
      </c>
      <c r="F155" s="5">
        <v>30</v>
      </c>
      <c r="G155" s="6">
        <v>2.7</v>
      </c>
      <c r="H155" s="6">
        <v>0.53660829289918999</v>
      </c>
      <c r="I155" s="7">
        <v>9.26516014465672E-2</v>
      </c>
      <c r="J155" s="8">
        <v>76.481879533789211</v>
      </c>
      <c r="K155" s="5" t="s">
        <v>13</v>
      </c>
    </row>
    <row r="156" spans="1:11" ht="14.25" customHeight="1" x14ac:dyDescent="0.35">
      <c r="B156" s="5">
        <v>20</v>
      </c>
      <c r="C156" s="5" t="s">
        <v>21</v>
      </c>
      <c r="F156" s="5">
        <v>30</v>
      </c>
      <c r="G156" s="6">
        <v>1.3116698909221141</v>
      </c>
      <c r="H156" s="6">
        <v>0.90320116655678362</v>
      </c>
      <c r="I156" s="7">
        <v>4.3344103714953598E-2</v>
      </c>
      <c r="J156" s="8"/>
    </row>
    <row r="157" spans="1:11" ht="14.25" customHeight="1" x14ac:dyDescent="0.35">
      <c r="B157" s="5">
        <v>30</v>
      </c>
      <c r="C157" s="5" t="s">
        <v>24</v>
      </c>
      <c r="F157" s="5">
        <v>30</v>
      </c>
      <c r="G157" s="6">
        <v>1.49557746336318</v>
      </c>
      <c r="H157" s="6">
        <v>0.205196709620348</v>
      </c>
      <c r="I157" s="7">
        <v>5.9160600070792602E-2</v>
      </c>
      <c r="J157" s="8"/>
    </row>
    <row r="158" spans="1:11" ht="14.25" customHeight="1" x14ac:dyDescent="0.35">
      <c r="B158" s="5">
        <v>40</v>
      </c>
      <c r="C158" s="5" t="s">
        <v>27</v>
      </c>
      <c r="D158" s="5" t="s">
        <v>28</v>
      </c>
      <c r="F158" s="5">
        <v>30</v>
      </c>
      <c r="G158" s="6">
        <v>0.2</v>
      </c>
      <c r="H158" s="6">
        <v>0.91729297943128696</v>
      </c>
      <c r="I158" s="7">
        <v>0.134941999254343</v>
      </c>
      <c r="J158" s="8"/>
    </row>
    <row r="159" spans="1:11" ht="14.25" customHeight="1" x14ac:dyDescent="0.35">
      <c r="A159" s="5" t="s">
        <v>92</v>
      </c>
      <c r="B159" s="5">
        <v>10</v>
      </c>
      <c r="C159" s="5" t="s">
        <v>82</v>
      </c>
      <c r="F159" s="5">
        <v>30</v>
      </c>
      <c r="G159" s="6">
        <v>2.2999999999999998</v>
      </c>
      <c r="H159" s="6">
        <v>1.2</v>
      </c>
      <c r="I159" s="7">
        <v>9.26516014465672E-2</v>
      </c>
      <c r="J159" s="8">
        <v>116.79704994413849</v>
      </c>
      <c r="K159" s="5" t="s">
        <v>13</v>
      </c>
    </row>
    <row r="160" spans="1:11" ht="14.25" customHeight="1" x14ac:dyDescent="0.35">
      <c r="B160" s="5">
        <v>20</v>
      </c>
      <c r="C160" s="5" t="s">
        <v>21</v>
      </c>
      <c r="F160" s="5">
        <v>30</v>
      </c>
      <c r="G160" s="6">
        <v>1.3171254812715116</v>
      </c>
      <c r="H160" s="6">
        <v>0.90748097217567092</v>
      </c>
      <c r="I160" s="7">
        <v>4.3344103714953598E-2</v>
      </c>
      <c r="J160" s="8"/>
    </row>
    <row r="161" spans="1:11" ht="14.25" customHeight="1" x14ac:dyDescent="0.35">
      <c r="B161" s="5">
        <v>30</v>
      </c>
      <c r="C161" s="5" t="s">
        <v>24</v>
      </c>
      <c r="F161" s="5">
        <v>30</v>
      </c>
      <c r="G161" s="6">
        <v>0.57450406103139429</v>
      </c>
      <c r="H161" s="6">
        <v>0.21</v>
      </c>
      <c r="I161" s="7">
        <v>5.9160600070792602E-2</v>
      </c>
      <c r="J161" s="8"/>
    </row>
    <row r="162" spans="1:11" ht="14.25" customHeight="1" x14ac:dyDescent="0.35">
      <c r="B162" s="5">
        <v>40</v>
      </c>
      <c r="C162" s="5" t="s">
        <v>27</v>
      </c>
      <c r="D162" s="5" t="s">
        <v>28</v>
      </c>
      <c r="F162" s="5">
        <v>30</v>
      </c>
      <c r="G162" s="6">
        <v>0.5</v>
      </c>
      <c r="H162" s="6">
        <v>0.81800034914846897</v>
      </c>
      <c r="I162" s="7">
        <v>0.134941999254343</v>
      </c>
      <c r="J162" s="8"/>
    </row>
    <row r="163" spans="1:11" ht="14.25" customHeight="1" x14ac:dyDescent="0.35">
      <c r="A163" s="5" t="s">
        <v>93</v>
      </c>
      <c r="B163" s="5">
        <v>10</v>
      </c>
      <c r="C163" s="5" t="s">
        <v>82</v>
      </c>
      <c r="F163" s="5">
        <v>30</v>
      </c>
      <c r="G163" s="6">
        <v>2.9</v>
      </c>
      <c r="H163" s="6">
        <v>1.28</v>
      </c>
      <c r="I163" s="7">
        <v>9.26516014465672E-2</v>
      </c>
      <c r="J163" s="8">
        <v>80.443287229747185</v>
      </c>
      <c r="K163" s="5" t="s">
        <v>13</v>
      </c>
    </row>
    <row r="164" spans="1:11" ht="14.25" customHeight="1" x14ac:dyDescent="0.35">
      <c r="B164" s="5">
        <v>20</v>
      </c>
      <c r="C164" s="5" t="s">
        <v>21</v>
      </c>
      <c r="F164" s="5">
        <v>30</v>
      </c>
      <c r="G164" s="6">
        <v>1.0771890162976407</v>
      </c>
      <c r="H164" s="6">
        <v>0.13840084665061114</v>
      </c>
      <c r="I164" s="7">
        <v>4.3344103714953598E-2</v>
      </c>
      <c r="J164" s="8"/>
    </row>
    <row r="165" spans="1:11" ht="14.25" customHeight="1" x14ac:dyDescent="0.35">
      <c r="B165" s="5">
        <v>30</v>
      </c>
      <c r="C165" s="5" t="s">
        <v>24</v>
      </c>
      <c r="F165" s="5">
        <v>30</v>
      </c>
      <c r="G165" s="6">
        <v>1.0836661880068379</v>
      </c>
      <c r="H165" s="6">
        <v>0.24567715566775317</v>
      </c>
      <c r="I165" s="7">
        <v>5.9160600070792602E-2</v>
      </c>
      <c r="J165" s="8"/>
    </row>
    <row r="166" spans="1:11" ht="14.25" customHeight="1" x14ac:dyDescent="0.35">
      <c r="B166" s="5">
        <v>40</v>
      </c>
      <c r="C166" s="5" t="s">
        <v>27</v>
      </c>
      <c r="D166" s="5" t="s">
        <v>28</v>
      </c>
      <c r="F166" s="5">
        <v>30</v>
      </c>
      <c r="G166" s="6">
        <v>0.2</v>
      </c>
      <c r="H166" s="6">
        <v>0.8420030651963929</v>
      </c>
      <c r="I166" s="7">
        <v>0.134941999254343</v>
      </c>
      <c r="J166" s="8"/>
    </row>
    <row r="167" spans="1:11" ht="14.25" customHeight="1" x14ac:dyDescent="0.35">
      <c r="A167" s="5" t="s">
        <v>58</v>
      </c>
      <c r="B167" s="5">
        <v>10</v>
      </c>
      <c r="C167" s="5" t="s">
        <v>12</v>
      </c>
      <c r="F167" s="5">
        <v>10</v>
      </c>
      <c r="G167" s="6">
        <v>0.79573743305608002</v>
      </c>
      <c r="H167" s="6">
        <v>0.1079017453877914</v>
      </c>
      <c r="I167" s="7">
        <v>8.5523607660504999E-2</v>
      </c>
      <c r="J167" s="8">
        <v>61.501472442446577</v>
      </c>
      <c r="K167" s="5" t="s">
        <v>13</v>
      </c>
    </row>
    <row r="168" spans="1:11" ht="14.25" customHeight="1" x14ac:dyDescent="0.35">
      <c r="B168" s="5">
        <v>20</v>
      </c>
      <c r="C168" s="5" t="s">
        <v>18</v>
      </c>
      <c r="F168" s="5">
        <v>10</v>
      </c>
      <c r="G168" s="6">
        <v>1.2486101288358415</v>
      </c>
      <c r="H168" s="6">
        <v>0.97458524231703514</v>
      </c>
      <c r="I168" s="7">
        <v>5.0533608893815203E-2</v>
      </c>
      <c r="J168" s="8"/>
    </row>
    <row r="169" spans="1:11" ht="14.25" customHeight="1" x14ac:dyDescent="0.35">
      <c r="B169" s="5">
        <v>30</v>
      </c>
      <c r="C169" s="5" t="s">
        <v>94</v>
      </c>
      <c r="F169" s="5">
        <v>10</v>
      </c>
      <c r="G169" s="6">
        <v>9.7769731428253515E-2</v>
      </c>
      <c r="H169" s="6">
        <v>0.26095772944022699</v>
      </c>
      <c r="I169" s="7">
        <v>3.50421596453767E-2</v>
      </c>
      <c r="J169" s="8"/>
    </row>
    <row r="170" spans="1:11" ht="14.25" customHeight="1" x14ac:dyDescent="0.35">
      <c r="B170" s="5">
        <v>40</v>
      </c>
      <c r="C170" s="5" t="s">
        <v>24</v>
      </c>
      <c r="F170" s="5">
        <v>10</v>
      </c>
      <c r="G170" s="6">
        <v>0.23743137443473428</v>
      </c>
      <c r="H170" s="6">
        <v>0.27</v>
      </c>
      <c r="I170" s="7">
        <v>5.9160600070792602E-2</v>
      </c>
      <c r="J170" s="8"/>
    </row>
    <row r="171" spans="1:11" ht="14.25" customHeight="1" x14ac:dyDescent="0.35">
      <c r="A171" s="5" t="s">
        <v>39</v>
      </c>
      <c r="B171" s="5">
        <v>10</v>
      </c>
      <c r="C171" s="5" t="s">
        <v>12</v>
      </c>
      <c r="F171" s="5">
        <v>40</v>
      </c>
      <c r="G171" s="6">
        <v>0.17198112726645332</v>
      </c>
      <c r="H171" s="6">
        <v>0.17003585590651837</v>
      </c>
      <c r="I171" s="7">
        <v>8.5523607660504999E-2</v>
      </c>
      <c r="J171" s="8">
        <v>82.606369005838644</v>
      </c>
      <c r="K171" s="5" t="s">
        <v>13</v>
      </c>
    </row>
    <row r="172" spans="1:11" ht="14.25" customHeight="1" x14ac:dyDescent="0.35">
      <c r="B172" s="5">
        <v>20</v>
      </c>
      <c r="C172" s="5" t="s">
        <v>18</v>
      </c>
      <c r="F172" s="5">
        <v>40</v>
      </c>
      <c r="G172" s="6">
        <v>1.4481935698420085</v>
      </c>
      <c r="H172" s="6">
        <v>0.81414447916398758</v>
      </c>
      <c r="I172" s="7">
        <v>5.0533608893815203E-2</v>
      </c>
      <c r="J172" s="8"/>
    </row>
    <row r="173" spans="1:11" ht="14.25" customHeight="1" x14ac:dyDescent="0.35">
      <c r="B173" s="5">
        <v>30</v>
      </c>
      <c r="C173" s="5" t="s">
        <v>94</v>
      </c>
      <c r="F173" s="5">
        <v>40</v>
      </c>
      <c r="G173" s="6">
        <v>0.20190239566331836</v>
      </c>
      <c r="H173" s="6">
        <v>0.86184403558710554</v>
      </c>
      <c r="I173" s="7">
        <v>3.50421596453767E-2</v>
      </c>
      <c r="J173" s="8"/>
    </row>
    <row r="174" spans="1:11" ht="14.25" customHeight="1" x14ac:dyDescent="0.35">
      <c r="B174" s="5">
        <v>40</v>
      </c>
      <c r="C174" s="5" t="s">
        <v>24</v>
      </c>
      <c r="F174" s="5">
        <v>40</v>
      </c>
      <c r="G174" s="6">
        <v>1.3489228789015912</v>
      </c>
      <c r="H174" s="6">
        <v>0.25</v>
      </c>
      <c r="I174" s="7">
        <v>5.9160600070792602E-2</v>
      </c>
      <c r="J174" s="8"/>
    </row>
    <row r="175" spans="1:11" ht="14.25" customHeight="1" x14ac:dyDescent="0.35">
      <c r="A175" s="5" t="s">
        <v>95</v>
      </c>
      <c r="B175" s="5">
        <v>10</v>
      </c>
      <c r="C175" s="5" t="s">
        <v>12</v>
      </c>
      <c r="F175" s="5">
        <v>40</v>
      </c>
      <c r="G175" s="6">
        <v>0.11532088698363108</v>
      </c>
      <c r="H175" s="6">
        <v>0.16935407267701799</v>
      </c>
      <c r="I175" s="7">
        <v>8.5523607660504999E-2</v>
      </c>
      <c r="J175" s="8">
        <v>29.917501231785234</v>
      </c>
      <c r="K175" s="5" t="s">
        <v>13</v>
      </c>
    </row>
    <row r="176" spans="1:11" ht="14.25" customHeight="1" x14ac:dyDescent="0.35">
      <c r="B176" s="5">
        <v>20</v>
      </c>
      <c r="C176" s="5" t="s">
        <v>18</v>
      </c>
      <c r="F176" s="5">
        <v>40</v>
      </c>
      <c r="G176" s="6">
        <v>1.7067283480808244</v>
      </c>
      <c r="H176" s="6">
        <v>0.475710524779552</v>
      </c>
      <c r="I176" s="7">
        <v>5.0533608893815203E-2</v>
      </c>
      <c r="J176" s="8"/>
    </row>
    <row r="177" spans="1:11" ht="14.25" customHeight="1" x14ac:dyDescent="0.35">
      <c r="B177" s="5">
        <v>30</v>
      </c>
      <c r="C177" s="5" t="s">
        <v>94</v>
      </c>
      <c r="F177" s="5">
        <v>40</v>
      </c>
      <c r="G177" s="6">
        <v>0.50828301461335124</v>
      </c>
      <c r="H177" s="6">
        <v>0.50393971941379712</v>
      </c>
      <c r="I177" s="7">
        <v>3.50421596453767E-2</v>
      </c>
      <c r="J177" s="8"/>
    </row>
    <row r="178" spans="1:11" ht="14.25" customHeight="1" x14ac:dyDescent="0.35">
      <c r="B178" s="5">
        <v>40</v>
      </c>
      <c r="C178" s="5" t="s">
        <v>24</v>
      </c>
      <c r="F178" s="5">
        <v>40</v>
      </c>
      <c r="G178" s="6">
        <v>1.7978994643254114</v>
      </c>
      <c r="H178" s="6">
        <v>0.26</v>
      </c>
      <c r="I178" s="7">
        <v>5.9160600070792602E-2</v>
      </c>
      <c r="J178" s="8"/>
    </row>
    <row r="179" spans="1:11" ht="14.25" customHeight="1" x14ac:dyDescent="0.35">
      <c r="A179" s="5" t="s">
        <v>69</v>
      </c>
      <c r="B179" s="5">
        <v>10</v>
      </c>
      <c r="C179" s="5" t="s">
        <v>12</v>
      </c>
      <c r="F179" s="5">
        <v>10</v>
      </c>
      <c r="G179" s="6">
        <v>0.89765099522413871</v>
      </c>
      <c r="H179" s="6">
        <v>0.54439703339338918</v>
      </c>
      <c r="I179" s="7">
        <v>8.5523607660504999E-2</v>
      </c>
      <c r="J179" s="8">
        <v>60.655518431631464</v>
      </c>
      <c r="K179" s="5" t="s">
        <v>13</v>
      </c>
    </row>
    <row r="180" spans="1:11" ht="14.25" customHeight="1" x14ac:dyDescent="0.35">
      <c r="B180" s="5">
        <v>20</v>
      </c>
      <c r="C180" s="5" t="s">
        <v>18</v>
      </c>
      <c r="F180" s="5">
        <v>10</v>
      </c>
      <c r="G180" s="6">
        <v>1.3693512365036022</v>
      </c>
      <c r="H180" s="6">
        <v>0.79638603576594869</v>
      </c>
      <c r="I180" s="7">
        <v>5.0533608893815203E-2</v>
      </c>
      <c r="J180" s="8"/>
    </row>
    <row r="181" spans="1:11" ht="14.25" customHeight="1" x14ac:dyDescent="0.35">
      <c r="B181" s="5">
        <v>30</v>
      </c>
      <c r="C181" s="5" t="s">
        <v>94</v>
      </c>
      <c r="F181" s="5">
        <v>10</v>
      </c>
      <c r="G181" s="6">
        <v>1.6425340747625186</v>
      </c>
      <c r="H181" s="6">
        <v>0.22588894232544343</v>
      </c>
      <c r="I181" s="7">
        <v>3.50421596453767E-2</v>
      </c>
      <c r="J181" s="8"/>
    </row>
    <row r="182" spans="1:11" ht="14.25" customHeight="1" x14ac:dyDescent="0.35">
      <c r="B182" s="5">
        <v>40</v>
      </c>
      <c r="C182" s="5" t="s">
        <v>24</v>
      </c>
      <c r="F182" s="5">
        <v>10</v>
      </c>
      <c r="G182" s="6">
        <v>0.18586970727845054</v>
      </c>
      <c r="H182" s="6">
        <v>0.26</v>
      </c>
      <c r="I182" s="7">
        <v>5.9160600070792602E-2</v>
      </c>
      <c r="J182" s="8"/>
    </row>
    <row r="183" spans="1:11" ht="14.25" customHeight="1" x14ac:dyDescent="0.35">
      <c r="A183" s="5" t="s">
        <v>66</v>
      </c>
      <c r="B183" s="5">
        <v>10</v>
      </c>
      <c r="C183" s="5" t="s">
        <v>12</v>
      </c>
      <c r="F183" s="5">
        <v>40</v>
      </c>
      <c r="G183" s="6">
        <v>0.52014086964036732</v>
      </c>
      <c r="H183" s="6">
        <v>0.15632925319880897</v>
      </c>
      <c r="I183" s="7">
        <v>8.5523607660504999E-2</v>
      </c>
      <c r="J183" s="8">
        <v>38.512726386089675</v>
      </c>
      <c r="K183" s="5" t="s">
        <v>13</v>
      </c>
    </row>
    <row r="184" spans="1:11" ht="14.25" customHeight="1" x14ac:dyDescent="0.35">
      <c r="B184" s="5">
        <v>20</v>
      </c>
      <c r="C184" s="5" t="s">
        <v>18</v>
      </c>
      <c r="F184" s="5">
        <v>40</v>
      </c>
      <c r="G184" s="6">
        <v>0.34013370468890614</v>
      </c>
      <c r="H184" s="6">
        <v>0.90120503846470634</v>
      </c>
      <c r="I184" s="7">
        <v>5.0533608893815203E-2</v>
      </c>
      <c r="J184" s="8"/>
    </row>
    <row r="185" spans="1:11" ht="14.25" customHeight="1" x14ac:dyDescent="0.35">
      <c r="B185" s="5">
        <v>30</v>
      </c>
      <c r="C185" s="5" t="s">
        <v>94</v>
      </c>
      <c r="F185" s="5">
        <v>40</v>
      </c>
      <c r="G185" s="6">
        <v>0.47083266215826769</v>
      </c>
      <c r="H185" s="6">
        <v>7.909362115659746E-2</v>
      </c>
      <c r="I185" s="7">
        <v>3.50421596453767E-2</v>
      </c>
      <c r="J185" s="8"/>
    </row>
    <row r="186" spans="1:11" ht="14.25" customHeight="1" x14ac:dyDescent="0.35">
      <c r="B186" s="5">
        <v>40</v>
      </c>
      <c r="C186" s="5" t="s">
        <v>24</v>
      </c>
      <c r="F186" s="5">
        <v>40</v>
      </c>
      <c r="G186" s="6">
        <v>0.71868347352557715</v>
      </c>
      <c r="H186" s="6">
        <v>0.11296645488265777</v>
      </c>
      <c r="I186" s="7">
        <v>5.9160600070792602E-2</v>
      </c>
      <c r="J186" s="8"/>
    </row>
    <row r="187" spans="1:11" ht="14.25" customHeight="1" x14ac:dyDescent="0.35">
      <c r="A187" s="5" t="s">
        <v>70</v>
      </c>
      <c r="B187" s="5">
        <v>10</v>
      </c>
      <c r="C187" s="5" t="s">
        <v>12</v>
      </c>
      <c r="F187" s="5">
        <v>40</v>
      </c>
      <c r="G187" s="6">
        <v>4.2960858310126193E-2</v>
      </c>
      <c r="H187" s="6">
        <v>0.74631064591336904</v>
      </c>
      <c r="I187" s="7">
        <v>8.5523607660504999E-2</v>
      </c>
      <c r="J187" s="8">
        <v>57.302223613452618</v>
      </c>
      <c r="K187" s="5" t="s">
        <v>13</v>
      </c>
    </row>
    <row r="188" spans="1:11" ht="14.25" customHeight="1" x14ac:dyDescent="0.35">
      <c r="B188" s="5">
        <v>20</v>
      </c>
      <c r="C188" s="5" t="s">
        <v>18</v>
      </c>
      <c r="F188" s="5">
        <v>40</v>
      </c>
      <c r="G188" s="6">
        <v>1.6658563935883131</v>
      </c>
      <c r="H188" s="6">
        <v>0.25392576921994903</v>
      </c>
      <c r="I188" s="7">
        <v>5.0533608893815203E-2</v>
      </c>
      <c r="J188" s="8"/>
    </row>
    <row r="189" spans="1:11" ht="14.25" customHeight="1" x14ac:dyDescent="0.35">
      <c r="B189" s="5">
        <v>30</v>
      </c>
      <c r="C189" s="5" t="s">
        <v>94</v>
      </c>
      <c r="F189" s="5">
        <v>40</v>
      </c>
      <c r="G189" s="6">
        <v>1.5040398422636845</v>
      </c>
      <c r="H189" s="6">
        <v>0.17181868002180956</v>
      </c>
      <c r="I189" s="7">
        <v>3.50421596453767E-2</v>
      </c>
      <c r="J189" s="8"/>
    </row>
    <row r="190" spans="1:11" ht="14.25" customHeight="1" x14ac:dyDescent="0.35">
      <c r="B190" s="5">
        <v>40</v>
      </c>
      <c r="C190" s="5" t="s">
        <v>24</v>
      </c>
      <c r="F190" s="5">
        <v>40</v>
      </c>
      <c r="G190" s="6">
        <v>0.62715145087221336</v>
      </c>
      <c r="H190" s="6">
        <v>0.18</v>
      </c>
      <c r="I190" s="7">
        <v>5.9160600070792602E-2</v>
      </c>
      <c r="J190" s="8"/>
    </row>
    <row r="191" spans="1:11" ht="14.25" customHeight="1" x14ac:dyDescent="0.35">
      <c r="A191" s="5" t="s">
        <v>44</v>
      </c>
      <c r="B191" s="5">
        <v>10</v>
      </c>
      <c r="C191" s="5" t="s">
        <v>12</v>
      </c>
      <c r="F191" s="5">
        <v>40</v>
      </c>
      <c r="G191" s="6">
        <v>1.9024522392966881</v>
      </c>
      <c r="H191" s="6">
        <v>5.7191002520665002E-2</v>
      </c>
      <c r="I191" s="7">
        <v>8.5523607660504999E-2</v>
      </c>
      <c r="J191" s="8">
        <v>39.506364676102258</v>
      </c>
      <c r="K191" s="5" t="s">
        <v>13</v>
      </c>
    </row>
    <row r="192" spans="1:11" ht="14.25" customHeight="1" x14ac:dyDescent="0.35">
      <c r="B192" s="5">
        <v>20</v>
      </c>
      <c r="C192" s="5" t="s">
        <v>18</v>
      </c>
      <c r="F192" s="5">
        <v>40</v>
      </c>
      <c r="G192" s="6">
        <v>3.0504583233034399E-2</v>
      </c>
      <c r="H192" s="6">
        <v>0.67746136173883498</v>
      </c>
      <c r="I192" s="7">
        <v>5.0533608893815203E-2</v>
      </c>
      <c r="J192" s="8"/>
    </row>
    <row r="193" spans="1:11" ht="14.25" customHeight="1" x14ac:dyDescent="0.35">
      <c r="B193" s="5">
        <v>30</v>
      </c>
      <c r="C193" s="5" t="s">
        <v>94</v>
      </c>
      <c r="F193" s="5">
        <v>40</v>
      </c>
      <c r="G193" s="6">
        <v>0.86546050973646249</v>
      </c>
      <c r="H193" s="6">
        <v>0.63706791343303837</v>
      </c>
      <c r="I193" s="7">
        <v>3.50421596453767E-2</v>
      </c>
      <c r="J193" s="8"/>
    </row>
    <row r="194" spans="1:11" ht="14.25" customHeight="1" x14ac:dyDescent="0.35">
      <c r="B194" s="5">
        <v>40</v>
      </c>
      <c r="C194" s="5" t="s">
        <v>24</v>
      </c>
      <c r="F194" s="5">
        <v>40</v>
      </c>
      <c r="G194" s="6">
        <v>0.32278603075574086</v>
      </c>
      <c r="H194" s="6">
        <v>0.2</v>
      </c>
      <c r="I194" s="7">
        <v>5.9160600070792602E-2</v>
      </c>
      <c r="J194" s="8"/>
    </row>
    <row r="195" spans="1:11" ht="14.25" customHeight="1" x14ac:dyDescent="0.35">
      <c r="A195" s="5" t="s">
        <v>90</v>
      </c>
      <c r="B195" s="5">
        <v>10</v>
      </c>
      <c r="C195" s="5" t="s">
        <v>12</v>
      </c>
      <c r="F195" s="5">
        <v>40</v>
      </c>
      <c r="G195" s="6">
        <v>1.5320301793168802</v>
      </c>
      <c r="H195" s="6">
        <v>0.24080177919334866</v>
      </c>
      <c r="I195" s="7">
        <v>8.5523607660504999E-2</v>
      </c>
      <c r="J195" s="8">
        <v>42.585735309263086</v>
      </c>
      <c r="K195" s="5" t="s">
        <v>13</v>
      </c>
    </row>
    <row r="196" spans="1:11" ht="14.25" customHeight="1" x14ac:dyDescent="0.35">
      <c r="B196" s="5">
        <v>20</v>
      </c>
      <c r="C196" s="5" t="s">
        <v>18</v>
      </c>
      <c r="F196" s="5">
        <v>40</v>
      </c>
      <c r="G196" s="6">
        <v>0.94036017650040415</v>
      </c>
      <c r="H196" s="6">
        <v>0.1419947423658805</v>
      </c>
      <c r="I196" s="7">
        <v>5.0533608893815203E-2</v>
      </c>
      <c r="J196" s="8"/>
    </row>
    <row r="197" spans="1:11" ht="14.25" customHeight="1" x14ac:dyDescent="0.35">
      <c r="B197" s="5">
        <v>30</v>
      </c>
      <c r="C197" s="5" t="s">
        <v>94</v>
      </c>
      <c r="F197" s="5">
        <v>40</v>
      </c>
      <c r="G197" s="6">
        <v>1.7925361354309186</v>
      </c>
      <c r="H197" s="6">
        <v>0.17086296361734199</v>
      </c>
      <c r="I197" s="7">
        <v>3.50421596453767E-2</v>
      </c>
      <c r="J197" s="8"/>
    </row>
    <row r="198" spans="1:11" ht="14.25" customHeight="1" x14ac:dyDescent="0.35">
      <c r="B198" s="5">
        <v>40</v>
      </c>
      <c r="C198" s="5" t="s">
        <v>24</v>
      </c>
      <c r="F198" s="5">
        <v>40</v>
      </c>
      <c r="G198" s="6">
        <v>1.1767819642559467</v>
      </c>
      <c r="H198" s="6">
        <v>0.23</v>
      </c>
      <c r="I198" s="7">
        <v>5.9160600070792602E-2</v>
      </c>
      <c r="J198" s="8"/>
    </row>
    <row r="199" spans="1:11" ht="14.25" customHeight="1" x14ac:dyDescent="0.35">
      <c r="A199" s="5" t="s">
        <v>96</v>
      </c>
      <c r="B199" s="5">
        <v>10</v>
      </c>
      <c r="C199" s="5" t="s">
        <v>12</v>
      </c>
      <c r="F199" s="5">
        <v>40</v>
      </c>
      <c r="G199" s="6">
        <v>0.78543218305639884</v>
      </c>
      <c r="H199" s="6">
        <v>0.20018881281745993</v>
      </c>
      <c r="I199" s="7">
        <v>8.5523607660504999E-2</v>
      </c>
      <c r="J199" s="8">
        <v>63.886600692683871</v>
      </c>
      <c r="K199" s="5" t="s">
        <v>13</v>
      </c>
    </row>
    <row r="200" spans="1:11" ht="14.25" customHeight="1" x14ac:dyDescent="0.35">
      <c r="B200" s="5">
        <v>20</v>
      </c>
      <c r="C200" s="5" t="s">
        <v>18</v>
      </c>
      <c r="F200" s="5">
        <v>40</v>
      </c>
      <c r="G200" s="6">
        <v>0.95225856150323596</v>
      </c>
      <c r="H200" s="6">
        <v>0.52572856111112565</v>
      </c>
      <c r="I200" s="7">
        <v>5.0533608893815203E-2</v>
      </c>
      <c r="J200" s="8"/>
    </row>
    <row r="201" spans="1:11" ht="14.25" customHeight="1" x14ac:dyDescent="0.35">
      <c r="B201" s="5">
        <v>30</v>
      </c>
      <c r="C201" s="5" t="s">
        <v>94</v>
      </c>
      <c r="F201" s="5">
        <v>40</v>
      </c>
      <c r="G201" s="6">
        <v>0.31678818755432747</v>
      </c>
      <c r="H201" s="6">
        <v>0.36760663476713573</v>
      </c>
      <c r="I201" s="7">
        <v>3.50421596453767E-2</v>
      </c>
      <c r="J201" s="8"/>
    </row>
    <row r="202" spans="1:11" ht="14.25" customHeight="1" x14ac:dyDescent="0.35">
      <c r="B202" s="5">
        <v>40</v>
      </c>
      <c r="C202" s="5" t="s">
        <v>24</v>
      </c>
      <c r="F202" s="5">
        <v>40</v>
      </c>
      <c r="G202" s="6">
        <v>1.2164856783643465</v>
      </c>
      <c r="H202" s="6">
        <v>0.18</v>
      </c>
      <c r="I202" s="7">
        <v>5.9160600070792602E-2</v>
      </c>
      <c r="J202" s="8"/>
    </row>
    <row r="203" spans="1:11" ht="14.25" customHeight="1" x14ac:dyDescent="0.35">
      <c r="A203" s="5" t="s">
        <v>63</v>
      </c>
      <c r="B203" s="5">
        <v>10</v>
      </c>
      <c r="C203" s="5" t="s">
        <v>12</v>
      </c>
      <c r="F203" s="5">
        <v>40</v>
      </c>
      <c r="G203" s="6">
        <v>1.745933816777234</v>
      </c>
      <c r="H203" s="6">
        <v>0.84008834846440639</v>
      </c>
      <c r="I203" s="7">
        <v>8.5523607660504999E-2</v>
      </c>
      <c r="J203" s="8">
        <v>82.710492384636339</v>
      </c>
      <c r="K203" s="5" t="s">
        <v>13</v>
      </c>
    </row>
    <row r="204" spans="1:11" ht="14.25" customHeight="1" x14ac:dyDescent="0.35">
      <c r="B204" s="5">
        <v>20</v>
      </c>
      <c r="C204" s="5" t="s">
        <v>18</v>
      </c>
      <c r="F204" s="5">
        <v>40</v>
      </c>
      <c r="G204" s="6">
        <v>1.2891472083346724</v>
      </c>
      <c r="H204" s="6">
        <v>0.50860343076142878</v>
      </c>
      <c r="I204" s="7">
        <v>5.0533608893815203E-2</v>
      </c>
      <c r="J204" s="8"/>
    </row>
    <row r="205" spans="1:11" ht="14.25" customHeight="1" x14ac:dyDescent="0.35">
      <c r="B205" s="5">
        <v>30</v>
      </c>
      <c r="C205" s="5" t="s">
        <v>94</v>
      </c>
      <c r="F205" s="5">
        <v>40</v>
      </c>
      <c r="G205" s="6">
        <v>2.7666785736811805E-2</v>
      </c>
      <c r="H205" s="6">
        <v>0.56421761781112123</v>
      </c>
      <c r="I205" s="7">
        <v>3.50421596453767E-2</v>
      </c>
      <c r="J205" s="8"/>
    </row>
    <row r="206" spans="1:11" ht="14.25" customHeight="1" x14ac:dyDescent="0.35">
      <c r="B206" s="5">
        <v>40</v>
      </c>
      <c r="C206" s="5" t="s">
        <v>24</v>
      </c>
      <c r="F206" s="5">
        <v>40</v>
      </c>
      <c r="G206" s="6">
        <v>0.34324444695125389</v>
      </c>
      <c r="H206" s="6">
        <v>0.19</v>
      </c>
      <c r="I206" s="7">
        <v>5.9160600070792602E-2</v>
      </c>
      <c r="J206" s="8"/>
    </row>
    <row r="207" spans="1:11" ht="14.25" customHeight="1" x14ac:dyDescent="0.35">
      <c r="A207" s="5" t="s">
        <v>97</v>
      </c>
      <c r="B207" s="5">
        <v>10</v>
      </c>
      <c r="C207" s="5" t="s">
        <v>12</v>
      </c>
      <c r="F207" s="5">
        <v>20</v>
      </c>
      <c r="G207" s="6">
        <v>0.9452997296870298</v>
      </c>
      <c r="H207" s="6">
        <v>0.46869742578798801</v>
      </c>
      <c r="I207" s="7">
        <v>8.5523607660504999E-2</v>
      </c>
      <c r="J207" s="8">
        <v>57.676389304676952</v>
      </c>
      <c r="K207" s="5" t="s">
        <v>13</v>
      </c>
    </row>
    <row r="208" spans="1:11" ht="14.25" customHeight="1" x14ac:dyDescent="0.35">
      <c r="B208" s="5">
        <v>20</v>
      </c>
      <c r="C208" s="5" t="s">
        <v>82</v>
      </c>
      <c r="F208" s="5">
        <v>20</v>
      </c>
      <c r="G208" s="6">
        <v>2.1</v>
      </c>
      <c r="H208" s="6">
        <v>0.21954512416657479</v>
      </c>
      <c r="I208" s="7">
        <v>9.26516014465672E-2</v>
      </c>
      <c r="J208" s="8"/>
    </row>
    <row r="209" spans="1:11" ht="14.25" customHeight="1" x14ac:dyDescent="0.35">
      <c r="B209" s="5">
        <v>30</v>
      </c>
      <c r="C209" s="5" t="s">
        <v>21</v>
      </c>
      <c r="F209" s="5">
        <v>20</v>
      </c>
      <c r="G209" s="6">
        <v>1.2844228509279483</v>
      </c>
      <c r="H209" s="6">
        <v>0.67457253901450709</v>
      </c>
      <c r="I209" s="7">
        <v>4.3344103714953598E-2</v>
      </c>
      <c r="J209" s="8"/>
    </row>
    <row r="210" spans="1:11" ht="14.25" customHeight="1" x14ac:dyDescent="0.35">
      <c r="B210" s="5">
        <v>40</v>
      </c>
      <c r="C210" s="5" t="s">
        <v>24</v>
      </c>
      <c r="F210" s="5">
        <v>20</v>
      </c>
      <c r="G210" s="6">
        <v>1.8523663879175478</v>
      </c>
      <c r="H210" s="6">
        <v>0.15183635308622023</v>
      </c>
      <c r="I210" s="7">
        <v>5.9160600070792602E-2</v>
      </c>
      <c r="J210" s="8"/>
    </row>
    <row r="211" spans="1:11" ht="14.25" customHeight="1" x14ac:dyDescent="0.35">
      <c r="B211" s="5">
        <v>50</v>
      </c>
      <c r="C211" s="5" t="s">
        <v>27</v>
      </c>
      <c r="D211" s="5" t="s">
        <v>28</v>
      </c>
      <c r="F211" s="5">
        <v>40</v>
      </c>
      <c r="G211" s="6">
        <v>0.4</v>
      </c>
      <c r="H211" s="6">
        <v>0.27625308872995746</v>
      </c>
      <c r="I211" s="7">
        <v>0.134941999254343</v>
      </c>
      <c r="J211" s="8"/>
    </row>
    <row r="212" spans="1:11" ht="14.25" customHeight="1" x14ac:dyDescent="0.35">
      <c r="A212" s="5" t="s">
        <v>78</v>
      </c>
      <c r="B212" s="5">
        <v>10</v>
      </c>
      <c r="C212" s="5" t="s">
        <v>12</v>
      </c>
      <c r="F212" s="5">
        <v>20</v>
      </c>
      <c r="G212" s="6">
        <v>1.1691673864185377</v>
      </c>
      <c r="H212" s="6">
        <v>0.69494790112779992</v>
      </c>
      <c r="I212" s="7">
        <v>8.5523607660504999E-2</v>
      </c>
      <c r="J212" s="8">
        <v>79.150232542004929</v>
      </c>
      <c r="K212" s="5" t="s">
        <v>13</v>
      </c>
    </row>
    <row r="213" spans="1:11" ht="14.25" customHeight="1" x14ac:dyDescent="0.35">
      <c r="B213" s="5">
        <v>20</v>
      </c>
      <c r="C213" s="5" t="s">
        <v>82</v>
      </c>
      <c r="F213" s="5">
        <v>20</v>
      </c>
      <c r="G213" s="6">
        <v>2.8</v>
      </c>
      <c r="H213" s="6">
        <v>0.41451205897704335</v>
      </c>
      <c r="I213" s="7">
        <v>9.26516014465672E-2</v>
      </c>
      <c r="J213" s="8"/>
    </row>
    <row r="214" spans="1:11" ht="14.25" customHeight="1" x14ac:dyDescent="0.35">
      <c r="B214" s="5">
        <v>30</v>
      </c>
      <c r="C214" s="5" t="s">
        <v>21</v>
      </c>
      <c r="F214" s="5">
        <v>20</v>
      </c>
      <c r="G214" s="6">
        <v>0.50057670770824392</v>
      </c>
      <c r="H214" s="6">
        <v>0.84218995972480382</v>
      </c>
      <c r="I214" s="7">
        <v>4.3344103714953598E-2</v>
      </c>
      <c r="J214" s="8"/>
    </row>
    <row r="215" spans="1:11" ht="14.25" customHeight="1" x14ac:dyDescent="0.35">
      <c r="B215" s="5">
        <v>40</v>
      </c>
      <c r="C215" s="5" t="s">
        <v>24</v>
      </c>
      <c r="F215" s="5">
        <v>20</v>
      </c>
      <c r="G215" s="6">
        <v>0.93428586119651214</v>
      </c>
      <c r="H215" s="6">
        <v>0.284044571406119</v>
      </c>
      <c r="I215" s="7">
        <v>5.9160600070792602E-2</v>
      </c>
      <c r="J215" s="8"/>
    </row>
    <row r="216" spans="1:11" ht="14.25" customHeight="1" x14ac:dyDescent="0.35">
      <c r="B216" s="5">
        <v>50</v>
      </c>
      <c r="C216" s="5" t="s">
        <v>27</v>
      </c>
      <c r="D216" s="5" t="s">
        <v>28</v>
      </c>
      <c r="F216" s="5">
        <v>40</v>
      </c>
      <c r="G216" s="6">
        <v>1.2870194990982615</v>
      </c>
      <c r="H216" s="6">
        <v>0.26882560440930015</v>
      </c>
      <c r="I216" s="7">
        <v>0.134941999254343</v>
      </c>
      <c r="J216" s="8"/>
    </row>
    <row r="217" spans="1:11" ht="14.25" customHeight="1" x14ac:dyDescent="0.35">
      <c r="A217" s="5" t="s">
        <v>75</v>
      </c>
      <c r="B217" s="5">
        <v>10</v>
      </c>
      <c r="C217" s="5" t="s">
        <v>12</v>
      </c>
      <c r="F217" s="5">
        <v>20</v>
      </c>
      <c r="G217" s="6">
        <v>0.16532154760949891</v>
      </c>
      <c r="H217" s="6">
        <v>0.1111398459290841</v>
      </c>
      <c r="I217" s="7">
        <v>8.5523607660504999E-2</v>
      </c>
      <c r="J217" s="8">
        <v>78.332006161453705</v>
      </c>
      <c r="K217" s="5" t="s">
        <v>13</v>
      </c>
    </row>
    <row r="218" spans="1:11" ht="14.25" customHeight="1" x14ac:dyDescent="0.35">
      <c r="B218" s="5">
        <v>20</v>
      </c>
      <c r="C218" s="5" t="s">
        <v>82</v>
      </c>
      <c r="F218" s="5">
        <v>20</v>
      </c>
      <c r="G218" s="6">
        <v>2.8</v>
      </c>
      <c r="H218" s="6">
        <v>1.08</v>
      </c>
      <c r="I218" s="7">
        <v>9.26516014465672E-2</v>
      </c>
      <c r="J218" s="8"/>
    </row>
    <row r="219" spans="1:11" ht="14.25" customHeight="1" x14ac:dyDescent="0.35">
      <c r="B219" s="5">
        <v>30</v>
      </c>
      <c r="C219" s="5" t="s">
        <v>21</v>
      </c>
      <c r="F219" s="5">
        <v>20</v>
      </c>
      <c r="G219" s="6">
        <v>0.41446750799050425</v>
      </c>
      <c r="H219" s="6">
        <v>0.26293903121281159</v>
      </c>
      <c r="I219" s="7">
        <v>4.3344103714953598E-2</v>
      </c>
      <c r="J219" s="8"/>
    </row>
    <row r="220" spans="1:11" ht="14.25" customHeight="1" x14ac:dyDescent="0.35">
      <c r="B220" s="5">
        <v>40</v>
      </c>
      <c r="C220" s="5" t="s">
        <v>24</v>
      </c>
      <c r="F220" s="5">
        <v>20</v>
      </c>
      <c r="G220" s="6">
        <v>1.59376143269421</v>
      </c>
      <c r="H220" s="6">
        <v>0.14000000000000001</v>
      </c>
      <c r="I220" s="7">
        <v>5.9160600070792602E-2</v>
      </c>
      <c r="J220" s="8"/>
    </row>
    <row r="221" spans="1:11" ht="14.25" customHeight="1" x14ac:dyDescent="0.35">
      <c r="B221" s="5">
        <v>50</v>
      </c>
      <c r="C221" s="5" t="s">
        <v>27</v>
      </c>
      <c r="D221" s="5" t="s">
        <v>28</v>
      </c>
      <c r="F221" s="5">
        <v>40</v>
      </c>
      <c r="G221" s="6">
        <v>0.8</v>
      </c>
      <c r="H221" s="6">
        <v>0.40533154852677911</v>
      </c>
      <c r="I221" s="7">
        <v>0.134941999254343</v>
      </c>
      <c r="J221" s="8"/>
    </row>
    <row r="222" spans="1:11" ht="14.25" customHeight="1" x14ac:dyDescent="0.35">
      <c r="A222" s="5" t="s">
        <v>98</v>
      </c>
      <c r="B222" s="5">
        <v>10</v>
      </c>
      <c r="C222" s="5" t="s">
        <v>12</v>
      </c>
      <c r="F222" s="5">
        <v>20</v>
      </c>
      <c r="G222" s="6">
        <v>0.71648239613397569</v>
      </c>
      <c r="H222" s="6">
        <v>0.76794040579262879</v>
      </c>
      <c r="I222" s="7">
        <v>8.5523607660504999E-2</v>
      </c>
      <c r="J222" s="8">
        <v>225.45332481241516</v>
      </c>
      <c r="K222" s="5" t="s">
        <v>32</v>
      </c>
    </row>
    <row r="223" spans="1:11" ht="14.25" customHeight="1" x14ac:dyDescent="0.35">
      <c r="B223" s="5">
        <v>20</v>
      </c>
      <c r="C223" s="5" t="s">
        <v>82</v>
      </c>
      <c r="F223" s="5">
        <v>20</v>
      </c>
      <c r="G223" s="6">
        <v>2.2999999999999998</v>
      </c>
      <c r="H223" s="6">
        <v>1.53</v>
      </c>
      <c r="I223" s="7">
        <v>9.26516014465672E-2</v>
      </c>
      <c r="J223" s="8"/>
    </row>
    <row r="224" spans="1:11" ht="14.25" customHeight="1" x14ac:dyDescent="0.35">
      <c r="B224" s="5">
        <v>30</v>
      </c>
      <c r="C224" s="5" t="s">
        <v>21</v>
      </c>
      <c r="F224" s="5">
        <v>20</v>
      </c>
      <c r="G224" s="6">
        <v>0.74751675077157587</v>
      </c>
      <c r="H224" s="6">
        <v>0.93862460546335258</v>
      </c>
      <c r="I224" s="7">
        <v>4.3344103714953598E-2</v>
      </c>
      <c r="J224" s="8"/>
    </row>
    <row r="225" spans="1:11" ht="14.25" customHeight="1" x14ac:dyDescent="0.35">
      <c r="B225" s="5">
        <v>40</v>
      </c>
      <c r="C225" s="5" t="s">
        <v>24</v>
      </c>
      <c r="F225" s="5">
        <v>20</v>
      </c>
      <c r="G225" s="6">
        <v>6.5449517392983436E-2</v>
      </c>
      <c r="H225" s="6">
        <v>0.15</v>
      </c>
      <c r="I225" s="7">
        <v>5.9160600070792602E-2</v>
      </c>
      <c r="J225" s="8"/>
    </row>
    <row r="226" spans="1:11" ht="14.25" customHeight="1" x14ac:dyDescent="0.35">
      <c r="B226" s="5">
        <v>50</v>
      </c>
      <c r="C226" s="5" t="s">
        <v>27</v>
      </c>
      <c r="D226" s="5" t="s">
        <v>90</v>
      </c>
      <c r="E226" s="5">
        <v>2</v>
      </c>
      <c r="F226" s="5">
        <v>40</v>
      </c>
      <c r="G226" s="6">
        <v>0.7516254974977068</v>
      </c>
      <c r="H226" s="6">
        <v>0.99354757912879987</v>
      </c>
      <c r="I226" s="7">
        <v>0.134941999254343</v>
      </c>
      <c r="J226" s="8"/>
    </row>
    <row r="227" spans="1:11" ht="14.25" customHeight="1" x14ac:dyDescent="0.35">
      <c r="A227" s="5" t="s">
        <v>99</v>
      </c>
      <c r="B227" s="5">
        <v>10</v>
      </c>
      <c r="C227" s="5" t="s">
        <v>12</v>
      </c>
      <c r="F227" s="5">
        <v>20</v>
      </c>
      <c r="G227" s="6">
        <v>0.7</v>
      </c>
      <c r="H227" s="6">
        <v>0.49044416828866244</v>
      </c>
      <c r="I227" s="7">
        <v>8.5523607660504999E-2</v>
      </c>
      <c r="J227" s="8">
        <v>69.478271873497604</v>
      </c>
      <c r="K227" s="5" t="s">
        <v>13</v>
      </c>
    </row>
    <row r="228" spans="1:11" ht="14.25" customHeight="1" x14ac:dyDescent="0.35">
      <c r="B228" s="5">
        <v>20</v>
      </c>
      <c r="C228" s="5" t="s">
        <v>82</v>
      </c>
      <c r="F228" s="5">
        <v>20</v>
      </c>
      <c r="G228" s="6">
        <v>2.8</v>
      </c>
      <c r="H228" s="6">
        <v>0.75</v>
      </c>
      <c r="I228" s="7">
        <v>9.26516014465672E-2</v>
      </c>
      <c r="J228" s="8"/>
    </row>
    <row r="229" spans="1:11" ht="14.25" customHeight="1" x14ac:dyDescent="0.35">
      <c r="B229" s="5">
        <v>30</v>
      </c>
      <c r="C229" s="5" t="s">
        <v>21</v>
      </c>
      <c r="F229" s="5">
        <v>20</v>
      </c>
      <c r="G229" s="6">
        <v>0.38364285931583364</v>
      </c>
      <c r="H229" s="6">
        <v>1.9039539843200504E-2</v>
      </c>
      <c r="I229" s="7">
        <v>4.3344103714953598E-2</v>
      </c>
      <c r="J229" s="8"/>
    </row>
    <row r="230" spans="1:11" ht="14.25" customHeight="1" x14ac:dyDescent="0.35">
      <c r="B230" s="5">
        <v>40</v>
      </c>
      <c r="C230" s="5" t="s">
        <v>24</v>
      </c>
      <c r="F230" s="5">
        <v>20</v>
      </c>
      <c r="G230" s="6">
        <v>1.192645062473638</v>
      </c>
      <c r="H230" s="6">
        <v>0.19</v>
      </c>
      <c r="I230" s="7">
        <v>5.9160600070792602E-2</v>
      </c>
      <c r="J230" s="8"/>
    </row>
    <row r="231" spans="1:11" ht="14.25" customHeight="1" x14ac:dyDescent="0.35">
      <c r="B231" s="5">
        <v>50</v>
      </c>
      <c r="C231" s="5" t="s">
        <v>27</v>
      </c>
      <c r="D231" s="5" t="s">
        <v>28</v>
      </c>
      <c r="F231" s="5">
        <v>40</v>
      </c>
      <c r="G231" s="6">
        <v>3.8889304928952706E-2</v>
      </c>
      <c r="H231" s="6">
        <v>0.56258096816070735</v>
      </c>
      <c r="I231" s="7">
        <v>0.134941999254343</v>
      </c>
      <c r="J231" s="8"/>
    </row>
    <row r="232" spans="1:11" ht="14.25" customHeight="1" x14ac:dyDescent="0.35">
      <c r="A232" s="5" t="s">
        <v>100</v>
      </c>
      <c r="B232" s="5">
        <v>10</v>
      </c>
      <c r="C232" s="5" t="s">
        <v>12</v>
      </c>
      <c r="F232" s="5">
        <v>15</v>
      </c>
      <c r="G232" s="6">
        <v>0.9</v>
      </c>
      <c r="H232" s="6">
        <v>0.16301300306013466</v>
      </c>
      <c r="I232" s="7">
        <v>8.5523607660504999E-2</v>
      </c>
      <c r="J232" s="8">
        <v>458.56520667683634</v>
      </c>
      <c r="K232" s="5" t="s">
        <v>49</v>
      </c>
    </row>
    <row r="233" spans="1:11" ht="14.25" customHeight="1" x14ac:dyDescent="0.35">
      <c r="B233" s="5">
        <v>20</v>
      </c>
      <c r="C233" s="5" t="s">
        <v>15</v>
      </c>
      <c r="F233" s="5">
        <v>15</v>
      </c>
      <c r="G233" s="6">
        <v>1.407821146852841</v>
      </c>
      <c r="H233" s="6">
        <v>0.54155678277007346</v>
      </c>
      <c r="I233" s="7">
        <v>0.111421850244242</v>
      </c>
      <c r="J233" s="8"/>
    </row>
    <row r="234" spans="1:11" ht="14.25" customHeight="1" x14ac:dyDescent="0.35">
      <c r="B234" s="5">
        <v>30</v>
      </c>
      <c r="C234" s="5" t="s">
        <v>18</v>
      </c>
      <c r="F234" s="5">
        <v>15</v>
      </c>
      <c r="G234" s="6">
        <v>0.10743714114733316</v>
      </c>
      <c r="H234" s="6">
        <v>0.44261475438998266</v>
      </c>
      <c r="I234" s="7">
        <v>5.0533608893815203E-2</v>
      </c>
      <c r="J234" s="8"/>
    </row>
    <row r="235" spans="1:11" ht="14.25" customHeight="1" x14ac:dyDescent="0.35">
      <c r="B235" s="5">
        <v>40</v>
      </c>
      <c r="C235" s="5" t="s">
        <v>15</v>
      </c>
      <c r="F235" s="5">
        <v>15</v>
      </c>
      <c r="G235" s="6">
        <v>1.376535696066532</v>
      </c>
      <c r="H235" s="6">
        <v>0.46825655363040841</v>
      </c>
      <c r="I235" s="7">
        <v>0.111421850244242</v>
      </c>
      <c r="J235" s="8"/>
    </row>
    <row r="236" spans="1:11" ht="14.25" customHeight="1" x14ac:dyDescent="0.35">
      <c r="B236" s="5">
        <v>50</v>
      </c>
      <c r="C236" s="5" t="s">
        <v>21</v>
      </c>
      <c r="F236" s="5">
        <v>15</v>
      </c>
      <c r="G236" s="6">
        <v>1.986390757818794</v>
      </c>
      <c r="H236" s="6">
        <v>0.55912483379519951</v>
      </c>
      <c r="I236" s="7">
        <v>4.3344103714953598E-2</v>
      </c>
      <c r="J236" s="8"/>
    </row>
    <row r="237" spans="1:11" ht="14.25" customHeight="1" x14ac:dyDescent="0.35">
      <c r="B237" s="5">
        <v>60</v>
      </c>
      <c r="C237" s="5" t="s">
        <v>94</v>
      </c>
      <c r="F237" s="5">
        <v>15</v>
      </c>
      <c r="G237" s="6">
        <v>0.75612500911837066</v>
      </c>
      <c r="H237" s="6">
        <v>0.95706779275322462</v>
      </c>
      <c r="I237" s="7">
        <v>3.50421596453767E-2</v>
      </c>
      <c r="J237" s="8"/>
    </row>
    <row r="238" spans="1:11" ht="14.25" customHeight="1" x14ac:dyDescent="0.35">
      <c r="B238" s="5">
        <v>70</v>
      </c>
      <c r="C238" s="5" t="s">
        <v>24</v>
      </c>
      <c r="F238" s="5">
        <v>15</v>
      </c>
      <c r="G238" s="6">
        <v>1.2929839504186353</v>
      </c>
      <c r="H238" s="6">
        <v>0.23</v>
      </c>
      <c r="I238" s="7">
        <v>5.9160600070792602E-2</v>
      </c>
      <c r="J238" s="8"/>
    </row>
    <row r="239" spans="1:11" ht="14.25" customHeight="1" x14ac:dyDescent="0.35">
      <c r="B239" s="5">
        <v>80</v>
      </c>
      <c r="C239" s="5" t="s">
        <v>27</v>
      </c>
      <c r="D239" s="5" t="s">
        <v>63</v>
      </c>
      <c r="E239" s="5">
        <v>4</v>
      </c>
      <c r="F239" s="5">
        <v>25</v>
      </c>
      <c r="G239" s="6">
        <v>0.3</v>
      </c>
      <c r="H239" s="6">
        <v>0.2</v>
      </c>
      <c r="I239" s="7">
        <v>0.134941999254343</v>
      </c>
      <c r="J239" s="8"/>
    </row>
    <row r="240" spans="1:11" ht="14.25" customHeight="1" x14ac:dyDescent="0.35">
      <c r="A240" s="5" t="s">
        <v>101</v>
      </c>
      <c r="B240" s="5">
        <v>10</v>
      </c>
      <c r="C240" s="5" t="s">
        <v>12</v>
      </c>
      <c r="F240" s="5">
        <v>15</v>
      </c>
      <c r="G240" s="6">
        <v>0.98380087820676154</v>
      </c>
      <c r="H240" s="6">
        <v>0.42259289280221812</v>
      </c>
      <c r="I240" s="7">
        <v>8.5523607660504999E-2</v>
      </c>
      <c r="J240" s="8">
        <v>108.10698121137843</v>
      </c>
      <c r="K240" s="5" t="s">
        <v>13</v>
      </c>
    </row>
    <row r="241" spans="1:11" ht="14.25" customHeight="1" x14ac:dyDescent="0.35">
      <c r="B241" s="5">
        <v>20</v>
      </c>
      <c r="C241" s="5" t="s">
        <v>15</v>
      </c>
      <c r="F241" s="5">
        <v>15</v>
      </c>
      <c r="G241" s="6">
        <v>0.51127319838627661</v>
      </c>
      <c r="H241" s="6">
        <v>8.1229576749981103E-2</v>
      </c>
      <c r="I241" s="7">
        <v>0.111421850244242</v>
      </c>
      <c r="J241" s="8"/>
    </row>
    <row r="242" spans="1:11" ht="14.25" customHeight="1" x14ac:dyDescent="0.35">
      <c r="B242" s="5">
        <v>30</v>
      </c>
      <c r="C242" s="5" t="s">
        <v>18</v>
      </c>
      <c r="F242" s="5">
        <v>15</v>
      </c>
      <c r="G242" s="6">
        <v>0.69633398376727951</v>
      </c>
      <c r="H242" s="6">
        <v>0.64473646250294092</v>
      </c>
      <c r="I242" s="7">
        <v>5.0533608893815203E-2</v>
      </c>
      <c r="J242" s="8"/>
    </row>
    <row r="243" spans="1:11" ht="14.25" customHeight="1" x14ac:dyDescent="0.35">
      <c r="B243" s="5">
        <v>40</v>
      </c>
      <c r="C243" s="5" t="s">
        <v>15</v>
      </c>
      <c r="F243" s="5">
        <v>15</v>
      </c>
      <c r="G243" s="6">
        <v>0.71119126231284202</v>
      </c>
      <c r="H243" s="6">
        <v>0.73089235641862071</v>
      </c>
      <c r="I243" s="7">
        <v>0.111421850244242</v>
      </c>
      <c r="J243" s="8"/>
    </row>
    <row r="244" spans="1:11" ht="14.25" customHeight="1" x14ac:dyDescent="0.35">
      <c r="B244" s="5">
        <v>50</v>
      </c>
      <c r="C244" s="5" t="s">
        <v>21</v>
      </c>
      <c r="F244" s="5">
        <v>15</v>
      </c>
      <c r="G244" s="6">
        <v>1.4246131386309002</v>
      </c>
      <c r="H244" s="6">
        <v>0.37596517223603676</v>
      </c>
      <c r="I244" s="7">
        <v>4.3344103714953598E-2</v>
      </c>
      <c r="J244" s="8"/>
    </row>
    <row r="245" spans="1:11" ht="14.25" customHeight="1" x14ac:dyDescent="0.35">
      <c r="B245" s="5">
        <v>60</v>
      </c>
      <c r="C245" s="5" t="s">
        <v>94</v>
      </c>
      <c r="F245" s="5">
        <v>15</v>
      </c>
      <c r="G245" s="6">
        <v>0.69410060410573693</v>
      </c>
      <c r="H245" s="6">
        <v>0.30182876312135098</v>
      </c>
      <c r="I245" s="7">
        <v>3.50421596453767E-2</v>
      </c>
      <c r="J245" s="8"/>
    </row>
    <row r="246" spans="1:11" ht="14.25" customHeight="1" x14ac:dyDescent="0.35">
      <c r="B246" s="5">
        <v>70</v>
      </c>
      <c r="C246" s="5" t="s">
        <v>24</v>
      </c>
      <c r="F246" s="5">
        <v>15</v>
      </c>
      <c r="G246" s="6">
        <v>1.8300083163147822</v>
      </c>
      <c r="H246" s="6">
        <v>0.25</v>
      </c>
      <c r="I246" s="7">
        <v>5.9160600070792602E-2</v>
      </c>
      <c r="J246" s="8"/>
    </row>
    <row r="247" spans="1:11" ht="14.25" customHeight="1" x14ac:dyDescent="0.35">
      <c r="B247" s="5">
        <v>80</v>
      </c>
      <c r="C247" s="5" t="s">
        <v>27</v>
      </c>
      <c r="D247" s="5" t="s">
        <v>28</v>
      </c>
      <c r="F247" s="5">
        <v>25</v>
      </c>
      <c r="G247" s="6">
        <v>0.5</v>
      </c>
      <c r="H247" s="6">
        <v>0.21</v>
      </c>
      <c r="I247" s="7">
        <v>0.134941999254343</v>
      </c>
      <c r="J247" s="8"/>
    </row>
    <row r="248" spans="1:11" ht="14.25" customHeight="1" x14ac:dyDescent="0.35">
      <c r="A248" s="5" t="s">
        <v>102</v>
      </c>
      <c r="B248" s="5">
        <v>10</v>
      </c>
      <c r="C248" s="5" t="s">
        <v>12</v>
      </c>
      <c r="F248" s="5">
        <v>15</v>
      </c>
      <c r="G248" s="6">
        <v>0.6</v>
      </c>
      <c r="H248" s="6">
        <v>0.84654423586639793</v>
      </c>
      <c r="I248" s="7">
        <v>8.5523607660504999E-2</v>
      </c>
      <c r="J248" s="8">
        <v>75.593588466466116</v>
      </c>
      <c r="K248" s="5" t="s">
        <v>13</v>
      </c>
    </row>
    <row r="249" spans="1:11" ht="14.25" customHeight="1" x14ac:dyDescent="0.35">
      <c r="B249" s="5">
        <v>20</v>
      </c>
      <c r="C249" s="5" t="s">
        <v>15</v>
      </c>
      <c r="F249" s="5">
        <v>15</v>
      </c>
      <c r="G249" s="6">
        <v>0.89466740405472689</v>
      </c>
      <c r="H249" s="6">
        <v>0.29551943063273156</v>
      </c>
      <c r="I249" s="7">
        <v>0.111421850244242</v>
      </c>
      <c r="J249" s="8"/>
    </row>
    <row r="250" spans="1:11" ht="14.25" customHeight="1" x14ac:dyDescent="0.35">
      <c r="B250" s="5">
        <v>30</v>
      </c>
      <c r="C250" s="5" t="s">
        <v>18</v>
      </c>
      <c r="F250" s="5">
        <v>15</v>
      </c>
      <c r="G250" s="6">
        <v>1.5234862535991451</v>
      </c>
      <c r="H250" s="6">
        <v>0.50921928897401791</v>
      </c>
      <c r="I250" s="7">
        <v>5.0533608893815203E-2</v>
      </c>
      <c r="J250" s="8"/>
    </row>
    <row r="251" spans="1:11" ht="14.25" customHeight="1" x14ac:dyDescent="0.35">
      <c r="B251" s="5">
        <v>40</v>
      </c>
      <c r="C251" s="5" t="s">
        <v>15</v>
      </c>
      <c r="F251" s="5">
        <v>15</v>
      </c>
      <c r="G251" s="6">
        <v>1.3785391761744645</v>
      </c>
      <c r="H251" s="6">
        <v>0.3827802204086348</v>
      </c>
      <c r="I251" s="7">
        <v>0.111421850244242</v>
      </c>
      <c r="J251" s="8"/>
    </row>
    <row r="252" spans="1:11" ht="14.25" customHeight="1" x14ac:dyDescent="0.35">
      <c r="B252" s="5">
        <v>50</v>
      </c>
      <c r="C252" s="5" t="s">
        <v>21</v>
      </c>
      <c r="F252" s="5">
        <v>15</v>
      </c>
      <c r="G252" s="6">
        <v>0.30242863508452156</v>
      </c>
      <c r="H252" s="6">
        <v>0.36824506961093362</v>
      </c>
      <c r="I252" s="7">
        <v>4.3344103714953598E-2</v>
      </c>
      <c r="J252" s="8"/>
    </row>
    <row r="253" spans="1:11" ht="14.25" customHeight="1" x14ac:dyDescent="0.35">
      <c r="B253" s="5">
        <v>60</v>
      </c>
      <c r="C253" s="5" t="s">
        <v>94</v>
      </c>
      <c r="F253" s="5">
        <v>15</v>
      </c>
      <c r="G253" s="6">
        <v>1.4137939557822583</v>
      </c>
      <c r="H253" s="6">
        <v>0.56160243276689603</v>
      </c>
      <c r="I253" s="7">
        <v>3.50421596453767E-2</v>
      </c>
      <c r="J253" s="8"/>
    </row>
    <row r="254" spans="1:11" ht="14.25" customHeight="1" x14ac:dyDescent="0.35">
      <c r="B254" s="5">
        <v>70</v>
      </c>
      <c r="C254" s="5" t="s">
        <v>24</v>
      </c>
      <c r="F254" s="5">
        <v>15</v>
      </c>
      <c r="G254" s="6">
        <v>1.0592730472484908</v>
      </c>
      <c r="H254" s="6">
        <v>0.26543392128638643</v>
      </c>
      <c r="I254" s="7">
        <v>5.9160600070792602E-2</v>
      </c>
      <c r="J254" s="8"/>
    </row>
    <row r="255" spans="1:11" ht="14.25" customHeight="1" x14ac:dyDescent="0.35">
      <c r="B255" s="5">
        <v>80</v>
      </c>
      <c r="C255" s="5" t="s">
        <v>27</v>
      </c>
      <c r="D255" s="5" t="s">
        <v>28</v>
      </c>
      <c r="F255" s="5">
        <v>25</v>
      </c>
      <c r="G255" s="6">
        <v>0.1</v>
      </c>
      <c r="H255" s="6">
        <v>0.44316641294124015</v>
      </c>
      <c r="I255" s="7">
        <v>0.134941999254343</v>
      </c>
      <c r="J255" s="8"/>
    </row>
    <row r="256" spans="1:11" ht="14.25" customHeight="1" x14ac:dyDescent="0.35">
      <c r="A256" s="5" t="s">
        <v>103</v>
      </c>
      <c r="B256" s="5">
        <v>10</v>
      </c>
      <c r="C256" s="5" t="s">
        <v>12</v>
      </c>
      <c r="F256" s="5">
        <v>15</v>
      </c>
      <c r="G256" s="6">
        <v>0.2</v>
      </c>
      <c r="H256" s="6">
        <v>0.38767715343398224</v>
      </c>
      <c r="I256" s="7">
        <v>8.5523607660504999E-2</v>
      </c>
      <c r="J256" s="8">
        <v>251.43715367747393</v>
      </c>
      <c r="K256" s="5" t="s">
        <v>32</v>
      </c>
    </row>
    <row r="257" spans="1:11" ht="14.25" customHeight="1" x14ac:dyDescent="0.35">
      <c r="B257" s="5">
        <v>20</v>
      </c>
      <c r="C257" s="5" t="s">
        <v>15</v>
      </c>
      <c r="F257" s="5">
        <v>15</v>
      </c>
      <c r="G257" s="6">
        <v>1.9923859740591201</v>
      </c>
      <c r="H257" s="6">
        <v>9.1167517328089476E-2</v>
      </c>
      <c r="I257" s="7">
        <v>0.111421850244242</v>
      </c>
      <c r="J257" s="8"/>
    </row>
    <row r="258" spans="1:11" ht="14.25" customHeight="1" x14ac:dyDescent="0.35">
      <c r="B258" s="5">
        <v>30</v>
      </c>
      <c r="C258" s="5" t="s">
        <v>18</v>
      </c>
      <c r="F258" s="5">
        <v>15</v>
      </c>
      <c r="G258" s="6">
        <v>0.59621083400006936</v>
      </c>
      <c r="H258" s="6">
        <v>0.30660374078625785</v>
      </c>
      <c r="I258" s="7">
        <v>5.0533608893815203E-2</v>
      </c>
      <c r="J258" s="8"/>
    </row>
    <row r="259" spans="1:11" ht="14.25" customHeight="1" x14ac:dyDescent="0.35">
      <c r="B259" s="5">
        <v>40</v>
      </c>
      <c r="C259" s="5" t="s">
        <v>15</v>
      </c>
      <c r="F259" s="5">
        <v>15</v>
      </c>
      <c r="G259" s="6">
        <v>1.3792332613601341</v>
      </c>
      <c r="H259" s="6">
        <v>0.48600493796692901</v>
      </c>
      <c r="I259" s="7">
        <v>0.111421850244242</v>
      </c>
      <c r="J259" s="8"/>
    </row>
    <row r="260" spans="1:11" ht="14.25" customHeight="1" x14ac:dyDescent="0.35">
      <c r="B260" s="5">
        <v>50</v>
      </c>
      <c r="C260" s="5" t="s">
        <v>21</v>
      </c>
      <c r="F260" s="5">
        <v>15</v>
      </c>
      <c r="G260" s="6">
        <v>0.63639330619750889</v>
      </c>
      <c r="H260" s="6">
        <v>0.34130947023071634</v>
      </c>
      <c r="I260" s="7">
        <v>4.3344103714953598E-2</v>
      </c>
      <c r="J260" s="8"/>
    </row>
    <row r="261" spans="1:11" ht="14.25" customHeight="1" x14ac:dyDescent="0.35">
      <c r="B261" s="5">
        <v>60</v>
      </c>
      <c r="C261" s="5" t="s">
        <v>94</v>
      </c>
      <c r="F261" s="5">
        <v>15</v>
      </c>
      <c r="G261" s="6">
        <v>1.7956575457926416</v>
      </c>
      <c r="H261" s="6">
        <v>0.59516390010010711</v>
      </c>
      <c r="I261" s="7">
        <v>3.50421596453767E-2</v>
      </c>
      <c r="J261" s="8"/>
    </row>
    <row r="262" spans="1:11" ht="14.25" customHeight="1" x14ac:dyDescent="0.35">
      <c r="B262" s="5">
        <v>70</v>
      </c>
      <c r="C262" s="5" t="s">
        <v>24</v>
      </c>
      <c r="F262" s="5">
        <v>15</v>
      </c>
      <c r="G262" s="6">
        <v>1.4337716323684762</v>
      </c>
      <c r="H262" s="6">
        <v>0.08</v>
      </c>
      <c r="I262" s="7">
        <v>5.9160600070792602E-2</v>
      </c>
      <c r="J262" s="8"/>
    </row>
    <row r="263" spans="1:11" ht="14.25" customHeight="1" x14ac:dyDescent="0.35">
      <c r="B263" s="5">
        <v>80</v>
      </c>
      <c r="C263" s="5" t="s">
        <v>27</v>
      </c>
      <c r="D263" s="5" t="s">
        <v>39</v>
      </c>
      <c r="E263" s="5">
        <v>1</v>
      </c>
      <c r="F263" s="5">
        <v>25</v>
      </c>
      <c r="G263" s="6">
        <v>0.69226047717568817</v>
      </c>
      <c r="H263" s="6">
        <v>0.57999999999999996</v>
      </c>
      <c r="I263" s="7">
        <v>0.134941999254343</v>
      </c>
      <c r="J263" s="8"/>
    </row>
    <row r="264" spans="1:11" ht="14.25" customHeight="1" x14ac:dyDescent="0.35">
      <c r="D264" s="5" t="s">
        <v>66</v>
      </c>
      <c r="E264" s="5">
        <v>1</v>
      </c>
      <c r="G264" s="6"/>
      <c r="H264" s="6"/>
      <c r="I264" s="7"/>
      <c r="J264" s="8"/>
    </row>
    <row r="265" spans="1:11" ht="14.25" customHeight="1" x14ac:dyDescent="0.35">
      <c r="D265" s="5" t="s">
        <v>75</v>
      </c>
      <c r="E265" s="5">
        <v>1</v>
      </c>
      <c r="G265" s="6"/>
      <c r="H265" s="6"/>
      <c r="I265" s="7"/>
      <c r="J265" s="8"/>
    </row>
    <row r="266" spans="1:11" ht="14.25" customHeight="1" x14ac:dyDescent="0.35">
      <c r="A266" s="5" t="s">
        <v>104</v>
      </c>
      <c r="B266" s="5">
        <v>10</v>
      </c>
      <c r="C266" s="5" t="s">
        <v>12</v>
      </c>
      <c r="F266" s="5">
        <v>10</v>
      </c>
      <c r="G266" s="6">
        <v>0.1</v>
      </c>
      <c r="H266" s="6">
        <v>0.63844359472454681</v>
      </c>
      <c r="I266" s="7">
        <v>8.5523607660504999E-2</v>
      </c>
      <c r="J266" s="8">
        <v>270.15730694699863</v>
      </c>
      <c r="K266" s="5" t="s">
        <v>32</v>
      </c>
    </row>
    <row r="267" spans="1:11" ht="14.25" customHeight="1" x14ac:dyDescent="0.35">
      <c r="B267" s="5">
        <v>20</v>
      </c>
      <c r="C267" s="5" t="s">
        <v>15</v>
      </c>
      <c r="F267" s="5">
        <v>10</v>
      </c>
      <c r="G267" s="6">
        <v>0.21286891556132437</v>
      </c>
      <c r="H267" s="6">
        <v>0.21042646921396391</v>
      </c>
      <c r="I267" s="7">
        <v>0.111421850244242</v>
      </c>
      <c r="J267" s="8"/>
    </row>
    <row r="268" spans="1:11" ht="14.25" customHeight="1" x14ac:dyDescent="0.35">
      <c r="B268" s="5">
        <v>30</v>
      </c>
      <c r="C268" s="5" t="s">
        <v>18</v>
      </c>
      <c r="F268" s="5">
        <v>10</v>
      </c>
      <c r="G268" s="6">
        <v>0.54000751140183789</v>
      </c>
      <c r="H268" s="6">
        <v>0.60842001855530992</v>
      </c>
      <c r="I268" s="7">
        <v>5.0533608893815203E-2</v>
      </c>
      <c r="J268" s="8"/>
    </row>
    <row r="269" spans="1:11" ht="14.25" customHeight="1" x14ac:dyDescent="0.35">
      <c r="B269" s="5">
        <v>40</v>
      </c>
      <c r="C269" s="5" t="s">
        <v>15</v>
      </c>
      <c r="F269" s="5">
        <v>10</v>
      </c>
      <c r="G269" s="6">
        <v>9.9179428623368926E-2</v>
      </c>
      <c r="H269" s="6">
        <v>0.43414518289501824</v>
      </c>
      <c r="I269" s="7">
        <v>0.111421850244242</v>
      </c>
      <c r="J269" s="8"/>
    </row>
    <row r="270" spans="1:11" ht="14.25" customHeight="1" x14ac:dyDescent="0.35">
      <c r="B270" s="5">
        <v>50</v>
      </c>
      <c r="C270" s="5" t="s">
        <v>21</v>
      </c>
      <c r="F270" s="5">
        <v>10</v>
      </c>
      <c r="G270" s="6">
        <v>1.7691353456419003</v>
      </c>
      <c r="H270" s="6">
        <v>0.57061193569381019</v>
      </c>
      <c r="I270" s="7">
        <v>4.3344103714953598E-2</v>
      </c>
      <c r="J270" s="8"/>
    </row>
    <row r="271" spans="1:11" ht="14.25" customHeight="1" x14ac:dyDescent="0.35">
      <c r="B271" s="5">
        <v>60</v>
      </c>
      <c r="C271" s="5" t="s">
        <v>94</v>
      </c>
      <c r="F271" s="5">
        <v>10</v>
      </c>
      <c r="G271" s="6">
        <v>0.3385851705922065</v>
      </c>
      <c r="H271" s="6">
        <v>0.61801446545489691</v>
      </c>
      <c r="I271" s="7">
        <v>3.50421596453767E-2</v>
      </c>
      <c r="J271" s="8"/>
    </row>
    <row r="272" spans="1:11" ht="14.25" customHeight="1" x14ac:dyDescent="0.35">
      <c r="B272" s="5">
        <v>70</v>
      </c>
      <c r="C272" s="5" t="s">
        <v>24</v>
      </c>
      <c r="F272" s="5">
        <v>10</v>
      </c>
      <c r="G272" s="6">
        <v>1.1117335979145022</v>
      </c>
      <c r="H272" s="6">
        <v>0.24</v>
      </c>
      <c r="I272" s="7">
        <v>5.9160600070792602E-2</v>
      </c>
      <c r="J272" s="8"/>
    </row>
    <row r="273" spans="1:11" ht="14.25" customHeight="1" x14ac:dyDescent="0.35">
      <c r="B273" s="5">
        <v>80</v>
      </c>
      <c r="C273" s="5" t="s">
        <v>27</v>
      </c>
      <c r="D273" s="5" t="s">
        <v>59</v>
      </c>
      <c r="E273" s="5">
        <v>2</v>
      </c>
      <c r="F273" s="5">
        <v>20</v>
      </c>
      <c r="G273" s="6">
        <v>0.80269847588420484</v>
      </c>
      <c r="H273" s="6">
        <v>0.36636110819450873</v>
      </c>
      <c r="I273" s="7">
        <v>0.134941999254343</v>
      </c>
      <c r="J273" s="8"/>
    </row>
    <row r="274" spans="1:11" ht="14.25" customHeight="1" x14ac:dyDescent="0.35">
      <c r="A274" s="5" t="s">
        <v>88</v>
      </c>
      <c r="B274" s="5">
        <v>10</v>
      </c>
      <c r="C274" s="5" t="s">
        <v>15</v>
      </c>
      <c r="F274" s="5">
        <v>5</v>
      </c>
      <c r="G274" s="6">
        <v>1.6677688688396832</v>
      </c>
      <c r="H274" s="6">
        <v>0.8883457902895977</v>
      </c>
      <c r="I274" s="7">
        <v>0.111421850244242</v>
      </c>
      <c r="J274" s="8">
        <v>129.91494734440451</v>
      </c>
      <c r="K274" s="5" t="s">
        <v>13</v>
      </c>
    </row>
    <row r="275" spans="1:11" ht="14.25" customHeight="1" x14ac:dyDescent="0.35">
      <c r="B275" s="5">
        <v>20</v>
      </c>
      <c r="C275" s="5" t="s">
        <v>24</v>
      </c>
      <c r="F275" s="5">
        <v>5</v>
      </c>
      <c r="G275" s="6">
        <v>1.2953457092410003</v>
      </c>
      <c r="H275" s="6">
        <v>0.13</v>
      </c>
      <c r="I275" s="7">
        <v>5.9160600070792602E-2</v>
      </c>
      <c r="J275" s="8"/>
    </row>
    <row r="276" spans="1:11" ht="14.25" customHeight="1" x14ac:dyDescent="0.35">
      <c r="B276" s="5">
        <v>30</v>
      </c>
      <c r="C276" s="5" t="s">
        <v>15</v>
      </c>
      <c r="F276" s="5">
        <v>5</v>
      </c>
      <c r="G276" s="6">
        <v>0.78955603282825981</v>
      </c>
      <c r="H276" s="6">
        <v>9.0978884246580405E-2</v>
      </c>
      <c r="I276" s="7">
        <v>0.111421850244242</v>
      </c>
      <c r="J276" s="8"/>
    </row>
    <row r="277" spans="1:11" ht="14.25" customHeight="1" x14ac:dyDescent="0.35">
      <c r="B277" s="5">
        <v>40</v>
      </c>
      <c r="C277" s="5" t="s">
        <v>21</v>
      </c>
      <c r="F277" s="5">
        <v>5</v>
      </c>
      <c r="G277" s="6">
        <v>1.7831410493457072</v>
      </c>
      <c r="H277" s="6">
        <v>0.89880079288637793</v>
      </c>
      <c r="I277" s="7">
        <v>4.3344103714953598E-2</v>
      </c>
      <c r="J277" s="8"/>
    </row>
    <row r="278" spans="1:11" ht="14.25" customHeight="1" x14ac:dyDescent="0.35">
      <c r="B278" s="5">
        <v>50</v>
      </c>
      <c r="C278" s="5" t="s">
        <v>24</v>
      </c>
      <c r="F278" s="5">
        <v>5</v>
      </c>
      <c r="G278" s="6">
        <v>1.4731361137559038</v>
      </c>
      <c r="H278" s="6">
        <v>0.12</v>
      </c>
      <c r="I278" s="7">
        <v>5.9160600070792602E-2</v>
      </c>
      <c r="J278" s="8"/>
    </row>
    <row r="279" spans="1:11" ht="14.25" customHeight="1" x14ac:dyDescent="0.35">
      <c r="B279" s="5">
        <v>60</v>
      </c>
      <c r="C279" s="5" t="s">
        <v>18</v>
      </c>
      <c r="F279" s="5">
        <v>5</v>
      </c>
      <c r="G279" s="6">
        <v>0.74059959988807811</v>
      </c>
      <c r="H279" s="6">
        <v>0.54614652810514375</v>
      </c>
      <c r="I279" s="7">
        <v>5.0533608893815203E-2</v>
      </c>
      <c r="J279" s="8"/>
    </row>
    <row r="280" spans="1:11" ht="14.25" customHeight="1" x14ac:dyDescent="0.35">
      <c r="B280" s="5">
        <v>70</v>
      </c>
      <c r="C280" s="5" t="s">
        <v>24</v>
      </c>
      <c r="F280" s="5">
        <v>5</v>
      </c>
      <c r="G280" s="6">
        <v>1.1144754832545545</v>
      </c>
      <c r="H280" s="6">
        <v>0.16</v>
      </c>
      <c r="I280" s="7">
        <v>5.9160600070792602E-2</v>
      </c>
      <c r="J280" s="8"/>
    </row>
    <row r="281" spans="1:11" ht="14.25" customHeight="1" x14ac:dyDescent="0.35">
      <c r="A281" s="5" t="s">
        <v>59</v>
      </c>
      <c r="B281" s="5">
        <v>10</v>
      </c>
      <c r="C281" s="5" t="s">
        <v>15</v>
      </c>
      <c r="F281" s="5">
        <v>5</v>
      </c>
      <c r="G281" s="6">
        <v>1.7534161363738119</v>
      </c>
      <c r="H281" s="6">
        <v>0.27633557973865797</v>
      </c>
      <c r="I281" s="7">
        <v>0.111421850244242</v>
      </c>
      <c r="J281" s="8">
        <v>94.066158655416913</v>
      </c>
      <c r="K281" s="5" t="s">
        <v>13</v>
      </c>
    </row>
    <row r="282" spans="1:11" ht="14.25" customHeight="1" x14ac:dyDescent="0.35">
      <c r="B282" s="5">
        <v>20</v>
      </c>
      <c r="C282" s="5" t="s">
        <v>24</v>
      </c>
      <c r="F282" s="5">
        <v>5</v>
      </c>
      <c r="G282" s="6">
        <v>0.40453309469550702</v>
      </c>
      <c r="H282" s="6">
        <v>0.12</v>
      </c>
      <c r="I282" s="7">
        <v>5.9160600070792602E-2</v>
      </c>
      <c r="J282" s="8"/>
    </row>
    <row r="283" spans="1:11" ht="14.25" customHeight="1" x14ac:dyDescent="0.35">
      <c r="B283" s="5">
        <v>30</v>
      </c>
      <c r="C283" s="5" t="s">
        <v>15</v>
      </c>
      <c r="F283" s="5">
        <v>5</v>
      </c>
      <c r="G283" s="6">
        <v>0.38750125398588353</v>
      </c>
      <c r="H283" s="6">
        <v>0.41085497071645899</v>
      </c>
      <c r="I283" s="7">
        <v>0.111421850244242</v>
      </c>
      <c r="J283" s="8"/>
    </row>
    <row r="284" spans="1:11" ht="14.25" customHeight="1" x14ac:dyDescent="0.35">
      <c r="B284" s="5">
        <v>40</v>
      </c>
      <c r="C284" s="5" t="s">
        <v>21</v>
      </c>
      <c r="F284" s="5">
        <v>5</v>
      </c>
      <c r="G284" s="6">
        <v>1.7820644263570586</v>
      </c>
      <c r="H284" s="6">
        <v>0.6373316349558048</v>
      </c>
      <c r="I284" s="7">
        <v>4.3344103714953598E-2</v>
      </c>
      <c r="J284" s="8"/>
    </row>
    <row r="285" spans="1:11" ht="14.25" customHeight="1" x14ac:dyDescent="0.35">
      <c r="B285" s="5">
        <v>50</v>
      </c>
      <c r="C285" s="5" t="s">
        <v>24</v>
      </c>
      <c r="F285" s="5">
        <v>5</v>
      </c>
      <c r="G285" s="6">
        <v>1.4420301743980455</v>
      </c>
      <c r="H285" s="6">
        <v>0.1</v>
      </c>
      <c r="I285" s="7">
        <v>5.9160600070792602E-2</v>
      </c>
      <c r="J285" s="8"/>
    </row>
    <row r="286" spans="1:11" ht="14.25" customHeight="1" x14ac:dyDescent="0.35">
      <c r="B286" s="5">
        <v>60</v>
      </c>
      <c r="C286" s="5" t="s">
        <v>18</v>
      </c>
      <c r="F286" s="5">
        <v>5</v>
      </c>
      <c r="G286" s="6">
        <v>1.5451531708960602</v>
      </c>
      <c r="H286" s="6">
        <v>0.35270110998190707</v>
      </c>
      <c r="I286" s="7">
        <v>5.0533608893815203E-2</v>
      </c>
      <c r="J286" s="8"/>
    </row>
    <row r="287" spans="1:11" ht="14.25" customHeight="1" x14ac:dyDescent="0.35">
      <c r="B287" s="5">
        <v>70</v>
      </c>
      <c r="C287" s="5" t="s">
        <v>24</v>
      </c>
      <c r="F287" s="5">
        <v>5</v>
      </c>
      <c r="G287" s="6">
        <v>1.8820392082638842</v>
      </c>
      <c r="H287" s="6">
        <v>0.2591988416017712</v>
      </c>
      <c r="I287" s="7">
        <v>5.9160600070792602E-2</v>
      </c>
      <c r="J287" s="8"/>
    </row>
    <row r="288" spans="1:11" ht="14.25" customHeight="1" x14ac:dyDescent="0.35">
      <c r="G288" s="6"/>
      <c r="H288" s="6"/>
      <c r="I288" s="7"/>
      <c r="J288" s="8"/>
    </row>
    <row r="289" spans="7:10" ht="14.25" customHeight="1" x14ac:dyDescent="0.35">
      <c r="G289" s="6"/>
      <c r="H289" s="6"/>
      <c r="I289" s="7"/>
      <c r="J289" s="8"/>
    </row>
    <row r="290" spans="7:10" ht="14.25" customHeight="1" x14ac:dyDescent="0.35">
      <c r="G290" s="6"/>
      <c r="H290" s="6"/>
      <c r="I290" s="7"/>
      <c r="J290" s="8"/>
    </row>
    <row r="291" spans="7:10" ht="14.25" customHeight="1" x14ac:dyDescent="0.35">
      <c r="G291" s="6"/>
      <c r="H291" s="6"/>
      <c r="I291" s="7"/>
      <c r="J291" s="8"/>
    </row>
    <row r="292" spans="7:10" ht="14.25" customHeight="1" x14ac:dyDescent="0.35">
      <c r="G292" s="6"/>
      <c r="H292" s="6"/>
      <c r="I292" s="7"/>
      <c r="J292" s="8"/>
    </row>
    <row r="293" spans="7:10" ht="14.25" customHeight="1" x14ac:dyDescent="0.35">
      <c r="G293" s="6"/>
      <c r="H293" s="6"/>
      <c r="I293" s="7"/>
      <c r="J293" s="8"/>
    </row>
    <row r="294" spans="7:10" ht="14.25" customHeight="1" x14ac:dyDescent="0.35">
      <c r="G294" s="6"/>
      <c r="H294" s="6"/>
      <c r="I294" s="7"/>
      <c r="J294" s="8"/>
    </row>
    <row r="295" spans="7:10" ht="14.25" customHeight="1" x14ac:dyDescent="0.35">
      <c r="G295" s="6"/>
      <c r="H295" s="6"/>
      <c r="I295" s="7"/>
      <c r="J295" s="8"/>
    </row>
    <row r="296" spans="7:10" ht="14.25" customHeight="1" x14ac:dyDescent="0.35">
      <c r="G296" s="6"/>
      <c r="H296" s="6"/>
      <c r="I296" s="7"/>
      <c r="J296" s="8"/>
    </row>
    <row r="297" spans="7:10" ht="14.25" customHeight="1" x14ac:dyDescent="0.35">
      <c r="G297" s="6"/>
      <c r="H297" s="6"/>
      <c r="I297" s="7"/>
      <c r="J297" s="8"/>
    </row>
    <row r="298" spans="7:10" ht="14.25" customHeight="1" x14ac:dyDescent="0.35">
      <c r="G298" s="6"/>
      <c r="H298" s="6"/>
      <c r="I298" s="7"/>
      <c r="J298" s="8"/>
    </row>
    <row r="299" spans="7:10" ht="14.25" customHeight="1" x14ac:dyDescent="0.35">
      <c r="G299" s="6"/>
      <c r="H299" s="6"/>
      <c r="I299" s="7"/>
      <c r="J299" s="8"/>
    </row>
    <row r="300" spans="7:10" ht="14.25" customHeight="1" x14ac:dyDescent="0.35">
      <c r="G300" s="6"/>
      <c r="H300" s="6"/>
      <c r="I300" s="7"/>
      <c r="J300" s="8"/>
    </row>
    <row r="301" spans="7:10" ht="14.25" customHeight="1" x14ac:dyDescent="0.35">
      <c r="G301" s="6"/>
      <c r="H301" s="6"/>
      <c r="I301" s="7"/>
      <c r="J301" s="8"/>
    </row>
    <row r="302" spans="7:10" ht="14.25" customHeight="1" x14ac:dyDescent="0.35">
      <c r="G302" s="6"/>
      <c r="H302" s="6"/>
      <c r="I302" s="7"/>
      <c r="J302" s="8"/>
    </row>
    <row r="303" spans="7:10" ht="14.25" customHeight="1" x14ac:dyDescent="0.35">
      <c r="G303" s="6"/>
      <c r="H303" s="6"/>
      <c r="I303" s="7"/>
      <c r="J303" s="8"/>
    </row>
    <row r="304" spans="7:10" ht="14.25" customHeight="1" x14ac:dyDescent="0.35">
      <c r="G304" s="6"/>
      <c r="H304" s="6"/>
      <c r="I304" s="7"/>
      <c r="J304" s="8"/>
    </row>
    <row r="305" spans="7:10" ht="14.25" customHeight="1" x14ac:dyDescent="0.35">
      <c r="G305" s="6"/>
      <c r="H305" s="6"/>
      <c r="I305" s="7"/>
      <c r="J305" s="8"/>
    </row>
    <row r="306" spans="7:10" ht="14.25" customHeight="1" x14ac:dyDescent="0.35">
      <c r="G306" s="6"/>
      <c r="H306" s="6"/>
      <c r="I306" s="7"/>
      <c r="J306" s="8"/>
    </row>
    <row r="307" spans="7:10" ht="14.25" customHeight="1" x14ac:dyDescent="0.35">
      <c r="G307" s="6"/>
      <c r="H307" s="6"/>
      <c r="I307" s="7"/>
      <c r="J307" s="8"/>
    </row>
    <row r="308" spans="7:10" ht="14.25" customHeight="1" x14ac:dyDescent="0.35">
      <c r="G308" s="6"/>
      <c r="H308" s="6"/>
      <c r="I308" s="7"/>
      <c r="J308" s="8"/>
    </row>
    <row r="309" spans="7:10" ht="14.25" customHeight="1" x14ac:dyDescent="0.35">
      <c r="G309" s="6"/>
      <c r="H309" s="6"/>
      <c r="I309" s="7"/>
      <c r="J309" s="8"/>
    </row>
    <row r="310" spans="7:10" ht="14.25" customHeight="1" x14ac:dyDescent="0.35">
      <c r="G310" s="6"/>
      <c r="H310" s="6"/>
      <c r="I310" s="7"/>
      <c r="J310" s="8"/>
    </row>
    <row r="311" spans="7:10" ht="14.25" customHeight="1" x14ac:dyDescent="0.35">
      <c r="G311" s="6"/>
      <c r="H311" s="6"/>
      <c r="I311" s="7"/>
      <c r="J311" s="8"/>
    </row>
    <row r="312" spans="7:10" ht="14.25" customHeight="1" x14ac:dyDescent="0.35">
      <c r="G312" s="6"/>
      <c r="H312" s="6"/>
      <c r="I312" s="7"/>
      <c r="J312" s="8"/>
    </row>
    <row r="313" spans="7:10" ht="14.25" customHeight="1" x14ac:dyDescent="0.35">
      <c r="G313" s="6"/>
      <c r="H313" s="6"/>
      <c r="I313" s="7"/>
      <c r="J313" s="8"/>
    </row>
    <row r="314" spans="7:10" ht="14.25" customHeight="1" x14ac:dyDescent="0.35">
      <c r="G314" s="6"/>
      <c r="H314" s="6"/>
      <c r="I314" s="7"/>
      <c r="J314" s="8"/>
    </row>
    <row r="315" spans="7:10" ht="14.25" customHeight="1" x14ac:dyDescent="0.35">
      <c r="G315" s="6"/>
      <c r="H315" s="6"/>
      <c r="I315" s="7"/>
      <c r="J315" s="8"/>
    </row>
    <row r="316" spans="7:10" ht="14.25" customHeight="1" x14ac:dyDescent="0.35">
      <c r="G316" s="6"/>
      <c r="H316" s="6"/>
      <c r="I316" s="7"/>
      <c r="J316" s="8"/>
    </row>
    <row r="317" spans="7:10" ht="14.25" customHeight="1" x14ac:dyDescent="0.35">
      <c r="G317" s="6"/>
      <c r="H317" s="6"/>
      <c r="I317" s="7"/>
      <c r="J317" s="8"/>
    </row>
    <row r="318" spans="7:10" ht="14.25" customHeight="1" x14ac:dyDescent="0.35">
      <c r="G318" s="6"/>
      <c r="H318" s="6"/>
      <c r="I318" s="7"/>
      <c r="J318" s="8"/>
    </row>
    <row r="319" spans="7:10" ht="14.25" customHeight="1" x14ac:dyDescent="0.35">
      <c r="G319" s="6"/>
      <c r="H319" s="6"/>
      <c r="I319" s="7"/>
      <c r="J319" s="8"/>
    </row>
    <row r="320" spans="7:10" ht="14.25" customHeight="1" x14ac:dyDescent="0.35">
      <c r="G320" s="6"/>
      <c r="H320" s="6"/>
      <c r="I320" s="7"/>
      <c r="J320" s="8"/>
    </row>
    <row r="321" spans="7:10" ht="14.25" customHeight="1" x14ac:dyDescent="0.35">
      <c r="G321" s="6"/>
      <c r="H321" s="6"/>
      <c r="I321" s="7"/>
      <c r="J321" s="8"/>
    </row>
    <row r="322" spans="7:10" ht="14.25" customHeight="1" x14ac:dyDescent="0.35">
      <c r="G322" s="6"/>
      <c r="H322" s="6"/>
      <c r="I322" s="7"/>
      <c r="J322" s="8"/>
    </row>
    <row r="323" spans="7:10" ht="14.25" customHeight="1" x14ac:dyDescent="0.35">
      <c r="G323" s="6"/>
      <c r="H323" s="6"/>
      <c r="I323" s="7"/>
      <c r="J323" s="8"/>
    </row>
    <row r="324" spans="7:10" ht="14.25" customHeight="1" x14ac:dyDescent="0.35">
      <c r="G324" s="6"/>
      <c r="H324" s="6"/>
      <c r="I324" s="7"/>
      <c r="J324" s="8"/>
    </row>
    <row r="325" spans="7:10" ht="14.25" customHeight="1" x14ac:dyDescent="0.35">
      <c r="G325" s="6"/>
      <c r="H325" s="6"/>
      <c r="I325" s="7"/>
      <c r="J325" s="8"/>
    </row>
    <row r="326" spans="7:10" ht="14.25" customHeight="1" x14ac:dyDescent="0.35">
      <c r="G326" s="6"/>
      <c r="H326" s="6"/>
      <c r="I326" s="7"/>
      <c r="J326" s="8"/>
    </row>
    <row r="327" spans="7:10" ht="14.25" customHeight="1" x14ac:dyDescent="0.35">
      <c r="G327" s="6"/>
      <c r="H327" s="6"/>
      <c r="I327" s="7"/>
      <c r="J327" s="8"/>
    </row>
    <row r="328" spans="7:10" ht="14.25" customHeight="1" x14ac:dyDescent="0.35">
      <c r="G328" s="6"/>
      <c r="H328" s="6"/>
      <c r="I328" s="7"/>
      <c r="J328" s="8"/>
    </row>
    <row r="329" spans="7:10" ht="14.25" customHeight="1" x14ac:dyDescent="0.35">
      <c r="G329" s="6"/>
      <c r="H329" s="6"/>
      <c r="I329" s="7"/>
      <c r="J329" s="8"/>
    </row>
    <row r="330" spans="7:10" ht="14.25" customHeight="1" x14ac:dyDescent="0.35">
      <c r="G330" s="6"/>
      <c r="H330" s="6"/>
      <c r="I330" s="7"/>
      <c r="J330" s="8"/>
    </row>
    <row r="331" spans="7:10" ht="14.25" customHeight="1" x14ac:dyDescent="0.35">
      <c r="G331" s="6"/>
      <c r="H331" s="6"/>
      <c r="I331" s="7"/>
      <c r="J331" s="8"/>
    </row>
    <row r="332" spans="7:10" ht="14.25" customHeight="1" x14ac:dyDescent="0.35">
      <c r="G332" s="6"/>
      <c r="H332" s="6"/>
      <c r="I332" s="7"/>
      <c r="J332" s="8"/>
    </row>
    <row r="333" spans="7:10" ht="14.25" customHeight="1" x14ac:dyDescent="0.35">
      <c r="G333" s="6"/>
      <c r="H333" s="6"/>
      <c r="I333" s="7"/>
      <c r="J333" s="8"/>
    </row>
    <row r="334" spans="7:10" ht="14.25" customHeight="1" x14ac:dyDescent="0.35">
      <c r="G334" s="6"/>
      <c r="H334" s="6"/>
      <c r="I334" s="7"/>
      <c r="J334" s="8"/>
    </row>
    <row r="335" spans="7:10" ht="14.25" customHeight="1" x14ac:dyDescent="0.35">
      <c r="G335" s="6"/>
      <c r="H335" s="6"/>
      <c r="I335" s="7"/>
      <c r="J335" s="8"/>
    </row>
    <row r="336" spans="7:10" ht="14.25" customHeight="1" x14ac:dyDescent="0.35">
      <c r="G336" s="6"/>
      <c r="H336" s="6"/>
      <c r="I336" s="7"/>
      <c r="J336" s="8"/>
    </row>
    <row r="337" spans="7:10" ht="14.25" customHeight="1" x14ac:dyDescent="0.35">
      <c r="G337" s="6"/>
      <c r="H337" s="6"/>
      <c r="I337" s="7"/>
      <c r="J337" s="8"/>
    </row>
    <row r="338" spans="7:10" ht="14.25" customHeight="1" x14ac:dyDescent="0.35">
      <c r="G338" s="6"/>
      <c r="H338" s="6"/>
      <c r="I338" s="7"/>
      <c r="J338" s="8"/>
    </row>
    <row r="339" spans="7:10" ht="14.25" customHeight="1" x14ac:dyDescent="0.35">
      <c r="G339" s="6"/>
      <c r="H339" s="6"/>
      <c r="I339" s="7"/>
      <c r="J339" s="8"/>
    </row>
    <row r="340" spans="7:10" ht="14.25" customHeight="1" x14ac:dyDescent="0.35">
      <c r="G340" s="6"/>
      <c r="H340" s="6"/>
      <c r="I340" s="7"/>
      <c r="J340" s="8"/>
    </row>
    <row r="341" spans="7:10" ht="14.25" customHeight="1" x14ac:dyDescent="0.35">
      <c r="G341" s="6"/>
      <c r="H341" s="6"/>
      <c r="I341" s="7"/>
      <c r="J341" s="8"/>
    </row>
    <row r="342" spans="7:10" ht="14.25" customHeight="1" x14ac:dyDescent="0.35">
      <c r="G342" s="6"/>
      <c r="H342" s="6"/>
      <c r="I342" s="7"/>
      <c r="J342" s="8"/>
    </row>
    <row r="343" spans="7:10" ht="14.25" customHeight="1" x14ac:dyDescent="0.35">
      <c r="G343" s="6"/>
      <c r="H343" s="6"/>
      <c r="I343" s="7"/>
      <c r="J343" s="8"/>
    </row>
    <row r="344" spans="7:10" ht="14.25" customHeight="1" x14ac:dyDescent="0.35">
      <c r="G344" s="6"/>
      <c r="H344" s="6"/>
      <c r="I344" s="7"/>
      <c r="J344" s="8"/>
    </row>
    <row r="345" spans="7:10" ht="14.25" customHeight="1" x14ac:dyDescent="0.35">
      <c r="G345" s="6"/>
      <c r="H345" s="6"/>
      <c r="I345" s="7"/>
      <c r="J345" s="8"/>
    </row>
    <row r="346" spans="7:10" ht="14.25" customHeight="1" x14ac:dyDescent="0.35">
      <c r="G346" s="6"/>
      <c r="H346" s="6"/>
      <c r="I346" s="7"/>
      <c r="J346" s="8"/>
    </row>
    <row r="347" spans="7:10" ht="14.25" customHeight="1" x14ac:dyDescent="0.35">
      <c r="G347" s="6"/>
      <c r="H347" s="6"/>
      <c r="I347" s="7"/>
      <c r="J347" s="8"/>
    </row>
    <row r="348" spans="7:10" ht="14.25" customHeight="1" x14ac:dyDescent="0.35">
      <c r="G348" s="6"/>
      <c r="H348" s="6"/>
      <c r="I348" s="7"/>
      <c r="J348" s="8"/>
    </row>
    <row r="349" spans="7:10" ht="14.25" customHeight="1" x14ac:dyDescent="0.35">
      <c r="G349" s="6"/>
      <c r="H349" s="6"/>
      <c r="I349" s="7"/>
      <c r="J349" s="8"/>
    </row>
    <row r="350" spans="7:10" ht="14.25" customHeight="1" x14ac:dyDescent="0.35">
      <c r="G350" s="6"/>
      <c r="H350" s="6"/>
      <c r="I350" s="7"/>
      <c r="J350" s="8"/>
    </row>
    <row r="351" spans="7:10" ht="14.25" customHeight="1" x14ac:dyDescent="0.35">
      <c r="G351" s="6"/>
      <c r="H351" s="6"/>
      <c r="I351" s="7"/>
      <c r="J351" s="8"/>
    </row>
    <row r="352" spans="7:10" ht="14.25" customHeight="1" x14ac:dyDescent="0.35">
      <c r="G352" s="6"/>
      <c r="H352" s="6"/>
      <c r="I352" s="7"/>
      <c r="J352" s="8"/>
    </row>
    <row r="353" spans="7:10" ht="14.25" customHeight="1" x14ac:dyDescent="0.35">
      <c r="G353" s="6"/>
      <c r="H353" s="6"/>
      <c r="I353" s="7"/>
      <c r="J353" s="8"/>
    </row>
    <row r="354" spans="7:10" ht="14.25" customHeight="1" x14ac:dyDescent="0.35">
      <c r="G354" s="6"/>
      <c r="H354" s="6"/>
      <c r="I354" s="7"/>
      <c r="J354" s="8"/>
    </row>
    <row r="355" spans="7:10" ht="14.25" customHeight="1" x14ac:dyDescent="0.35">
      <c r="G355" s="6"/>
      <c r="H355" s="6"/>
      <c r="I355" s="7"/>
      <c r="J355" s="8"/>
    </row>
    <row r="356" spans="7:10" ht="14.25" customHeight="1" x14ac:dyDescent="0.35">
      <c r="G356" s="6"/>
      <c r="H356" s="6"/>
      <c r="I356" s="7"/>
      <c r="J356" s="8"/>
    </row>
    <row r="357" spans="7:10" ht="14.25" customHeight="1" x14ac:dyDescent="0.35">
      <c r="G357" s="6"/>
      <c r="H357" s="6"/>
      <c r="I357" s="7"/>
      <c r="J357" s="8"/>
    </row>
    <row r="358" spans="7:10" ht="14.25" customHeight="1" x14ac:dyDescent="0.35">
      <c r="G358" s="6"/>
      <c r="H358" s="6"/>
      <c r="I358" s="7"/>
      <c r="J358" s="8"/>
    </row>
    <row r="359" spans="7:10" ht="14.25" customHeight="1" x14ac:dyDescent="0.35">
      <c r="G359" s="6"/>
      <c r="H359" s="6"/>
      <c r="I359" s="7"/>
      <c r="J359" s="8"/>
    </row>
    <row r="360" spans="7:10" ht="14.25" customHeight="1" x14ac:dyDescent="0.35">
      <c r="G360" s="6"/>
      <c r="H360" s="6"/>
      <c r="I360" s="7"/>
      <c r="J360" s="8"/>
    </row>
    <row r="361" spans="7:10" ht="14.25" customHeight="1" x14ac:dyDescent="0.35">
      <c r="G361" s="6"/>
      <c r="H361" s="6"/>
      <c r="I361" s="7"/>
      <c r="J361" s="8"/>
    </row>
    <row r="362" spans="7:10" ht="14.25" customHeight="1" x14ac:dyDescent="0.35">
      <c r="G362" s="6"/>
      <c r="H362" s="6"/>
      <c r="I362" s="7"/>
      <c r="J362" s="8"/>
    </row>
    <row r="363" spans="7:10" ht="14.25" customHeight="1" x14ac:dyDescent="0.35">
      <c r="G363" s="6"/>
      <c r="H363" s="6"/>
      <c r="I363" s="7"/>
      <c r="J363" s="8"/>
    </row>
    <row r="364" spans="7:10" ht="14.25" customHeight="1" x14ac:dyDescent="0.35">
      <c r="G364" s="6"/>
      <c r="H364" s="6"/>
      <c r="I364" s="7"/>
      <c r="J364" s="8"/>
    </row>
    <row r="365" spans="7:10" ht="14.25" customHeight="1" x14ac:dyDescent="0.35">
      <c r="G365" s="6"/>
      <c r="H365" s="6"/>
      <c r="I365" s="7"/>
      <c r="J365" s="8"/>
    </row>
    <row r="366" spans="7:10" ht="14.25" customHeight="1" x14ac:dyDescent="0.35">
      <c r="G366" s="6"/>
      <c r="H366" s="6"/>
      <c r="I366" s="7"/>
      <c r="J366" s="8"/>
    </row>
    <row r="367" spans="7:10" ht="14.25" customHeight="1" x14ac:dyDescent="0.35">
      <c r="G367" s="6"/>
      <c r="H367" s="6"/>
      <c r="I367" s="7"/>
      <c r="J367" s="8"/>
    </row>
    <row r="368" spans="7:10" ht="14.25" customHeight="1" x14ac:dyDescent="0.35">
      <c r="G368" s="6"/>
      <c r="H368" s="6"/>
      <c r="I368" s="7"/>
      <c r="J368" s="8"/>
    </row>
    <row r="369" spans="7:10" ht="14.25" customHeight="1" x14ac:dyDescent="0.35">
      <c r="G369" s="6"/>
      <c r="H369" s="6"/>
      <c r="I369" s="7"/>
      <c r="J369" s="8"/>
    </row>
    <row r="370" spans="7:10" ht="14.25" customHeight="1" x14ac:dyDescent="0.35">
      <c r="G370" s="6"/>
      <c r="H370" s="6"/>
      <c r="I370" s="7"/>
      <c r="J370" s="8"/>
    </row>
    <row r="371" spans="7:10" ht="14.25" customHeight="1" x14ac:dyDescent="0.35">
      <c r="G371" s="6"/>
      <c r="H371" s="6"/>
      <c r="I371" s="7"/>
      <c r="J371" s="8"/>
    </row>
    <row r="372" spans="7:10" ht="14.25" customHeight="1" x14ac:dyDescent="0.35">
      <c r="G372" s="6"/>
      <c r="H372" s="6"/>
      <c r="I372" s="7"/>
      <c r="J372" s="8"/>
    </row>
    <row r="373" spans="7:10" ht="14.25" customHeight="1" x14ac:dyDescent="0.35">
      <c r="G373" s="6"/>
      <c r="H373" s="6"/>
      <c r="I373" s="7"/>
      <c r="J373" s="8"/>
    </row>
    <row r="374" spans="7:10" ht="14.25" customHeight="1" x14ac:dyDescent="0.35">
      <c r="G374" s="6"/>
      <c r="H374" s="6"/>
      <c r="I374" s="7"/>
      <c r="J374" s="8"/>
    </row>
    <row r="375" spans="7:10" ht="14.25" customHeight="1" x14ac:dyDescent="0.35">
      <c r="G375" s="6"/>
      <c r="H375" s="6"/>
      <c r="I375" s="7"/>
      <c r="J375" s="8"/>
    </row>
    <row r="376" spans="7:10" ht="14.25" customHeight="1" x14ac:dyDescent="0.35">
      <c r="G376" s="6"/>
      <c r="H376" s="6"/>
      <c r="I376" s="7"/>
      <c r="J376" s="8"/>
    </row>
    <row r="377" spans="7:10" ht="14.25" customHeight="1" x14ac:dyDescent="0.35">
      <c r="G377" s="6"/>
      <c r="H377" s="6"/>
      <c r="I377" s="7"/>
      <c r="J377" s="8"/>
    </row>
    <row r="378" spans="7:10" ht="14.25" customHeight="1" x14ac:dyDescent="0.35">
      <c r="G378" s="6"/>
      <c r="H378" s="6"/>
      <c r="I378" s="7"/>
      <c r="J378" s="8"/>
    </row>
    <row r="379" spans="7:10" ht="14.25" customHeight="1" x14ac:dyDescent="0.35">
      <c r="G379" s="6"/>
      <c r="H379" s="6"/>
      <c r="I379" s="7"/>
      <c r="J379" s="8"/>
    </row>
    <row r="380" spans="7:10" ht="14.25" customHeight="1" x14ac:dyDescent="0.35">
      <c r="G380" s="6"/>
      <c r="H380" s="6"/>
      <c r="I380" s="7"/>
      <c r="J380" s="8"/>
    </row>
    <row r="381" spans="7:10" ht="14.25" customHeight="1" x14ac:dyDescent="0.35">
      <c r="G381" s="6"/>
      <c r="H381" s="6"/>
      <c r="I381" s="7"/>
      <c r="J381" s="8"/>
    </row>
    <row r="382" spans="7:10" ht="14.25" customHeight="1" x14ac:dyDescent="0.35">
      <c r="G382" s="6"/>
      <c r="H382" s="6"/>
      <c r="I382" s="7"/>
      <c r="J382" s="8"/>
    </row>
    <row r="383" spans="7:10" ht="14.25" customHeight="1" x14ac:dyDescent="0.35">
      <c r="G383" s="6"/>
      <c r="H383" s="6"/>
      <c r="I383" s="7"/>
      <c r="J383" s="8"/>
    </row>
    <row r="384" spans="7:10" ht="14.25" customHeight="1" x14ac:dyDescent="0.35">
      <c r="G384" s="6"/>
      <c r="H384" s="6"/>
      <c r="I384" s="7"/>
      <c r="J384" s="8"/>
    </row>
    <row r="385" spans="7:10" ht="14.25" customHeight="1" x14ac:dyDescent="0.35">
      <c r="G385" s="6"/>
      <c r="H385" s="6"/>
      <c r="I385" s="7"/>
      <c r="J385" s="8"/>
    </row>
    <row r="386" spans="7:10" ht="14.25" customHeight="1" x14ac:dyDescent="0.35">
      <c r="G386" s="6"/>
      <c r="H386" s="6"/>
      <c r="I386" s="7"/>
      <c r="J386" s="8"/>
    </row>
    <row r="387" spans="7:10" ht="14.25" customHeight="1" x14ac:dyDescent="0.35">
      <c r="G387" s="6"/>
      <c r="H387" s="6"/>
      <c r="I387" s="7"/>
      <c r="J387" s="8"/>
    </row>
    <row r="388" spans="7:10" ht="14.25" customHeight="1" x14ac:dyDescent="0.35">
      <c r="G388" s="6"/>
      <c r="H388" s="6"/>
      <c r="I388" s="7"/>
      <c r="J388" s="8"/>
    </row>
    <row r="389" spans="7:10" ht="14.25" customHeight="1" x14ac:dyDescent="0.35">
      <c r="G389" s="6"/>
      <c r="H389" s="6"/>
      <c r="I389" s="7"/>
      <c r="J389" s="8"/>
    </row>
    <row r="390" spans="7:10" ht="14.25" customHeight="1" x14ac:dyDescent="0.35">
      <c r="G390" s="6"/>
      <c r="H390" s="6"/>
      <c r="I390" s="7"/>
      <c r="J390" s="8"/>
    </row>
    <row r="391" spans="7:10" ht="14.25" customHeight="1" x14ac:dyDescent="0.35">
      <c r="G391" s="6"/>
      <c r="H391" s="6"/>
      <c r="I391" s="7"/>
      <c r="J391" s="8"/>
    </row>
    <row r="392" spans="7:10" ht="14.25" customHeight="1" x14ac:dyDescent="0.35">
      <c r="G392" s="6"/>
      <c r="H392" s="6"/>
      <c r="I392" s="7"/>
      <c r="J392" s="8"/>
    </row>
    <row r="393" spans="7:10" ht="14.25" customHeight="1" x14ac:dyDescent="0.35">
      <c r="G393" s="6"/>
      <c r="H393" s="6"/>
      <c r="I393" s="7"/>
      <c r="J393" s="8"/>
    </row>
    <row r="394" spans="7:10" ht="14.25" customHeight="1" x14ac:dyDescent="0.35">
      <c r="G394" s="6"/>
      <c r="H394" s="6"/>
      <c r="I394" s="7"/>
      <c r="J394" s="8"/>
    </row>
    <row r="395" spans="7:10" ht="14.25" customHeight="1" x14ac:dyDescent="0.35">
      <c r="G395" s="6"/>
      <c r="H395" s="6"/>
      <c r="I395" s="7"/>
      <c r="J395" s="8"/>
    </row>
    <row r="396" spans="7:10" ht="14.25" customHeight="1" x14ac:dyDescent="0.35">
      <c r="G396" s="6"/>
      <c r="H396" s="6"/>
      <c r="I396" s="7"/>
      <c r="J396" s="8"/>
    </row>
    <row r="397" spans="7:10" ht="14.25" customHeight="1" x14ac:dyDescent="0.35">
      <c r="G397" s="6"/>
      <c r="H397" s="6"/>
      <c r="I397" s="7"/>
      <c r="J397" s="8"/>
    </row>
    <row r="398" spans="7:10" ht="14.25" customHeight="1" x14ac:dyDescent="0.35">
      <c r="G398" s="6"/>
      <c r="H398" s="6"/>
      <c r="I398" s="7"/>
      <c r="J398" s="8"/>
    </row>
    <row r="399" spans="7:10" ht="14.25" customHeight="1" x14ac:dyDescent="0.35">
      <c r="G399" s="6"/>
      <c r="H399" s="6"/>
      <c r="I399" s="7"/>
      <c r="J399" s="8"/>
    </row>
    <row r="400" spans="7:10" ht="14.25" customHeight="1" x14ac:dyDescent="0.35">
      <c r="G400" s="6"/>
      <c r="H400" s="6"/>
      <c r="I400" s="7"/>
      <c r="J400" s="8"/>
    </row>
    <row r="401" spans="7:10" ht="14.25" customHeight="1" x14ac:dyDescent="0.35">
      <c r="G401" s="6"/>
      <c r="H401" s="6"/>
      <c r="I401" s="7"/>
      <c r="J401" s="8"/>
    </row>
    <row r="402" spans="7:10" ht="14.25" customHeight="1" x14ac:dyDescent="0.35">
      <c r="G402" s="6"/>
      <c r="H402" s="6"/>
      <c r="I402" s="7"/>
      <c r="J402" s="8"/>
    </row>
    <row r="403" spans="7:10" ht="14.25" customHeight="1" x14ac:dyDescent="0.35">
      <c r="G403" s="6"/>
      <c r="H403" s="6"/>
      <c r="I403" s="7"/>
      <c r="J403" s="8"/>
    </row>
    <row r="404" spans="7:10" ht="14.25" customHeight="1" x14ac:dyDescent="0.35">
      <c r="G404" s="6"/>
      <c r="H404" s="6"/>
      <c r="I404" s="7"/>
      <c r="J404" s="8"/>
    </row>
    <row r="405" spans="7:10" ht="14.25" customHeight="1" x14ac:dyDescent="0.35">
      <c r="G405" s="6"/>
      <c r="H405" s="6"/>
      <c r="I405" s="7"/>
      <c r="J405" s="8"/>
    </row>
    <row r="406" spans="7:10" ht="14.25" customHeight="1" x14ac:dyDescent="0.35">
      <c r="G406" s="6"/>
      <c r="H406" s="6"/>
      <c r="I406" s="7"/>
      <c r="J406" s="8"/>
    </row>
    <row r="407" spans="7:10" ht="14.25" customHeight="1" x14ac:dyDescent="0.35">
      <c r="G407" s="6"/>
      <c r="H407" s="6"/>
      <c r="I407" s="7"/>
      <c r="J407" s="8"/>
    </row>
    <row r="408" spans="7:10" ht="14.25" customHeight="1" x14ac:dyDescent="0.35">
      <c r="G408" s="6"/>
      <c r="H408" s="6"/>
      <c r="I408" s="7"/>
      <c r="J408" s="8"/>
    </row>
    <row r="409" spans="7:10" ht="14.25" customHeight="1" x14ac:dyDescent="0.35">
      <c r="G409" s="6"/>
      <c r="H409" s="6"/>
      <c r="I409" s="7"/>
      <c r="J409" s="8"/>
    </row>
    <row r="410" spans="7:10" ht="14.25" customHeight="1" x14ac:dyDescent="0.35">
      <c r="G410" s="6"/>
      <c r="H410" s="6"/>
      <c r="I410" s="7"/>
      <c r="J410" s="8"/>
    </row>
    <row r="411" spans="7:10" ht="14.25" customHeight="1" x14ac:dyDescent="0.35">
      <c r="G411" s="6"/>
      <c r="H411" s="6"/>
      <c r="I411" s="7"/>
      <c r="J411" s="8"/>
    </row>
    <row r="412" spans="7:10" ht="14.25" customHeight="1" x14ac:dyDescent="0.35">
      <c r="G412" s="6"/>
      <c r="H412" s="6"/>
      <c r="I412" s="7"/>
      <c r="J412" s="8"/>
    </row>
    <row r="413" spans="7:10" ht="14.25" customHeight="1" x14ac:dyDescent="0.35">
      <c r="G413" s="6"/>
      <c r="H413" s="6"/>
      <c r="I413" s="7"/>
      <c r="J413" s="8"/>
    </row>
    <row r="414" spans="7:10" ht="14.25" customHeight="1" x14ac:dyDescent="0.35">
      <c r="G414" s="6"/>
      <c r="H414" s="6"/>
      <c r="I414" s="7"/>
      <c r="J414" s="8"/>
    </row>
    <row r="415" spans="7:10" ht="14.25" customHeight="1" x14ac:dyDescent="0.35">
      <c r="G415" s="6"/>
      <c r="H415" s="6"/>
      <c r="I415" s="7"/>
      <c r="J415" s="8"/>
    </row>
    <row r="416" spans="7:10" ht="14.25" customHeight="1" x14ac:dyDescent="0.35">
      <c r="G416" s="6"/>
      <c r="H416" s="6"/>
      <c r="I416" s="7"/>
      <c r="J416" s="8"/>
    </row>
    <row r="417" spans="7:10" ht="14.25" customHeight="1" x14ac:dyDescent="0.35">
      <c r="G417" s="6"/>
      <c r="H417" s="6"/>
      <c r="I417" s="7"/>
      <c r="J417" s="8"/>
    </row>
    <row r="418" spans="7:10" ht="14.25" customHeight="1" x14ac:dyDescent="0.35">
      <c r="G418" s="6"/>
      <c r="H418" s="6"/>
      <c r="I418" s="7"/>
      <c r="J418" s="8"/>
    </row>
    <row r="419" spans="7:10" ht="14.25" customHeight="1" x14ac:dyDescent="0.35">
      <c r="G419" s="6"/>
      <c r="H419" s="6"/>
      <c r="I419" s="7"/>
      <c r="J419" s="8"/>
    </row>
    <row r="420" spans="7:10" ht="14.25" customHeight="1" x14ac:dyDescent="0.35">
      <c r="G420" s="6"/>
      <c r="H420" s="6"/>
      <c r="I420" s="7"/>
      <c r="J420" s="8"/>
    </row>
    <row r="421" spans="7:10" ht="14.25" customHeight="1" x14ac:dyDescent="0.35">
      <c r="G421" s="6"/>
      <c r="H421" s="6"/>
      <c r="I421" s="7"/>
      <c r="J421" s="8"/>
    </row>
    <row r="422" spans="7:10" ht="14.25" customHeight="1" x14ac:dyDescent="0.35">
      <c r="G422" s="6"/>
      <c r="H422" s="6"/>
      <c r="I422" s="7"/>
      <c r="J422" s="8"/>
    </row>
    <row r="423" spans="7:10" ht="14.25" customHeight="1" x14ac:dyDescent="0.35">
      <c r="G423" s="6"/>
      <c r="H423" s="6"/>
      <c r="I423" s="7"/>
      <c r="J423" s="8"/>
    </row>
    <row r="424" spans="7:10" ht="14.25" customHeight="1" x14ac:dyDescent="0.35">
      <c r="G424" s="6"/>
      <c r="H424" s="6"/>
      <c r="I424" s="7"/>
      <c r="J424" s="8"/>
    </row>
    <row r="425" spans="7:10" ht="14.25" customHeight="1" x14ac:dyDescent="0.35">
      <c r="G425" s="6"/>
      <c r="H425" s="6"/>
      <c r="I425" s="7"/>
      <c r="J425" s="8"/>
    </row>
    <row r="426" spans="7:10" ht="14.25" customHeight="1" x14ac:dyDescent="0.35">
      <c r="G426" s="6"/>
      <c r="H426" s="6"/>
      <c r="I426" s="7"/>
      <c r="J426" s="8"/>
    </row>
    <row r="427" spans="7:10" ht="14.25" customHeight="1" x14ac:dyDescent="0.35">
      <c r="G427" s="6"/>
      <c r="H427" s="6"/>
      <c r="I427" s="7"/>
      <c r="J427" s="8"/>
    </row>
    <row r="428" spans="7:10" ht="14.25" customHeight="1" x14ac:dyDescent="0.35">
      <c r="G428" s="6"/>
      <c r="H428" s="6"/>
      <c r="I428" s="7"/>
      <c r="J428" s="8"/>
    </row>
    <row r="429" spans="7:10" ht="14.25" customHeight="1" x14ac:dyDescent="0.35">
      <c r="G429" s="6"/>
      <c r="H429" s="6"/>
      <c r="I429" s="7"/>
      <c r="J429" s="8"/>
    </row>
    <row r="430" spans="7:10" ht="14.25" customHeight="1" x14ac:dyDescent="0.35">
      <c r="G430" s="6"/>
      <c r="H430" s="6"/>
      <c r="I430" s="7"/>
      <c r="J430" s="8"/>
    </row>
    <row r="431" spans="7:10" ht="14.25" customHeight="1" x14ac:dyDescent="0.35">
      <c r="G431" s="6"/>
      <c r="H431" s="6"/>
      <c r="I431" s="7"/>
      <c r="J431" s="8"/>
    </row>
    <row r="432" spans="7:10" ht="14.25" customHeight="1" x14ac:dyDescent="0.35">
      <c r="G432" s="6"/>
      <c r="H432" s="6"/>
      <c r="I432" s="7"/>
      <c r="J432" s="8"/>
    </row>
    <row r="433" spans="7:10" ht="14.25" customHeight="1" x14ac:dyDescent="0.35">
      <c r="G433" s="6"/>
      <c r="H433" s="6"/>
      <c r="I433" s="7"/>
      <c r="J433" s="8"/>
    </row>
    <row r="434" spans="7:10" ht="14.25" customHeight="1" x14ac:dyDescent="0.35">
      <c r="G434" s="6"/>
      <c r="H434" s="6"/>
      <c r="I434" s="7"/>
      <c r="J434" s="8"/>
    </row>
    <row r="435" spans="7:10" ht="14.25" customHeight="1" x14ac:dyDescent="0.35">
      <c r="G435" s="6"/>
      <c r="H435" s="6"/>
      <c r="I435" s="7"/>
      <c r="J435" s="8"/>
    </row>
    <row r="436" spans="7:10" ht="14.25" customHeight="1" x14ac:dyDescent="0.35">
      <c r="G436" s="6"/>
      <c r="H436" s="6"/>
      <c r="I436" s="7"/>
      <c r="J436" s="8"/>
    </row>
    <row r="437" spans="7:10" ht="14.25" customHeight="1" x14ac:dyDescent="0.35">
      <c r="G437" s="6"/>
      <c r="H437" s="6"/>
      <c r="I437" s="7"/>
      <c r="J437" s="8"/>
    </row>
    <row r="438" spans="7:10" ht="14.25" customHeight="1" x14ac:dyDescent="0.35">
      <c r="G438" s="6"/>
      <c r="H438" s="6"/>
      <c r="I438" s="7"/>
      <c r="J438" s="8"/>
    </row>
    <row r="439" spans="7:10" ht="14.25" customHeight="1" x14ac:dyDescent="0.35">
      <c r="G439" s="6"/>
      <c r="H439" s="6"/>
      <c r="I439" s="7"/>
      <c r="J439" s="8"/>
    </row>
    <row r="440" spans="7:10" ht="14.25" customHeight="1" x14ac:dyDescent="0.35">
      <c r="G440" s="6"/>
      <c r="H440" s="6"/>
      <c r="I440" s="7"/>
      <c r="J440" s="8"/>
    </row>
    <row r="441" spans="7:10" ht="14.25" customHeight="1" x14ac:dyDescent="0.35">
      <c r="G441" s="6"/>
      <c r="H441" s="6"/>
      <c r="I441" s="7"/>
      <c r="J441" s="8"/>
    </row>
    <row r="442" spans="7:10" ht="14.25" customHeight="1" x14ac:dyDescent="0.35">
      <c r="G442" s="6"/>
      <c r="H442" s="6"/>
      <c r="I442" s="7"/>
      <c r="J442" s="8"/>
    </row>
    <row r="443" spans="7:10" ht="14.25" customHeight="1" x14ac:dyDescent="0.35">
      <c r="G443" s="6"/>
      <c r="H443" s="6"/>
      <c r="I443" s="7"/>
      <c r="J443" s="8"/>
    </row>
    <row r="444" spans="7:10" ht="14.25" customHeight="1" x14ac:dyDescent="0.35">
      <c r="G444" s="6"/>
      <c r="H444" s="6"/>
      <c r="I444" s="7"/>
      <c r="J444" s="8"/>
    </row>
    <row r="445" spans="7:10" ht="14.25" customHeight="1" x14ac:dyDescent="0.35">
      <c r="G445" s="6"/>
      <c r="H445" s="6"/>
      <c r="I445" s="7"/>
      <c r="J445" s="8"/>
    </row>
    <row r="446" spans="7:10" ht="14.25" customHeight="1" x14ac:dyDescent="0.35">
      <c r="G446" s="6"/>
      <c r="H446" s="6"/>
      <c r="I446" s="7"/>
      <c r="J446" s="8"/>
    </row>
    <row r="447" spans="7:10" ht="14.25" customHeight="1" x14ac:dyDescent="0.35">
      <c r="G447" s="6"/>
      <c r="H447" s="6"/>
      <c r="I447" s="7"/>
      <c r="J447" s="8"/>
    </row>
    <row r="448" spans="7:10" ht="14.25" customHeight="1" x14ac:dyDescent="0.35">
      <c r="G448" s="6"/>
      <c r="H448" s="6"/>
      <c r="I448" s="7"/>
      <c r="J448" s="8"/>
    </row>
    <row r="449" spans="7:10" ht="14.25" customHeight="1" x14ac:dyDescent="0.35">
      <c r="G449" s="6"/>
      <c r="H449" s="6"/>
      <c r="I449" s="7"/>
      <c r="J449" s="8"/>
    </row>
    <row r="450" spans="7:10" ht="14.25" customHeight="1" x14ac:dyDescent="0.35">
      <c r="G450" s="6"/>
      <c r="H450" s="6"/>
      <c r="I450" s="7"/>
      <c r="J450" s="8"/>
    </row>
    <row r="451" spans="7:10" ht="14.25" customHeight="1" x14ac:dyDescent="0.35">
      <c r="G451" s="6"/>
      <c r="H451" s="6"/>
      <c r="I451" s="7"/>
      <c r="J451" s="8"/>
    </row>
    <row r="452" spans="7:10" ht="14.25" customHeight="1" x14ac:dyDescent="0.35">
      <c r="G452" s="6"/>
      <c r="H452" s="6"/>
      <c r="I452" s="7"/>
      <c r="J452" s="8"/>
    </row>
    <row r="453" spans="7:10" ht="14.25" customHeight="1" x14ac:dyDescent="0.35">
      <c r="G453" s="6"/>
      <c r="H453" s="6"/>
      <c r="I453" s="7"/>
      <c r="J453" s="8"/>
    </row>
    <row r="454" spans="7:10" ht="14.25" customHeight="1" x14ac:dyDescent="0.35">
      <c r="G454" s="6"/>
      <c r="H454" s="6"/>
      <c r="I454" s="7"/>
      <c r="J454" s="8"/>
    </row>
    <row r="455" spans="7:10" ht="14.25" customHeight="1" x14ac:dyDescent="0.35">
      <c r="G455" s="6"/>
      <c r="H455" s="6"/>
      <c r="I455" s="7"/>
      <c r="J455" s="8"/>
    </row>
    <row r="456" spans="7:10" ht="14.25" customHeight="1" x14ac:dyDescent="0.35">
      <c r="G456" s="6"/>
      <c r="H456" s="6"/>
      <c r="I456" s="7"/>
      <c r="J456" s="8"/>
    </row>
    <row r="457" spans="7:10" ht="14.25" customHeight="1" x14ac:dyDescent="0.35">
      <c r="G457" s="6"/>
      <c r="H457" s="6"/>
      <c r="I457" s="7"/>
      <c r="J457" s="8"/>
    </row>
    <row r="458" spans="7:10" ht="14.25" customHeight="1" x14ac:dyDescent="0.35">
      <c r="G458" s="6"/>
      <c r="H458" s="6"/>
      <c r="I458" s="7"/>
      <c r="J458" s="8"/>
    </row>
    <row r="459" spans="7:10" ht="14.25" customHeight="1" x14ac:dyDescent="0.35">
      <c r="G459" s="6"/>
      <c r="H459" s="6"/>
      <c r="I459" s="7"/>
      <c r="J459" s="8"/>
    </row>
    <row r="460" spans="7:10" ht="14.25" customHeight="1" x14ac:dyDescent="0.35">
      <c r="G460" s="6"/>
      <c r="H460" s="6"/>
      <c r="I460" s="7"/>
      <c r="J460" s="8"/>
    </row>
    <row r="461" spans="7:10" ht="14.25" customHeight="1" x14ac:dyDescent="0.35">
      <c r="G461" s="6"/>
      <c r="H461" s="6"/>
      <c r="I461" s="7"/>
      <c r="J461" s="8"/>
    </row>
    <row r="462" spans="7:10" ht="14.25" customHeight="1" x14ac:dyDescent="0.35">
      <c r="G462" s="6"/>
      <c r="H462" s="6"/>
      <c r="I462" s="7"/>
      <c r="J462" s="8"/>
    </row>
    <row r="463" spans="7:10" ht="14.25" customHeight="1" x14ac:dyDescent="0.35">
      <c r="G463" s="6"/>
      <c r="H463" s="6"/>
      <c r="I463" s="7"/>
      <c r="J463" s="8"/>
    </row>
    <row r="464" spans="7:10" ht="14.25" customHeight="1" x14ac:dyDescent="0.35">
      <c r="G464" s="6"/>
      <c r="H464" s="6"/>
      <c r="I464" s="7"/>
      <c r="J464" s="8"/>
    </row>
    <row r="465" spans="7:10" ht="14.25" customHeight="1" x14ac:dyDescent="0.35">
      <c r="G465" s="6"/>
      <c r="H465" s="6"/>
      <c r="I465" s="7"/>
      <c r="J465" s="8"/>
    </row>
    <row r="466" spans="7:10" ht="14.25" customHeight="1" x14ac:dyDescent="0.35">
      <c r="G466" s="6"/>
      <c r="H466" s="6"/>
      <c r="I466" s="7"/>
      <c r="J466" s="8"/>
    </row>
    <row r="467" spans="7:10" ht="14.25" customHeight="1" x14ac:dyDescent="0.35">
      <c r="G467" s="6"/>
      <c r="H467" s="6"/>
      <c r="I467" s="7"/>
      <c r="J467" s="8"/>
    </row>
    <row r="468" spans="7:10" ht="14.25" customHeight="1" x14ac:dyDescent="0.35">
      <c r="G468" s="6"/>
      <c r="H468" s="6"/>
      <c r="I468" s="7"/>
      <c r="J468" s="8"/>
    </row>
    <row r="469" spans="7:10" ht="14.25" customHeight="1" x14ac:dyDescent="0.35">
      <c r="G469" s="6"/>
      <c r="H469" s="6"/>
      <c r="I469" s="7"/>
      <c r="J469" s="8"/>
    </row>
    <row r="470" spans="7:10" ht="14.25" customHeight="1" x14ac:dyDescent="0.35">
      <c r="G470" s="6"/>
      <c r="H470" s="6"/>
      <c r="I470" s="7"/>
      <c r="J470" s="8"/>
    </row>
    <row r="471" spans="7:10" ht="14.25" customHeight="1" x14ac:dyDescent="0.35">
      <c r="G471" s="6"/>
      <c r="H471" s="6"/>
      <c r="I471" s="7"/>
      <c r="J471" s="8"/>
    </row>
    <row r="472" spans="7:10" ht="14.25" customHeight="1" x14ac:dyDescent="0.35">
      <c r="G472" s="6"/>
      <c r="H472" s="6"/>
      <c r="I472" s="7"/>
      <c r="J472" s="8"/>
    </row>
    <row r="473" spans="7:10" ht="14.25" customHeight="1" x14ac:dyDescent="0.35">
      <c r="G473" s="6"/>
      <c r="H473" s="6"/>
      <c r="I473" s="7"/>
      <c r="J473" s="8"/>
    </row>
    <row r="474" spans="7:10" ht="14.25" customHeight="1" x14ac:dyDescent="0.35">
      <c r="G474" s="6"/>
      <c r="H474" s="6"/>
      <c r="I474" s="7"/>
      <c r="J474" s="8"/>
    </row>
    <row r="475" spans="7:10" ht="14.25" customHeight="1" x14ac:dyDescent="0.35">
      <c r="G475" s="6"/>
      <c r="H475" s="6"/>
      <c r="I475" s="7"/>
      <c r="J475" s="8"/>
    </row>
    <row r="476" spans="7:10" ht="14.25" customHeight="1" x14ac:dyDescent="0.35">
      <c r="G476" s="6"/>
      <c r="H476" s="6"/>
      <c r="I476" s="7"/>
      <c r="J476" s="8"/>
    </row>
    <row r="477" spans="7:10" ht="14.25" customHeight="1" x14ac:dyDescent="0.35">
      <c r="G477" s="6"/>
      <c r="H477" s="6"/>
      <c r="I477" s="7"/>
      <c r="J477" s="8"/>
    </row>
    <row r="478" spans="7:10" ht="14.25" customHeight="1" x14ac:dyDescent="0.35">
      <c r="G478" s="6"/>
      <c r="H478" s="6"/>
      <c r="I478" s="7"/>
      <c r="J478" s="8"/>
    </row>
    <row r="479" spans="7:10" ht="14.25" customHeight="1" x14ac:dyDescent="0.35">
      <c r="G479" s="6"/>
      <c r="H479" s="6"/>
      <c r="I479" s="7"/>
      <c r="J479" s="8"/>
    </row>
    <row r="480" spans="7:10" ht="14.25" customHeight="1" x14ac:dyDescent="0.35">
      <c r="G480" s="6"/>
      <c r="H480" s="6"/>
      <c r="I480" s="7"/>
      <c r="J480" s="8"/>
    </row>
    <row r="481" spans="7:10" ht="14.25" customHeight="1" x14ac:dyDescent="0.35">
      <c r="G481" s="6"/>
      <c r="H481" s="6"/>
      <c r="I481" s="7"/>
      <c r="J481" s="8"/>
    </row>
    <row r="482" spans="7:10" ht="14.25" customHeight="1" x14ac:dyDescent="0.35">
      <c r="G482" s="6"/>
      <c r="H482" s="6"/>
      <c r="I482" s="7"/>
      <c r="J482" s="8"/>
    </row>
    <row r="483" spans="7:10" ht="14.25" customHeight="1" x14ac:dyDescent="0.35">
      <c r="G483" s="6"/>
      <c r="H483" s="6"/>
      <c r="I483" s="7"/>
      <c r="J483" s="8"/>
    </row>
    <row r="484" spans="7:10" ht="14.25" customHeight="1" x14ac:dyDescent="0.35">
      <c r="G484" s="6"/>
      <c r="H484" s="6"/>
      <c r="I484" s="7"/>
      <c r="J484" s="8"/>
    </row>
    <row r="485" spans="7:10" ht="14.25" customHeight="1" x14ac:dyDescent="0.35">
      <c r="G485" s="6"/>
      <c r="H485" s="6"/>
      <c r="I485" s="7"/>
      <c r="J485" s="8"/>
    </row>
    <row r="486" spans="7:10" ht="14.25" customHeight="1" x14ac:dyDescent="0.35">
      <c r="G486" s="6"/>
      <c r="H486" s="6"/>
      <c r="I486" s="7"/>
      <c r="J486" s="8"/>
    </row>
    <row r="487" spans="7:10" ht="14.25" customHeight="1" x14ac:dyDescent="0.35">
      <c r="G487" s="6"/>
      <c r="H487" s="6"/>
      <c r="I487" s="7"/>
      <c r="J487" s="8"/>
    </row>
    <row r="488" spans="7:10" ht="14.25" customHeight="1" x14ac:dyDescent="0.35">
      <c r="G488" s="6"/>
      <c r="H488" s="6"/>
      <c r="I488" s="7"/>
      <c r="J488" s="8"/>
    </row>
    <row r="489" spans="7:10" ht="14.25" customHeight="1" x14ac:dyDescent="0.35">
      <c r="G489" s="6"/>
      <c r="H489" s="6"/>
      <c r="I489" s="7"/>
      <c r="J489" s="8"/>
    </row>
    <row r="490" spans="7:10" ht="14.25" customHeight="1" x14ac:dyDescent="0.35">
      <c r="G490" s="6"/>
      <c r="H490" s="6"/>
      <c r="I490" s="7"/>
      <c r="J490" s="8"/>
    </row>
    <row r="491" spans="7:10" ht="14.25" customHeight="1" x14ac:dyDescent="0.35">
      <c r="G491" s="6"/>
      <c r="H491" s="6"/>
      <c r="I491" s="7"/>
      <c r="J491" s="8"/>
    </row>
    <row r="492" spans="7:10" ht="14.25" customHeight="1" x14ac:dyDescent="0.35">
      <c r="G492" s="6"/>
      <c r="H492" s="6"/>
      <c r="I492" s="7"/>
      <c r="J492" s="8"/>
    </row>
    <row r="493" spans="7:10" ht="14.25" customHeight="1" x14ac:dyDescent="0.35">
      <c r="G493" s="6"/>
      <c r="H493" s="6"/>
      <c r="I493" s="7"/>
      <c r="J493" s="8"/>
    </row>
    <row r="494" spans="7:10" ht="14.25" customHeight="1" x14ac:dyDescent="0.35">
      <c r="G494" s="6"/>
      <c r="H494" s="6"/>
      <c r="I494" s="7"/>
      <c r="J494" s="8"/>
    </row>
    <row r="495" spans="7:10" ht="14.25" customHeight="1" x14ac:dyDescent="0.35">
      <c r="G495" s="6"/>
      <c r="H495" s="6"/>
      <c r="I495" s="7"/>
      <c r="J495" s="8"/>
    </row>
    <row r="496" spans="7:10" ht="14.25" customHeight="1" x14ac:dyDescent="0.35">
      <c r="G496" s="6"/>
      <c r="H496" s="6"/>
      <c r="I496" s="7"/>
      <c r="J496" s="8"/>
    </row>
    <row r="497" spans="7:10" ht="14.25" customHeight="1" x14ac:dyDescent="0.35">
      <c r="G497" s="6"/>
      <c r="H497" s="6"/>
      <c r="I497" s="7"/>
      <c r="J497" s="8"/>
    </row>
    <row r="498" spans="7:10" ht="14.25" customHeight="1" x14ac:dyDescent="0.35">
      <c r="G498" s="6"/>
      <c r="H498" s="6"/>
      <c r="I498" s="7"/>
      <c r="J498" s="8"/>
    </row>
    <row r="499" spans="7:10" ht="14.25" customHeight="1" x14ac:dyDescent="0.35">
      <c r="G499" s="6"/>
      <c r="H499" s="6"/>
      <c r="I499" s="7"/>
      <c r="J499" s="8"/>
    </row>
    <row r="500" spans="7:10" ht="14.25" customHeight="1" x14ac:dyDescent="0.35">
      <c r="G500" s="6"/>
      <c r="H500" s="6"/>
      <c r="I500" s="7"/>
      <c r="J500" s="8"/>
    </row>
    <row r="501" spans="7:10" ht="14.25" customHeight="1" x14ac:dyDescent="0.35">
      <c r="G501" s="6"/>
      <c r="H501" s="6"/>
      <c r="I501" s="7"/>
      <c r="J501" s="8"/>
    </row>
    <row r="502" spans="7:10" ht="14.25" customHeight="1" x14ac:dyDescent="0.35">
      <c r="G502" s="6"/>
      <c r="H502" s="6"/>
      <c r="I502" s="7"/>
      <c r="J502" s="8"/>
    </row>
    <row r="503" spans="7:10" ht="14.25" customHeight="1" x14ac:dyDescent="0.35">
      <c r="G503" s="6"/>
      <c r="H503" s="6"/>
      <c r="I503" s="7"/>
      <c r="J503" s="8"/>
    </row>
    <row r="504" spans="7:10" ht="14.25" customHeight="1" x14ac:dyDescent="0.35">
      <c r="G504" s="6"/>
      <c r="H504" s="6"/>
      <c r="I504" s="7"/>
      <c r="J504" s="8"/>
    </row>
    <row r="505" spans="7:10" ht="14.25" customHeight="1" x14ac:dyDescent="0.35">
      <c r="G505" s="6"/>
      <c r="H505" s="6"/>
      <c r="I505" s="7"/>
      <c r="J505" s="8"/>
    </row>
    <row r="506" spans="7:10" ht="14.25" customHeight="1" x14ac:dyDescent="0.35">
      <c r="G506" s="6"/>
      <c r="H506" s="6"/>
      <c r="I506" s="7"/>
      <c r="J506" s="8"/>
    </row>
    <row r="507" spans="7:10" ht="14.25" customHeight="1" x14ac:dyDescent="0.35">
      <c r="G507" s="6"/>
      <c r="H507" s="6"/>
      <c r="I507" s="7"/>
      <c r="J507" s="8"/>
    </row>
    <row r="508" spans="7:10" ht="14.25" customHeight="1" x14ac:dyDescent="0.35">
      <c r="G508" s="6"/>
      <c r="H508" s="6"/>
      <c r="I508" s="7"/>
      <c r="J508" s="8"/>
    </row>
    <row r="509" spans="7:10" ht="14.25" customHeight="1" x14ac:dyDescent="0.35">
      <c r="G509" s="6"/>
      <c r="H509" s="6"/>
      <c r="I509" s="7"/>
      <c r="J509" s="8"/>
    </row>
    <row r="510" spans="7:10" ht="14.25" customHeight="1" x14ac:dyDescent="0.35">
      <c r="G510" s="6"/>
      <c r="H510" s="6"/>
      <c r="I510" s="7"/>
      <c r="J510" s="8"/>
    </row>
    <row r="511" spans="7:10" ht="14.25" customHeight="1" x14ac:dyDescent="0.35">
      <c r="G511" s="6"/>
      <c r="H511" s="6"/>
      <c r="I511" s="7"/>
      <c r="J511" s="8"/>
    </row>
    <row r="512" spans="7:10" ht="14.25" customHeight="1" x14ac:dyDescent="0.35">
      <c r="G512" s="6"/>
      <c r="H512" s="6"/>
      <c r="I512" s="7"/>
      <c r="J512" s="8"/>
    </row>
    <row r="513" spans="7:10" ht="14.25" customHeight="1" x14ac:dyDescent="0.35">
      <c r="G513" s="6"/>
      <c r="H513" s="6"/>
      <c r="I513" s="7"/>
      <c r="J513" s="8"/>
    </row>
    <row r="514" spans="7:10" ht="14.25" customHeight="1" x14ac:dyDescent="0.35">
      <c r="G514" s="6"/>
      <c r="H514" s="6"/>
      <c r="I514" s="7"/>
      <c r="J514" s="8"/>
    </row>
    <row r="515" spans="7:10" ht="14.25" customHeight="1" x14ac:dyDescent="0.35">
      <c r="G515" s="6"/>
      <c r="H515" s="6"/>
      <c r="I515" s="7"/>
      <c r="J515" s="8"/>
    </row>
    <row r="516" spans="7:10" ht="14.25" customHeight="1" x14ac:dyDescent="0.35">
      <c r="G516" s="6"/>
      <c r="H516" s="6"/>
      <c r="I516" s="7"/>
      <c r="J516" s="8"/>
    </row>
    <row r="517" spans="7:10" ht="14.25" customHeight="1" x14ac:dyDescent="0.35">
      <c r="G517" s="6"/>
      <c r="H517" s="6"/>
      <c r="I517" s="7"/>
      <c r="J517" s="8"/>
    </row>
    <row r="518" spans="7:10" ht="14.25" customHeight="1" x14ac:dyDescent="0.35">
      <c r="G518" s="6"/>
      <c r="H518" s="6"/>
      <c r="I518" s="7"/>
      <c r="J518" s="8"/>
    </row>
    <row r="519" spans="7:10" ht="14.25" customHeight="1" x14ac:dyDescent="0.35">
      <c r="G519" s="6"/>
      <c r="H519" s="6"/>
      <c r="I519" s="7"/>
      <c r="J519" s="8"/>
    </row>
    <row r="520" spans="7:10" ht="14.25" customHeight="1" x14ac:dyDescent="0.35">
      <c r="G520" s="6"/>
      <c r="H520" s="6"/>
      <c r="I520" s="7"/>
      <c r="J520" s="8"/>
    </row>
    <row r="521" spans="7:10" ht="14.25" customHeight="1" x14ac:dyDescent="0.35">
      <c r="G521" s="6"/>
      <c r="H521" s="6"/>
      <c r="I521" s="7"/>
      <c r="J521" s="8"/>
    </row>
    <row r="522" spans="7:10" ht="14.25" customHeight="1" x14ac:dyDescent="0.35">
      <c r="G522" s="6"/>
      <c r="H522" s="6"/>
      <c r="I522" s="7"/>
      <c r="J522" s="8"/>
    </row>
    <row r="523" spans="7:10" ht="14.25" customHeight="1" x14ac:dyDescent="0.35">
      <c r="G523" s="6"/>
      <c r="H523" s="6"/>
      <c r="I523" s="7"/>
      <c r="J523" s="8"/>
    </row>
    <row r="524" spans="7:10" ht="14.25" customHeight="1" x14ac:dyDescent="0.35">
      <c r="G524" s="6"/>
      <c r="H524" s="6"/>
      <c r="I524" s="7"/>
      <c r="J524" s="8"/>
    </row>
    <row r="525" spans="7:10" ht="14.25" customHeight="1" x14ac:dyDescent="0.35">
      <c r="G525" s="6"/>
      <c r="H525" s="6"/>
      <c r="I525" s="7"/>
      <c r="J525" s="8"/>
    </row>
    <row r="526" spans="7:10" ht="14.25" customHeight="1" x14ac:dyDescent="0.35">
      <c r="G526" s="6"/>
      <c r="H526" s="6"/>
      <c r="I526" s="7"/>
      <c r="J526" s="8"/>
    </row>
    <row r="527" spans="7:10" ht="14.25" customHeight="1" x14ac:dyDescent="0.35">
      <c r="G527" s="6"/>
      <c r="H527" s="6"/>
      <c r="I527" s="7"/>
      <c r="J527" s="8"/>
    </row>
    <row r="528" spans="7:10" ht="14.25" customHeight="1" x14ac:dyDescent="0.35">
      <c r="G528" s="6"/>
      <c r="H528" s="6"/>
      <c r="I528" s="7"/>
      <c r="J528" s="8"/>
    </row>
    <row r="529" spans="7:10" ht="14.25" customHeight="1" x14ac:dyDescent="0.35">
      <c r="G529" s="6"/>
      <c r="H529" s="6"/>
      <c r="I529" s="7"/>
      <c r="J529" s="8"/>
    </row>
    <row r="530" spans="7:10" ht="14.25" customHeight="1" x14ac:dyDescent="0.35">
      <c r="G530" s="6"/>
      <c r="H530" s="6"/>
      <c r="I530" s="7"/>
      <c r="J530" s="8"/>
    </row>
    <row r="531" spans="7:10" ht="14.25" customHeight="1" x14ac:dyDescent="0.35">
      <c r="G531" s="6"/>
      <c r="H531" s="6"/>
      <c r="I531" s="7"/>
      <c r="J531" s="8"/>
    </row>
    <row r="532" spans="7:10" ht="14.25" customHeight="1" x14ac:dyDescent="0.35">
      <c r="G532" s="6"/>
      <c r="H532" s="6"/>
      <c r="I532" s="7"/>
      <c r="J532" s="8"/>
    </row>
    <row r="533" spans="7:10" ht="14.25" customHeight="1" x14ac:dyDescent="0.35">
      <c r="G533" s="6"/>
      <c r="H533" s="6"/>
      <c r="I533" s="7"/>
      <c r="J533" s="8"/>
    </row>
    <row r="534" spans="7:10" ht="14.25" customHeight="1" x14ac:dyDescent="0.35">
      <c r="G534" s="6"/>
      <c r="H534" s="6"/>
      <c r="I534" s="7"/>
      <c r="J534" s="8"/>
    </row>
    <row r="535" spans="7:10" ht="14.25" customHeight="1" x14ac:dyDescent="0.35">
      <c r="G535" s="6"/>
      <c r="H535" s="6"/>
      <c r="I535" s="7"/>
      <c r="J535" s="8"/>
    </row>
    <row r="536" spans="7:10" ht="14.25" customHeight="1" x14ac:dyDescent="0.35">
      <c r="G536" s="6"/>
      <c r="H536" s="6"/>
      <c r="I536" s="7"/>
      <c r="J536" s="8"/>
    </row>
    <row r="537" spans="7:10" ht="14.25" customHeight="1" x14ac:dyDescent="0.35">
      <c r="G537" s="6"/>
      <c r="H537" s="6"/>
      <c r="I537" s="7"/>
      <c r="J537" s="8"/>
    </row>
    <row r="538" spans="7:10" ht="14.25" customHeight="1" x14ac:dyDescent="0.35">
      <c r="G538" s="6"/>
      <c r="H538" s="6"/>
      <c r="I538" s="7"/>
      <c r="J538" s="8"/>
    </row>
    <row r="539" spans="7:10" ht="14.25" customHeight="1" x14ac:dyDescent="0.35">
      <c r="G539" s="6"/>
      <c r="H539" s="6"/>
      <c r="I539" s="7"/>
      <c r="J539" s="8"/>
    </row>
    <row r="540" spans="7:10" ht="14.25" customHeight="1" x14ac:dyDescent="0.35">
      <c r="G540" s="6"/>
      <c r="H540" s="6"/>
      <c r="I540" s="7"/>
      <c r="J540" s="8"/>
    </row>
    <row r="541" spans="7:10" ht="14.25" customHeight="1" x14ac:dyDescent="0.35">
      <c r="G541" s="6"/>
      <c r="H541" s="6"/>
      <c r="I541" s="7"/>
      <c r="J541" s="8"/>
    </row>
    <row r="542" spans="7:10" ht="14.25" customHeight="1" x14ac:dyDescent="0.35">
      <c r="G542" s="6"/>
      <c r="H542" s="6"/>
      <c r="I542" s="7"/>
      <c r="J542" s="8"/>
    </row>
    <row r="543" spans="7:10" ht="14.25" customHeight="1" x14ac:dyDescent="0.35">
      <c r="G543" s="6"/>
      <c r="H543" s="6"/>
      <c r="I543" s="7"/>
      <c r="J543" s="8"/>
    </row>
    <row r="544" spans="7:10" ht="14.25" customHeight="1" x14ac:dyDescent="0.35">
      <c r="G544" s="6"/>
      <c r="H544" s="6"/>
      <c r="I544" s="7"/>
      <c r="J544" s="8"/>
    </row>
    <row r="545" spans="7:10" ht="14.25" customHeight="1" x14ac:dyDescent="0.35">
      <c r="G545" s="6"/>
      <c r="H545" s="6"/>
      <c r="I545" s="7"/>
      <c r="J545" s="8"/>
    </row>
    <row r="546" spans="7:10" ht="14.25" customHeight="1" x14ac:dyDescent="0.35">
      <c r="G546" s="6"/>
      <c r="H546" s="6"/>
      <c r="I546" s="7"/>
      <c r="J546" s="8"/>
    </row>
    <row r="547" spans="7:10" ht="14.25" customHeight="1" x14ac:dyDescent="0.35">
      <c r="G547" s="6"/>
      <c r="H547" s="6"/>
      <c r="I547" s="7"/>
      <c r="J547" s="8"/>
    </row>
    <row r="548" spans="7:10" ht="14.25" customHeight="1" x14ac:dyDescent="0.35">
      <c r="G548" s="6"/>
      <c r="H548" s="6"/>
      <c r="I548" s="7"/>
      <c r="J548" s="8"/>
    </row>
    <row r="549" spans="7:10" ht="14.25" customHeight="1" x14ac:dyDescent="0.35">
      <c r="G549" s="6"/>
      <c r="H549" s="6"/>
      <c r="I549" s="7"/>
      <c r="J549" s="8"/>
    </row>
    <row r="550" spans="7:10" ht="14.25" customHeight="1" x14ac:dyDescent="0.35">
      <c r="G550" s="6"/>
      <c r="H550" s="6"/>
      <c r="I550" s="7"/>
      <c r="J550" s="8"/>
    </row>
    <row r="551" spans="7:10" ht="14.25" customHeight="1" x14ac:dyDescent="0.35">
      <c r="G551" s="6"/>
      <c r="H551" s="6"/>
      <c r="I551" s="7"/>
      <c r="J551" s="8"/>
    </row>
    <row r="552" spans="7:10" ht="14.25" customHeight="1" x14ac:dyDescent="0.35">
      <c r="G552" s="6"/>
      <c r="H552" s="6"/>
      <c r="I552" s="7"/>
      <c r="J552" s="8"/>
    </row>
    <row r="553" spans="7:10" ht="14.25" customHeight="1" x14ac:dyDescent="0.35">
      <c r="G553" s="6"/>
      <c r="H553" s="6"/>
      <c r="I553" s="7"/>
      <c r="J553" s="8"/>
    </row>
    <row r="554" spans="7:10" ht="14.25" customHeight="1" x14ac:dyDescent="0.35">
      <c r="G554" s="6"/>
      <c r="H554" s="6"/>
      <c r="I554" s="7"/>
      <c r="J554" s="8"/>
    </row>
    <row r="555" spans="7:10" ht="14.25" customHeight="1" x14ac:dyDescent="0.35">
      <c r="G555" s="6"/>
      <c r="H555" s="6"/>
      <c r="I555" s="7"/>
      <c r="J555" s="8"/>
    </row>
    <row r="556" spans="7:10" ht="14.25" customHeight="1" x14ac:dyDescent="0.35">
      <c r="G556" s="6"/>
      <c r="H556" s="6"/>
      <c r="I556" s="7"/>
      <c r="J556" s="8"/>
    </row>
    <row r="557" spans="7:10" ht="14.25" customHeight="1" x14ac:dyDescent="0.35">
      <c r="G557" s="6"/>
      <c r="H557" s="6"/>
      <c r="I557" s="7"/>
      <c r="J557" s="8"/>
    </row>
    <row r="558" spans="7:10" ht="14.25" customHeight="1" x14ac:dyDescent="0.35">
      <c r="G558" s="6"/>
      <c r="H558" s="6"/>
      <c r="I558" s="7"/>
      <c r="J558" s="8"/>
    </row>
    <row r="559" spans="7:10" ht="14.25" customHeight="1" x14ac:dyDescent="0.35">
      <c r="G559" s="6"/>
      <c r="H559" s="6"/>
      <c r="I559" s="7"/>
      <c r="J559" s="8"/>
    </row>
    <row r="560" spans="7:10" ht="14.25" customHeight="1" x14ac:dyDescent="0.35">
      <c r="G560" s="6"/>
      <c r="H560" s="6"/>
      <c r="I560" s="7"/>
      <c r="J560" s="8"/>
    </row>
    <row r="561" spans="7:10" ht="14.25" customHeight="1" x14ac:dyDescent="0.35">
      <c r="G561" s="6"/>
      <c r="H561" s="6"/>
      <c r="I561" s="7"/>
      <c r="J561" s="8"/>
    </row>
    <row r="562" spans="7:10" ht="14.25" customHeight="1" x14ac:dyDescent="0.35">
      <c r="G562" s="6"/>
      <c r="H562" s="6"/>
      <c r="I562" s="7"/>
      <c r="J562" s="8"/>
    </row>
    <row r="563" spans="7:10" ht="14.25" customHeight="1" x14ac:dyDescent="0.35">
      <c r="G563" s="6"/>
      <c r="H563" s="6"/>
      <c r="I563" s="7"/>
      <c r="J563" s="8"/>
    </row>
    <row r="564" spans="7:10" ht="14.25" customHeight="1" x14ac:dyDescent="0.35">
      <c r="G564" s="6"/>
      <c r="H564" s="6"/>
      <c r="I564" s="7"/>
      <c r="J564" s="8"/>
    </row>
    <row r="565" spans="7:10" ht="14.25" customHeight="1" x14ac:dyDescent="0.35">
      <c r="G565" s="6"/>
      <c r="H565" s="6"/>
      <c r="I565" s="7"/>
      <c r="J565" s="8"/>
    </row>
    <row r="566" spans="7:10" ht="14.25" customHeight="1" x14ac:dyDescent="0.35">
      <c r="G566" s="6"/>
      <c r="H566" s="6"/>
      <c r="I566" s="7"/>
      <c r="J566" s="8"/>
    </row>
    <row r="567" spans="7:10" ht="14.25" customHeight="1" x14ac:dyDescent="0.35">
      <c r="G567" s="6"/>
      <c r="H567" s="6"/>
      <c r="I567" s="7"/>
      <c r="J567" s="8"/>
    </row>
    <row r="568" spans="7:10" ht="14.25" customHeight="1" x14ac:dyDescent="0.35">
      <c r="G568" s="6"/>
      <c r="H568" s="6"/>
      <c r="I568" s="7"/>
      <c r="J568" s="8"/>
    </row>
    <row r="569" spans="7:10" ht="14.25" customHeight="1" x14ac:dyDescent="0.35">
      <c r="G569" s="6"/>
      <c r="H569" s="6"/>
      <c r="I569" s="7"/>
      <c r="J569" s="8"/>
    </row>
    <row r="570" spans="7:10" ht="14.25" customHeight="1" x14ac:dyDescent="0.35">
      <c r="G570" s="6"/>
      <c r="H570" s="6"/>
      <c r="I570" s="7"/>
      <c r="J570" s="8"/>
    </row>
    <row r="571" spans="7:10" ht="14.25" customHeight="1" x14ac:dyDescent="0.35">
      <c r="G571" s="6"/>
      <c r="H571" s="6"/>
      <c r="I571" s="7"/>
      <c r="J571" s="8"/>
    </row>
    <row r="572" spans="7:10" ht="14.25" customHeight="1" x14ac:dyDescent="0.35">
      <c r="G572" s="6"/>
      <c r="H572" s="6"/>
      <c r="I572" s="7"/>
      <c r="J572" s="8"/>
    </row>
    <row r="573" spans="7:10" ht="14.25" customHeight="1" x14ac:dyDescent="0.35">
      <c r="G573" s="6"/>
      <c r="H573" s="6"/>
      <c r="I573" s="7"/>
      <c r="J573" s="8"/>
    </row>
    <row r="574" spans="7:10" ht="14.25" customHeight="1" x14ac:dyDescent="0.35">
      <c r="G574" s="6"/>
      <c r="H574" s="6"/>
      <c r="I574" s="7"/>
      <c r="J574" s="8"/>
    </row>
    <row r="575" spans="7:10" ht="14.25" customHeight="1" x14ac:dyDescent="0.35">
      <c r="G575" s="6"/>
      <c r="H575" s="6"/>
      <c r="I575" s="7"/>
      <c r="J575" s="8"/>
    </row>
    <row r="576" spans="7:10" ht="14.25" customHeight="1" x14ac:dyDescent="0.35">
      <c r="G576" s="6"/>
      <c r="H576" s="6"/>
      <c r="I576" s="7"/>
      <c r="J576" s="8"/>
    </row>
    <row r="577" spans="7:10" ht="14.25" customHeight="1" x14ac:dyDescent="0.35">
      <c r="G577" s="6"/>
      <c r="H577" s="6"/>
      <c r="I577" s="7"/>
      <c r="J577" s="8"/>
    </row>
    <row r="578" spans="7:10" ht="14.25" customHeight="1" x14ac:dyDescent="0.35">
      <c r="G578" s="6"/>
      <c r="H578" s="6"/>
      <c r="I578" s="7"/>
      <c r="J578" s="8"/>
    </row>
    <row r="579" spans="7:10" ht="14.25" customHeight="1" x14ac:dyDescent="0.35">
      <c r="G579" s="6"/>
      <c r="H579" s="6"/>
      <c r="I579" s="7"/>
      <c r="J579" s="8"/>
    </row>
    <row r="580" spans="7:10" ht="14.25" customHeight="1" x14ac:dyDescent="0.35">
      <c r="G580" s="6"/>
      <c r="H580" s="6"/>
      <c r="I580" s="7"/>
      <c r="J580" s="8"/>
    </row>
    <row r="581" spans="7:10" ht="14.25" customHeight="1" x14ac:dyDescent="0.35">
      <c r="G581" s="6"/>
      <c r="H581" s="6"/>
      <c r="I581" s="7"/>
      <c r="J581" s="8"/>
    </row>
    <row r="582" spans="7:10" ht="14.25" customHeight="1" x14ac:dyDescent="0.35">
      <c r="G582" s="6"/>
      <c r="H582" s="6"/>
      <c r="I582" s="7"/>
      <c r="J582" s="8"/>
    </row>
    <row r="583" spans="7:10" ht="14.25" customHeight="1" x14ac:dyDescent="0.35">
      <c r="G583" s="6"/>
      <c r="H583" s="6"/>
      <c r="I583" s="7"/>
      <c r="J583" s="8"/>
    </row>
    <row r="584" spans="7:10" ht="14.25" customHeight="1" x14ac:dyDescent="0.35">
      <c r="G584" s="6"/>
      <c r="H584" s="6"/>
      <c r="I584" s="7"/>
      <c r="J584" s="8"/>
    </row>
    <row r="585" spans="7:10" ht="14.25" customHeight="1" x14ac:dyDescent="0.35">
      <c r="G585" s="6"/>
      <c r="H585" s="6"/>
      <c r="I585" s="7"/>
      <c r="J585" s="8"/>
    </row>
    <row r="586" spans="7:10" ht="14.25" customHeight="1" x14ac:dyDescent="0.35">
      <c r="G586" s="6"/>
      <c r="H586" s="6"/>
      <c r="I586" s="7"/>
      <c r="J586" s="8"/>
    </row>
    <row r="587" spans="7:10" ht="14.25" customHeight="1" x14ac:dyDescent="0.35">
      <c r="G587" s="6"/>
      <c r="H587" s="6"/>
      <c r="I587" s="7"/>
      <c r="J587" s="8"/>
    </row>
    <row r="588" spans="7:10" ht="14.25" customHeight="1" x14ac:dyDescent="0.35">
      <c r="G588" s="6"/>
      <c r="H588" s="6"/>
      <c r="I588" s="7"/>
      <c r="J588" s="8"/>
    </row>
    <row r="589" spans="7:10" ht="14.25" customHeight="1" x14ac:dyDescent="0.35">
      <c r="G589" s="6"/>
      <c r="H589" s="6"/>
      <c r="I589" s="7"/>
      <c r="J589" s="8"/>
    </row>
    <row r="590" spans="7:10" ht="14.25" customHeight="1" x14ac:dyDescent="0.35">
      <c r="G590" s="6"/>
      <c r="H590" s="6"/>
      <c r="I590" s="7"/>
      <c r="J590" s="8"/>
    </row>
    <row r="591" spans="7:10" ht="14.25" customHeight="1" x14ac:dyDescent="0.35">
      <c r="G591" s="6"/>
      <c r="H591" s="6"/>
      <c r="I591" s="7"/>
      <c r="J591" s="8"/>
    </row>
    <row r="592" spans="7:10" ht="14.25" customHeight="1" x14ac:dyDescent="0.35">
      <c r="G592" s="6"/>
      <c r="H592" s="6"/>
      <c r="I592" s="7"/>
      <c r="J592" s="8"/>
    </row>
    <row r="593" spans="7:10" ht="14.25" customHeight="1" x14ac:dyDescent="0.35">
      <c r="G593" s="6"/>
      <c r="H593" s="6"/>
      <c r="I593" s="7"/>
      <c r="J593" s="8"/>
    </row>
    <row r="594" spans="7:10" ht="14.25" customHeight="1" x14ac:dyDescent="0.35">
      <c r="G594" s="6"/>
      <c r="H594" s="6"/>
      <c r="I594" s="7"/>
      <c r="J594" s="8"/>
    </row>
    <row r="595" spans="7:10" ht="14.25" customHeight="1" x14ac:dyDescent="0.35">
      <c r="G595" s="6"/>
      <c r="H595" s="6"/>
      <c r="I595" s="7"/>
      <c r="J595" s="8"/>
    </row>
    <row r="596" spans="7:10" ht="14.25" customHeight="1" x14ac:dyDescent="0.35">
      <c r="G596" s="6"/>
      <c r="H596" s="6"/>
      <c r="I596" s="7"/>
      <c r="J596" s="8"/>
    </row>
    <row r="597" spans="7:10" ht="14.25" customHeight="1" x14ac:dyDescent="0.35">
      <c r="G597" s="6"/>
      <c r="H597" s="6"/>
      <c r="I597" s="7"/>
      <c r="J597" s="8"/>
    </row>
    <row r="598" spans="7:10" ht="14.25" customHeight="1" x14ac:dyDescent="0.35">
      <c r="G598" s="6"/>
      <c r="H598" s="6"/>
      <c r="I598" s="7"/>
      <c r="J598" s="8"/>
    </row>
    <row r="599" spans="7:10" ht="14.25" customHeight="1" x14ac:dyDescent="0.35">
      <c r="G599" s="6"/>
      <c r="H599" s="6"/>
      <c r="I599" s="7"/>
      <c r="J599" s="8"/>
    </row>
    <row r="600" spans="7:10" ht="14.25" customHeight="1" x14ac:dyDescent="0.35">
      <c r="G600" s="6"/>
      <c r="H600" s="6"/>
      <c r="I600" s="7"/>
      <c r="J600" s="8"/>
    </row>
    <row r="601" spans="7:10" ht="14.25" customHeight="1" x14ac:dyDescent="0.35">
      <c r="G601" s="6"/>
      <c r="H601" s="6"/>
      <c r="I601" s="7"/>
      <c r="J601" s="8"/>
    </row>
    <row r="602" spans="7:10" ht="14.25" customHeight="1" x14ac:dyDescent="0.35">
      <c r="G602" s="6"/>
      <c r="H602" s="6"/>
      <c r="I602" s="7"/>
      <c r="J602" s="8"/>
    </row>
    <row r="603" spans="7:10" ht="14.25" customHeight="1" x14ac:dyDescent="0.35">
      <c r="G603" s="6"/>
      <c r="H603" s="6"/>
      <c r="I603" s="7"/>
      <c r="J603" s="8"/>
    </row>
    <row r="604" spans="7:10" ht="14.25" customHeight="1" x14ac:dyDescent="0.35">
      <c r="G604" s="6"/>
      <c r="H604" s="6"/>
      <c r="I604" s="7"/>
      <c r="J604" s="8"/>
    </row>
    <row r="605" spans="7:10" ht="14.25" customHeight="1" x14ac:dyDescent="0.35">
      <c r="G605" s="6"/>
      <c r="H605" s="6"/>
      <c r="I605" s="7"/>
      <c r="J605" s="8"/>
    </row>
    <row r="606" spans="7:10" ht="14.25" customHeight="1" x14ac:dyDescent="0.35">
      <c r="G606" s="6"/>
      <c r="H606" s="6"/>
      <c r="I606" s="7"/>
      <c r="J606" s="8"/>
    </row>
    <row r="607" spans="7:10" ht="14.25" customHeight="1" x14ac:dyDescent="0.35">
      <c r="G607" s="6"/>
      <c r="H607" s="6"/>
      <c r="I607" s="7"/>
      <c r="J607" s="8"/>
    </row>
    <row r="608" spans="7:10" ht="14.25" customHeight="1" x14ac:dyDescent="0.35">
      <c r="G608" s="6"/>
      <c r="H608" s="6"/>
      <c r="I608" s="7"/>
      <c r="J608" s="8"/>
    </row>
    <row r="609" spans="7:10" ht="14.25" customHeight="1" x14ac:dyDescent="0.35">
      <c r="G609" s="6"/>
      <c r="H609" s="6"/>
      <c r="I609" s="7"/>
      <c r="J609" s="8"/>
    </row>
    <row r="610" spans="7:10" ht="14.25" customHeight="1" x14ac:dyDescent="0.35">
      <c r="G610" s="6"/>
      <c r="H610" s="6"/>
      <c r="I610" s="7"/>
      <c r="J610" s="8"/>
    </row>
    <row r="611" spans="7:10" ht="14.25" customHeight="1" x14ac:dyDescent="0.35">
      <c r="G611" s="6"/>
      <c r="H611" s="6"/>
      <c r="I611" s="7"/>
      <c r="J611" s="8"/>
    </row>
    <row r="612" spans="7:10" ht="14.25" customHeight="1" x14ac:dyDescent="0.35">
      <c r="G612" s="6"/>
      <c r="H612" s="6"/>
      <c r="I612" s="7"/>
      <c r="J612" s="8"/>
    </row>
    <row r="613" spans="7:10" ht="14.25" customHeight="1" x14ac:dyDescent="0.35">
      <c r="G613" s="6"/>
      <c r="H613" s="6"/>
      <c r="I613" s="7"/>
      <c r="J613" s="8"/>
    </row>
    <row r="614" spans="7:10" ht="14.25" customHeight="1" x14ac:dyDescent="0.35">
      <c r="G614" s="6"/>
      <c r="H614" s="6"/>
      <c r="I614" s="7"/>
      <c r="J614" s="8"/>
    </row>
    <row r="615" spans="7:10" ht="14.25" customHeight="1" x14ac:dyDescent="0.35">
      <c r="G615" s="6"/>
      <c r="H615" s="6"/>
      <c r="I615" s="7"/>
      <c r="J615" s="8"/>
    </row>
    <row r="616" spans="7:10" ht="14.25" customHeight="1" x14ac:dyDescent="0.35">
      <c r="G616" s="6"/>
      <c r="H616" s="6"/>
      <c r="I616" s="7"/>
      <c r="J616" s="8"/>
    </row>
    <row r="617" spans="7:10" ht="14.25" customHeight="1" x14ac:dyDescent="0.35">
      <c r="G617" s="6"/>
      <c r="H617" s="6"/>
      <c r="I617" s="7"/>
      <c r="J617" s="8"/>
    </row>
    <row r="618" spans="7:10" ht="14.25" customHeight="1" x14ac:dyDescent="0.35">
      <c r="G618" s="6"/>
      <c r="H618" s="6"/>
      <c r="I618" s="7"/>
      <c r="J618" s="8"/>
    </row>
    <row r="619" spans="7:10" ht="14.25" customHeight="1" x14ac:dyDescent="0.35">
      <c r="G619" s="6"/>
      <c r="H619" s="6"/>
      <c r="I619" s="7"/>
      <c r="J619" s="8"/>
    </row>
    <row r="620" spans="7:10" ht="14.25" customHeight="1" x14ac:dyDescent="0.35">
      <c r="G620" s="6"/>
      <c r="H620" s="6"/>
      <c r="I620" s="7"/>
      <c r="J620" s="8"/>
    </row>
    <row r="621" spans="7:10" ht="14.25" customHeight="1" x14ac:dyDescent="0.35">
      <c r="G621" s="6"/>
      <c r="H621" s="6"/>
      <c r="I621" s="7"/>
      <c r="J621" s="8"/>
    </row>
    <row r="622" spans="7:10" ht="14.25" customHeight="1" x14ac:dyDescent="0.35">
      <c r="G622" s="6"/>
      <c r="H622" s="6"/>
      <c r="I622" s="7"/>
      <c r="J622" s="8"/>
    </row>
    <row r="623" spans="7:10" ht="14.25" customHeight="1" x14ac:dyDescent="0.35">
      <c r="G623" s="6"/>
      <c r="H623" s="6"/>
      <c r="I623" s="7"/>
      <c r="J623" s="8"/>
    </row>
    <row r="624" spans="7:10" ht="14.25" customHeight="1" x14ac:dyDescent="0.35">
      <c r="G624" s="6"/>
      <c r="H624" s="6"/>
      <c r="I624" s="7"/>
      <c r="J624" s="8"/>
    </row>
    <row r="625" spans="7:10" ht="14.25" customHeight="1" x14ac:dyDescent="0.35">
      <c r="G625" s="6"/>
      <c r="H625" s="6"/>
      <c r="I625" s="7"/>
      <c r="J625" s="8"/>
    </row>
    <row r="626" spans="7:10" ht="14.25" customHeight="1" x14ac:dyDescent="0.35">
      <c r="G626" s="6"/>
      <c r="H626" s="6"/>
      <c r="I626" s="7"/>
      <c r="J626" s="8"/>
    </row>
    <row r="627" spans="7:10" ht="14.25" customHeight="1" x14ac:dyDescent="0.35">
      <c r="G627" s="6"/>
      <c r="H627" s="6"/>
      <c r="I627" s="7"/>
      <c r="J627" s="8"/>
    </row>
    <row r="628" spans="7:10" ht="14.25" customHeight="1" x14ac:dyDescent="0.35">
      <c r="G628" s="6"/>
      <c r="H628" s="6"/>
      <c r="I628" s="7"/>
      <c r="J628" s="8"/>
    </row>
    <row r="629" spans="7:10" ht="14.25" customHeight="1" x14ac:dyDescent="0.35">
      <c r="G629" s="6"/>
      <c r="H629" s="6"/>
      <c r="I629" s="7"/>
      <c r="J629" s="8"/>
    </row>
    <row r="630" spans="7:10" ht="14.25" customHeight="1" x14ac:dyDescent="0.35">
      <c r="G630" s="6"/>
      <c r="H630" s="6"/>
      <c r="I630" s="7"/>
      <c r="J630" s="8"/>
    </row>
    <row r="631" spans="7:10" ht="14.25" customHeight="1" x14ac:dyDescent="0.35">
      <c r="G631" s="6"/>
      <c r="H631" s="6"/>
      <c r="I631" s="7"/>
      <c r="J631" s="8"/>
    </row>
    <row r="632" spans="7:10" ht="14.25" customHeight="1" x14ac:dyDescent="0.35">
      <c r="G632" s="6"/>
      <c r="H632" s="6"/>
      <c r="I632" s="7"/>
      <c r="J632" s="8"/>
    </row>
    <row r="633" spans="7:10" ht="14.25" customHeight="1" x14ac:dyDescent="0.35">
      <c r="G633" s="6"/>
      <c r="H633" s="6"/>
      <c r="I633" s="7"/>
      <c r="J633" s="8"/>
    </row>
    <row r="634" spans="7:10" ht="14.25" customHeight="1" x14ac:dyDescent="0.35">
      <c r="G634" s="6"/>
      <c r="H634" s="6"/>
      <c r="I634" s="7"/>
      <c r="J634" s="8"/>
    </row>
    <row r="635" spans="7:10" ht="14.25" customHeight="1" x14ac:dyDescent="0.35">
      <c r="G635" s="6"/>
      <c r="H635" s="6"/>
      <c r="I635" s="7"/>
      <c r="J635" s="8"/>
    </row>
    <row r="636" spans="7:10" ht="14.25" customHeight="1" x14ac:dyDescent="0.35">
      <c r="G636" s="6"/>
      <c r="H636" s="6"/>
      <c r="I636" s="7"/>
      <c r="J636" s="8"/>
    </row>
    <row r="637" spans="7:10" ht="14.25" customHeight="1" x14ac:dyDescent="0.35">
      <c r="G637" s="6"/>
      <c r="H637" s="6"/>
      <c r="I637" s="7"/>
      <c r="J637" s="8"/>
    </row>
    <row r="638" spans="7:10" ht="14.25" customHeight="1" x14ac:dyDescent="0.35">
      <c r="G638" s="6"/>
      <c r="H638" s="6"/>
      <c r="I638" s="7"/>
      <c r="J638" s="8"/>
    </row>
    <row r="639" spans="7:10" ht="14.25" customHeight="1" x14ac:dyDescent="0.35">
      <c r="G639" s="6"/>
      <c r="H639" s="6"/>
      <c r="I639" s="7"/>
      <c r="J639" s="8"/>
    </row>
    <row r="640" spans="7:10" ht="14.25" customHeight="1" x14ac:dyDescent="0.35">
      <c r="G640" s="6"/>
      <c r="H640" s="6"/>
      <c r="I640" s="7"/>
      <c r="J640" s="8"/>
    </row>
    <row r="641" spans="7:10" ht="14.25" customHeight="1" x14ac:dyDescent="0.35">
      <c r="G641" s="6"/>
      <c r="H641" s="6"/>
      <c r="I641" s="7"/>
      <c r="J641" s="8"/>
    </row>
    <row r="642" spans="7:10" ht="14.25" customHeight="1" x14ac:dyDescent="0.35">
      <c r="G642" s="6"/>
      <c r="H642" s="6"/>
      <c r="I642" s="7"/>
      <c r="J642" s="8"/>
    </row>
    <row r="643" spans="7:10" ht="14.25" customHeight="1" x14ac:dyDescent="0.35">
      <c r="G643" s="6"/>
      <c r="H643" s="6"/>
      <c r="I643" s="7"/>
      <c r="J643" s="8"/>
    </row>
    <row r="644" spans="7:10" ht="14.25" customHeight="1" x14ac:dyDescent="0.35">
      <c r="G644" s="6"/>
      <c r="H644" s="6"/>
      <c r="I644" s="7"/>
      <c r="J644" s="8"/>
    </row>
    <row r="645" spans="7:10" ht="14.25" customHeight="1" x14ac:dyDescent="0.35">
      <c r="G645" s="6"/>
      <c r="H645" s="6"/>
      <c r="I645" s="7"/>
      <c r="J645" s="8"/>
    </row>
    <row r="646" spans="7:10" ht="14.25" customHeight="1" x14ac:dyDescent="0.35">
      <c r="G646" s="6"/>
      <c r="H646" s="6"/>
      <c r="I646" s="7"/>
      <c r="J646" s="8"/>
    </row>
    <row r="647" spans="7:10" ht="14.25" customHeight="1" x14ac:dyDescent="0.35">
      <c r="G647" s="6"/>
      <c r="H647" s="6"/>
      <c r="I647" s="7"/>
      <c r="J647" s="8"/>
    </row>
    <row r="648" spans="7:10" ht="14.25" customHeight="1" x14ac:dyDescent="0.35">
      <c r="G648" s="6"/>
      <c r="H648" s="6"/>
      <c r="I648" s="7"/>
      <c r="J648" s="8"/>
    </row>
    <row r="649" spans="7:10" ht="14.25" customHeight="1" x14ac:dyDescent="0.35">
      <c r="G649" s="6"/>
      <c r="H649" s="6"/>
      <c r="I649" s="7"/>
      <c r="J649" s="8"/>
    </row>
    <row r="650" spans="7:10" ht="14.25" customHeight="1" x14ac:dyDescent="0.35">
      <c r="G650" s="6"/>
      <c r="H650" s="6"/>
      <c r="I650" s="7"/>
      <c r="J650" s="8"/>
    </row>
    <row r="651" spans="7:10" ht="14.25" customHeight="1" x14ac:dyDescent="0.35">
      <c r="G651" s="6"/>
      <c r="H651" s="6"/>
      <c r="I651" s="7"/>
      <c r="J651" s="8"/>
    </row>
    <row r="652" spans="7:10" ht="14.25" customHeight="1" x14ac:dyDescent="0.35">
      <c r="G652" s="6"/>
      <c r="H652" s="6"/>
      <c r="I652" s="7"/>
      <c r="J652" s="8"/>
    </row>
    <row r="653" spans="7:10" ht="14.25" customHeight="1" x14ac:dyDescent="0.35">
      <c r="G653" s="6"/>
      <c r="H653" s="6"/>
      <c r="I653" s="7"/>
      <c r="J653" s="8"/>
    </row>
    <row r="654" spans="7:10" ht="14.25" customHeight="1" x14ac:dyDescent="0.35">
      <c r="G654" s="6"/>
      <c r="H654" s="6"/>
      <c r="I654" s="7"/>
      <c r="J654" s="8"/>
    </row>
    <row r="655" spans="7:10" ht="14.25" customHeight="1" x14ac:dyDescent="0.35">
      <c r="G655" s="6"/>
      <c r="H655" s="6"/>
      <c r="I655" s="7"/>
      <c r="J655" s="8"/>
    </row>
    <row r="656" spans="7:10" ht="14.25" customHeight="1" x14ac:dyDescent="0.35">
      <c r="G656" s="6"/>
      <c r="H656" s="6"/>
      <c r="I656" s="7"/>
      <c r="J656" s="8"/>
    </row>
    <row r="657" spans="7:10" ht="14.25" customHeight="1" x14ac:dyDescent="0.35">
      <c r="G657" s="6"/>
      <c r="H657" s="6"/>
      <c r="I657" s="7"/>
      <c r="J657" s="8"/>
    </row>
    <row r="658" spans="7:10" ht="14.25" customHeight="1" x14ac:dyDescent="0.35">
      <c r="G658" s="6"/>
      <c r="H658" s="6"/>
      <c r="I658" s="7"/>
      <c r="J658" s="8"/>
    </row>
    <row r="659" spans="7:10" ht="14.25" customHeight="1" x14ac:dyDescent="0.35">
      <c r="G659" s="6"/>
      <c r="H659" s="6"/>
      <c r="I659" s="7"/>
      <c r="J659" s="8"/>
    </row>
    <row r="660" spans="7:10" ht="14.25" customHeight="1" x14ac:dyDescent="0.35">
      <c r="G660" s="6"/>
      <c r="H660" s="6"/>
      <c r="I660" s="7"/>
      <c r="J660" s="8"/>
    </row>
    <row r="661" spans="7:10" ht="14.25" customHeight="1" x14ac:dyDescent="0.35">
      <c r="G661" s="6"/>
      <c r="H661" s="6"/>
      <c r="I661" s="7"/>
      <c r="J661" s="8"/>
    </row>
    <row r="662" spans="7:10" ht="14.25" customHeight="1" x14ac:dyDescent="0.35">
      <c r="G662" s="6"/>
      <c r="H662" s="6"/>
      <c r="I662" s="7"/>
      <c r="J662" s="8"/>
    </row>
    <row r="663" spans="7:10" ht="14.25" customHeight="1" x14ac:dyDescent="0.35">
      <c r="G663" s="6"/>
      <c r="H663" s="6"/>
      <c r="I663" s="7"/>
      <c r="J663" s="8"/>
    </row>
    <row r="664" spans="7:10" ht="14.25" customHeight="1" x14ac:dyDescent="0.35">
      <c r="G664" s="6"/>
      <c r="H664" s="6"/>
      <c r="I664" s="7"/>
      <c r="J664" s="8"/>
    </row>
    <row r="665" spans="7:10" ht="14.25" customHeight="1" x14ac:dyDescent="0.35">
      <c r="G665" s="6"/>
      <c r="H665" s="6"/>
      <c r="I665" s="7"/>
      <c r="J665" s="8"/>
    </row>
    <row r="666" spans="7:10" ht="14.25" customHeight="1" x14ac:dyDescent="0.35">
      <c r="G666" s="6"/>
      <c r="H666" s="6"/>
      <c r="I666" s="7"/>
      <c r="J666" s="8"/>
    </row>
    <row r="667" spans="7:10" ht="14.25" customHeight="1" x14ac:dyDescent="0.35">
      <c r="G667" s="6"/>
      <c r="H667" s="6"/>
      <c r="I667" s="7"/>
      <c r="J667" s="8"/>
    </row>
    <row r="668" spans="7:10" ht="14.25" customHeight="1" x14ac:dyDescent="0.35">
      <c r="G668" s="6"/>
      <c r="H668" s="6"/>
      <c r="I668" s="7"/>
      <c r="J668" s="8"/>
    </row>
    <row r="669" spans="7:10" ht="14.25" customHeight="1" x14ac:dyDescent="0.35">
      <c r="G669" s="6"/>
      <c r="H669" s="6"/>
      <c r="I669" s="7"/>
      <c r="J669" s="8"/>
    </row>
    <row r="670" spans="7:10" ht="14.25" customHeight="1" x14ac:dyDescent="0.35">
      <c r="G670" s="6"/>
      <c r="H670" s="6"/>
      <c r="I670" s="7"/>
      <c r="J670" s="8"/>
    </row>
    <row r="671" spans="7:10" ht="14.25" customHeight="1" x14ac:dyDescent="0.35">
      <c r="G671" s="6"/>
      <c r="H671" s="6"/>
      <c r="I671" s="7"/>
      <c r="J671" s="8"/>
    </row>
    <row r="672" spans="7:10" ht="14.25" customHeight="1" x14ac:dyDescent="0.35">
      <c r="G672" s="6"/>
      <c r="H672" s="6"/>
      <c r="I672" s="7"/>
      <c r="J672" s="8"/>
    </row>
    <row r="673" spans="7:10" ht="14.25" customHeight="1" x14ac:dyDescent="0.35">
      <c r="G673" s="6"/>
      <c r="H673" s="6"/>
      <c r="I673" s="7"/>
      <c r="J673" s="8"/>
    </row>
    <row r="674" spans="7:10" ht="14.25" customHeight="1" x14ac:dyDescent="0.35">
      <c r="G674" s="6"/>
      <c r="H674" s="6"/>
      <c r="I674" s="7"/>
      <c r="J674" s="8"/>
    </row>
    <row r="675" spans="7:10" ht="14.25" customHeight="1" x14ac:dyDescent="0.35">
      <c r="G675" s="6"/>
      <c r="H675" s="6"/>
      <c r="I675" s="7"/>
      <c r="J675" s="8"/>
    </row>
    <row r="676" spans="7:10" ht="14.25" customHeight="1" x14ac:dyDescent="0.35">
      <c r="G676" s="6"/>
      <c r="H676" s="6"/>
      <c r="I676" s="7"/>
      <c r="J676" s="8"/>
    </row>
    <row r="677" spans="7:10" ht="14.25" customHeight="1" x14ac:dyDescent="0.35">
      <c r="G677" s="6"/>
      <c r="H677" s="6"/>
      <c r="I677" s="7"/>
      <c r="J677" s="8"/>
    </row>
    <row r="678" spans="7:10" ht="14.25" customHeight="1" x14ac:dyDescent="0.35">
      <c r="G678" s="6"/>
      <c r="H678" s="6"/>
      <c r="I678" s="7"/>
      <c r="J678" s="8"/>
    </row>
    <row r="679" spans="7:10" ht="14.25" customHeight="1" x14ac:dyDescent="0.35">
      <c r="G679" s="6"/>
      <c r="H679" s="6"/>
      <c r="I679" s="7"/>
      <c r="J679" s="8"/>
    </row>
    <row r="680" spans="7:10" ht="14.25" customHeight="1" x14ac:dyDescent="0.35">
      <c r="G680" s="6"/>
      <c r="H680" s="6"/>
      <c r="I680" s="7"/>
      <c r="J680" s="8"/>
    </row>
    <row r="681" spans="7:10" ht="14.25" customHeight="1" x14ac:dyDescent="0.35">
      <c r="G681" s="6"/>
      <c r="H681" s="6"/>
      <c r="I681" s="7"/>
      <c r="J681" s="8"/>
    </row>
    <row r="682" spans="7:10" ht="14.25" customHeight="1" x14ac:dyDescent="0.35">
      <c r="G682" s="6"/>
      <c r="H682" s="6"/>
      <c r="I682" s="7"/>
      <c r="J682" s="8"/>
    </row>
    <row r="683" spans="7:10" ht="14.25" customHeight="1" x14ac:dyDescent="0.35">
      <c r="G683" s="6"/>
      <c r="H683" s="6"/>
      <c r="I683" s="7"/>
      <c r="J683" s="8"/>
    </row>
    <row r="684" spans="7:10" ht="14.25" customHeight="1" x14ac:dyDescent="0.35">
      <c r="G684" s="6"/>
      <c r="H684" s="6"/>
      <c r="I684" s="7"/>
      <c r="J684" s="8"/>
    </row>
    <row r="685" spans="7:10" ht="14.25" customHeight="1" x14ac:dyDescent="0.35">
      <c r="G685" s="6"/>
      <c r="H685" s="6"/>
      <c r="I685" s="7"/>
      <c r="J685" s="8"/>
    </row>
    <row r="686" spans="7:10" ht="14.25" customHeight="1" x14ac:dyDescent="0.35">
      <c r="G686" s="6"/>
      <c r="H686" s="6"/>
      <c r="I686" s="7"/>
      <c r="J686" s="8"/>
    </row>
    <row r="687" spans="7:10" ht="14.25" customHeight="1" x14ac:dyDescent="0.35">
      <c r="G687" s="6"/>
      <c r="H687" s="6"/>
      <c r="I687" s="7"/>
      <c r="J687" s="8"/>
    </row>
    <row r="688" spans="7:10" ht="14.25" customHeight="1" x14ac:dyDescent="0.35">
      <c r="G688" s="6"/>
      <c r="H688" s="6"/>
      <c r="I688" s="7"/>
      <c r="J688" s="8"/>
    </row>
    <row r="689" spans="7:10" ht="14.25" customHeight="1" x14ac:dyDescent="0.35">
      <c r="G689" s="6"/>
      <c r="H689" s="6"/>
      <c r="I689" s="7"/>
      <c r="J689" s="8"/>
    </row>
    <row r="690" spans="7:10" ht="14.25" customHeight="1" x14ac:dyDescent="0.35">
      <c r="G690" s="6"/>
      <c r="H690" s="6"/>
      <c r="I690" s="7"/>
      <c r="J690" s="8"/>
    </row>
    <row r="691" spans="7:10" ht="14.25" customHeight="1" x14ac:dyDescent="0.35">
      <c r="G691" s="6"/>
      <c r="H691" s="6"/>
      <c r="I691" s="7"/>
      <c r="J691" s="8"/>
    </row>
    <row r="692" spans="7:10" ht="14.25" customHeight="1" x14ac:dyDescent="0.35">
      <c r="G692" s="6"/>
      <c r="H692" s="6"/>
      <c r="I692" s="7"/>
      <c r="J692" s="8"/>
    </row>
    <row r="693" spans="7:10" ht="14.25" customHeight="1" x14ac:dyDescent="0.35">
      <c r="G693" s="6"/>
      <c r="H693" s="6"/>
      <c r="I693" s="7"/>
      <c r="J693" s="8"/>
    </row>
    <row r="694" spans="7:10" ht="14.25" customHeight="1" x14ac:dyDescent="0.35">
      <c r="G694" s="6"/>
      <c r="H694" s="6"/>
      <c r="I694" s="7"/>
      <c r="J694" s="8"/>
    </row>
    <row r="695" spans="7:10" ht="14.25" customHeight="1" x14ac:dyDescent="0.35">
      <c r="G695" s="6"/>
      <c r="H695" s="6"/>
      <c r="I695" s="7"/>
      <c r="J695" s="8"/>
    </row>
    <row r="696" spans="7:10" ht="14.25" customHeight="1" x14ac:dyDescent="0.35">
      <c r="G696" s="6"/>
      <c r="H696" s="6"/>
      <c r="I696" s="7"/>
      <c r="J696" s="8"/>
    </row>
    <row r="697" spans="7:10" ht="14.25" customHeight="1" x14ac:dyDescent="0.35">
      <c r="G697" s="6"/>
      <c r="H697" s="6"/>
      <c r="I697" s="7"/>
      <c r="J697" s="8"/>
    </row>
    <row r="698" spans="7:10" ht="14.25" customHeight="1" x14ac:dyDescent="0.35">
      <c r="G698" s="6"/>
      <c r="H698" s="6"/>
      <c r="I698" s="7"/>
      <c r="J698" s="8"/>
    </row>
    <row r="699" spans="7:10" ht="14.25" customHeight="1" x14ac:dyDescent="0.35">
      <c r="G699" s="6"/>
      <c r="H699" s="6"/>
      <c r="I699" s="7"/>
      <c r="J699" s="8"/>
    </row>
    <row r="700" spans="7:10" ht="14.25" customHeight="1" x14ac:dyDescent="0.35">
      <c r="G700" s="6"/>
      <c r="H700" s="6"/>
      <c r="I700" s="7"/>
      <c r="J700" s="8"/>
    </row>
    <row r="701" spans="7:10" ht="14.25" customHeight="1" x14ac:dyDescent="0.35">
      <c r="G701" s="6"/>
      <c r="H701" s="6"/>
      <c r="I701" s="7"/>
      <c r="J701" s="8"/>
    </row>
    <row r="702" spans="7:10" ht="14.25" customHeight="1" x14ac:dyDescent="0.35">
      <c r="G702" s="6"/>
      <c r="H702" s="6"/>
      <c r="I702" s="7"/>
      <c r="J702" s="8"/>
    </row>
    <row r="703" spans="7:10" ht="14.25" customHeight="1" x14ac:dyDescent="0.35">
      <c r="G703" s="6"/>
      <c r="H703" s="6"/>
      <c r="I703" s="7"/>
      <c r="J703" s="8"/>
    </row>
    <row r="704" spans="7:10" ht="14.25" customHeight="1" x14ac:dyDescent="0.35">
      <c r="G704" s="6"/>
      <c r="H704" s="6"/>
      <c r="I704" s="7"/>
      <c r="J704" s="8"/>
    </row>
    <row r="705" spans="7:10" ht="14.25" customHeight="1" x14ac:dyDescent="0.35">
      <c r="G705" s="6"/>
      <c r="H705" s="6"/>
      <c r="I705" s="7"/>
      <c r="J705" s="8"/>
    </row>
    <row r="706" spans="7:10" ht="14.25" customHeight="1" x14ac:dyDescent="0.35">
      <c r="G706" s="6"/>
      <c r="H706" s="6"/>
      <c r="I706" s="7"/>
      <c r="J706" s="8"/>
    </row>
    <row r="707" spans="7:10" ht="14.25" customHeight="1" x14ac:dyDescent="0.35">
      <c r="G707" s="6"/>
      <c r="H707" s="6"/>
      <c r="I707" s="7"/>
      <c r="J707" s="8"/>
    </row>
    <row r="708" spans="7:10" ht="14.25" customHeight="1" x14ac:dyDescent="0.35">
      <c r="G708" s="6"/>
      <c r="H708" s="6"/>
      <c r="I708" s="7"/>
      <c r="J708" s="8"/>
    </row>
    <row r="709" spans="7:10" ht="14.25" customHeight="1" x14ac:dyDescent="0.35">
      <c r="G709" s="6"/>
      <c r="H709" s="6"/>
      <c r="I709" s="7"/>
      <c r="J709" s="8"/>
    </row>
    <row r="710" spans="7:10" ht="14.25" customHeight="1" x14ac:dyDescent="0.35">
      <c r="G710" s="6"/>
      <c r="H710" s="6"/>
      <c r="I710" s="7"/>
      <c r="J710" s="8"/>
    </row>
    <row r="711" spans="7:10" ht="14.25" customHeight="1" x14ac:dyDescent="0.35">
      <c r="G711" s="6"/>
      <c r="H711" s="6"/>
      <c r="I711" s="7"/>
      <c r="J711" s="8"/>
    </row>
    <row r="712" spans="7:10" ht="14.25" customHeight="1" x14ac:dyDescent="0.35">
      <c r="G712" s="6"/>
      <c r="H712" s="6"/>
      <c r="I712" s="7"/>
      <c r="J712" s="8"/>
    </row>
    <row r="713" spans="7:10" ht="14.25" customHeight="1" x14ac:dyDescent="0.35">
      <c r="G713" s="6"/>
      <c r="H713" s="6"/>
      <c r="I713" s="7"/>
      <c r="J713" s="8"/>
    </row>
    <row r="714" spans="7:10" ht="14.25" customHeight="1" x14ac:dyDescent="0.35">
      <c r="G714" s="6"/>
      <c r="H714" s="6"/>
      <c r="I714" s="7"/>
      <c r="J714" s="8"/>
    </row>
    <row r="715" spans="7:10" ht="14.25" customHeight="1" x14ac:dyDescent="0.35">
      <c r="G715" s="6"/>
      <c r="H715" s="6"/>
      <c r="I715" s="7"/>
      <c r="J715" s="8"/>
    </row>
    <row r="716" spans="7:10" ht="14.25" customHeight="1" x14ac:dyDescent="0.35">
      <c r="G716" s="6"/>
      <c r="H716" s="6"/>
      <c r="I716" s="7"/>
      <c r="J716" s="8"/>
    </row>
    <row r="717" spans="7:10" ht="14.25" customHeight="1" x14ac:dyDescent="0.35">
      <c r="G717" s="6"/>
      <c r="H717" s="6"/>
      <c r="I717" s="7"/>
      <c r="J717" s="8"/>
    </row>
    <row r="718" spans="7:10" ht="14.25" customHeight="1" x14ac:dyDescent="0.35">
      <c r="G718" s="6"/>
      <c r="H718" s="6"/>
      <c r="I718" s="7"/>
      <c r="J718" s="8"/>
    </row>
    <row r="719" spans="7:10" ht="14.25" customHeight="1" x14ac:dyDescent="0.35">
      <c r="G719" s="6"/>
      <c r="H719" s="6"/>
      <c r="I719" s="7"/>
      <c r="J719" s="8"/>
    </row>
    <row r="720" spans="7:10" ht="14.25" customHeight="1" x14ac:dyDescent="0.35">
      <c r="G720" s="6"/>
      <c r="H720" s="6"/>
      <c r="I720" s="7"/>
      <c r="J720" s="8"/>
    </row>
    <row r="721" spans="7:10" ht="14.25" customHeight="1" x14ac:dyDescent="0.35">
      <c r="G721" s="6"/>
      <c r="H721" s="6"/>
      <c r="I721" s="7"/>
      <c r="J721" s="8"/>
    </row>
    <row r="722" spans="7:10" ht="14.25" customHeight="1" x14ac:dyDescent="0.35">
      <c r="G722" s="6"/>
      <c r="H722" s="6"/>
      <c r="I722" s="7"/>
      <c r="J722" s="8"/>
    </row>
    <row r="723" spans="7:10" ht="14.25" customHeight="1" x14ac:dyDescent="0.35">
      <c r="G723" s="6"/>
      <c r="H723" s="6"/>
      <c r="I723" s="7"/>
      <c r="J723" s="8"/>
    </row>
    <row r="724" spans="7:10" ht="14.25" customHeight="1" x14ac:dyDescent="0.35">
      <c r="G724" s="6"/>
      <c r="H724" s="6"/>
      <c r="I724" s="7"/>
      <c r="J724" s="8"/>
    </row>
    <row r="725" spans="7:10" ht="14.25" customHeight="1" x14ac:dyDescent="0.35">
      <c r="G725" s="6"/>
      <c r="H725" s="6"/>
      <c r="I725" s="7"/>
      <c r="J725" s="8"/>
    </row>
    <row r="726" spans="7:10" ht="14.25" customHeight="1" x14ac:dyDescent="0.35">
      <c r="G726" s="6"/>
      <c r="H726" s="6"/>
      <c r="I726" s="7"/>
      <c r="J726" s="8"/>
    </row>
    <row r="727" spans="7:10" ht="14.25" customHeight="1" x14ac:dyDescent="0.35">
      <c r="G727" s="6"/>
      <c r="H727" s="6"/>
      <c r="I727" s="7"/>
      <c r="J727" s="8"/>
    </row>
    <row r="728" spans="7:10" ht="14.25" customHeight="1" x14ac:dyDescent="0.35">
      <c r="G728" s="6"/>
      <c r="H728" s="6"/>
      <c r="I728" s="7"/>
      <c r="J728" s="8"/>
    </row>
    <row r="729" spans="7:10" ht="14.25" customHeight="1" x14ac:dyDescent="0.35">
      <c r="G729" s="6"/>
      <c r="H729" s="6"/>
      <c r="I729" s="7"/>
      <c r="J729" s="8"/>
    </row>
    <row r="730" spans="7:10" ht="14.25" customHeight="1" x14ac:dyDescent="0.35">
      <c r="G730" s="6"/>
      <c r="H730" s="6"/>
      <c r="I730" s="7"/>
      <c r="J730" s="8"/>
    </row>
    <row r="731" spans="7:10" ht="14.25" customHeight="1" x14ac:dyDescent="0.35">
      <c r="G731" s="6"/>
      <c r="H731" s="6"/>
      <c r="I731" s="7"/>
      <c r="J731" s="8"/>
    </row>
    <row r="732" spans="7:10" ht="14.25" customHeight="1" x14ac:dyDescent="0.35">
      <c r="G732" s="6"/>
      <c r="H732" s="6"/>
      <c r="I732" s="7"/>
      <c r="J732" s="8"/>
    </row>
    <row r="733" spans="7:10" ht="14.25" customHeight="1" x14ac:dyDescent="0.35">
      <c r="G733" s="6"/>
      <c r="H733" s="6"/>
      <c r="I733" s="7"/>
      <c r="J733" s="8"/>
    </row>
    <row r="734" spans="7:10" ht="14.25" customHeight="1" x14ac:dyDescent="0.35">
      <c r="G734" s="6"/>
      <c r="H734" s="6"/>
      <c r="I734" s="7"/>
      <c r="J734" s="8"/>
    </row>
    <row r="735" spans="7:10" ht="14.25" customHeight="1" x14ac:dyDescent="0.35">
      <c r="G735" s="6"/>
      <c r="H735" s="6"/>
      <c r="I735" s="7"/>
      <c r="J735" s="8"/>
    </row>
    <row r="736" spans="7:10" ht="14.25" customHeight="1" x14ac:dyDescent="0.35">
      <c r="G736" s="6"/>
      <c r="H736" s="6"/>
      <c r="I736" s="7"/>
      <c r="J736" s="8"/>
    </row>
    <row r="737" spans="7:10" ht="14.25" customHeight="1" x14ac:dyDescent="0.35">
      <c r="G737" s="6"/>
      <c r="H737" s="6"/>
      <c r="I737" s="7"/>
      <c r="J737" s="8"/>
    </row>
    <row r="738" spans="7:10" ht="14.25" customHeight="1" x14ac:dyDescent="0.35">
      <c r="G738" s="6"/>
      <c r="H738" s="6"/>
      <c r="I738" s="7"/>
      <c r="J738" s="8"/>
    </row>
    <row r="739" spans="7:10" ht="14.25" customHeight="1" x14ac:dyDescent="0.35">
      <c r="G739" s="6"/>
      <c r="H739" s="6"/>
      <c r="I739" s="7"/>
      <c r="J739" s="8"/>
    </row>
    <row r="740" spans="7:10" ht="14.25" customHeight="1" x14ac:dyDescent="0.35">
      <c r="G740" s="6"/>
      <c r="H740" s="6"/>
      <c r="I740" s="7"/>
      <c r="J740" s="8"/>
    </row>
    <row r="741" spans="7:10" ht="14.25" customHeight="1" x14ac:dyDescent="0.35">
      <c r="G741" s="6"/>
      <c r="H741" s="6"/>
      <c r="I741" s="7"/>
      <c r="J741" s="8"/>
    </row>
    <row r="742" spans="7:10" ht="14.25" customHeight="1" x14ac:dyDescent="0.35">
      <c r="G742" s="6"/>
      <c r="H742" s="6"/>
      <c r="I742" s="7"/>
      <c r="J742" s="8"/>
    </row>
    <row r="743" spans="7:10" ht="14.25" customHeight="1" x14ac:dyDescent="0.35">
      <c r="G743" s="6"/>
      <c r="H743" s="6"/>
      <c r="I743" s="7"/>
      <c r="J743" s="8"/>
    </row>
    <row r="744" spans="7:10" ht="14.25" customHeight="1" x14ac:dyDescent="0.35">
      <c r="G744" s="6"/>
      <c r="H744" s="6"/>
      <c r="I744" s="7"/>
      <c r="J744" s="8"/>
    </row>
    <row r="745" spans="7:10" ht="14.25" customHeight="1" x14ac:dyDescent="0.35">
      <c r="G745" s="6"/>
      <c r="H745" s="6"/>
      <c r="I745" s="7"/>
      <c r="J745" s="8"/>
    </row>
    <row r="746" spans="7:10" ht="14.25" customHeight="1" x14ac:dyDescent="0.35">
      <c r="G746" s="6"/>
      <c r="H746" s="6"/>
      <c r="I746" s="7"/>
      <c r="J746" s="8"/>
    </row>
    <row r="747" spans="7:10" ht="14.25" customHeight="1" x14ac:dyDescent="0.35">
      <c r="G747" s="6"/>
      <c r="H747" s="6"/>
      <c r="I747" s="7"/>
      <c r="J747" s="8"/>
    </row>
    <row r="748" spans="7:10" ht="14.25" customHeight="1" x14ac:dyDescent="0.35">
      <c r="G748" s="6"/>
      <c r="H748" s="6"/>
      <c r="I748" s="7"/>
      <c r="J748" s="8"/>
    </row>
    <row r="749" spans="7:10" ht="14.25" customHeight="1" x14ac:dyDescent="0.35">
      <c r="G749" s="6"/>
      <c r="H749" s="6"/>
      <c r="I749" s="7"/>
      <c r="J749" s="8"/>
    </row>
    <row r="750" spans="7:10" ht="14.25" customHeight="1" x14ac:dyDescent="0.35">
      <c r="G750" s="6"/>
      <c r="H750" s="6"/>
      <c r="I750" s="7"/>
      <c r="J750" s="8"/>
    </row>
    <row r="751" spans="7:10" ht="14.25" customHeight="1" x14ac:dyDescent="0.35">
      <c r="G751" s="6"/>
      <c r="H751" s="6"/>
      <c r="I751" s="7"/>
      <c r="J751" s="8"/>
    </row>
    <row r="752" spans="7:10" ht="14.25" customHeight="1" x14ac:dyDescent="0.35">
      <c r="G752" s="6"/>
      <c r="H752" s="6"/>
      <c r="I752" s="7"/>
      <c r="J752" s="8"/>
    </row>
    <row r="753" spans="7:10" ht="14.25" customHeight="1" x14ac:dyDescent="0.35">
      <c r="G753" s="6"/>
      <c r="H753" s="6"/>
      <c r="I753" s="7"/>
      <c r="J753" s="8"/>
    </row>
    <row r="754" spans="7:10" ht="14.25" customHeight="1" x14ac:dyDescent="0.35">
      <c r="G754" s="6"/>
      <c r="H754" s="6"/>
      <c r="I754" s="7"/>
      <c r="J754" s="8"/>
    </row>
    <row r="755" spans="7:10" ht="14.25" customHeight="1" x14ac:dyDescent="0.35">
      <c r="G755" s="6"/>
      <c r="H755" s="6"/>
      <c r="I755" s="7"/>
      <c r="J755" s="8"/>
    </row>
    <row r="756" spans="7:10" ht="14.25" customHeight="1" x14ac:dyDescent="0.35">
      <c r="G756" s="6"/>
      <c r="H756" s="6"/>
      <c r="I756" s="7"/>
      <c r="J756" s="8"/>
    </row>
    <row r="757" spans="7:10" ht="14.25" customHeight="1" x14ac:dyDescent="0.35">
      <c r="G757" s="6"/>
      <c r="H757" s="6"/>
      <c r="I757" s="7"/>
      <c r="J757" s="8"/>
    </row>
    <row r="758" spans="7:10" ht="14.25" customHeight="1" x14ac:dyDescent="0.35">
      <c r="G758" s="6"/>
      <c r="H758" s="6"/>
      <c r="I758" s="7"/>
      <c r="J758" s="8"/>
    </row>
    <row r="759" spans="7:10" ht="14.25" customHeight="1" x14ac:dyDescent="0.35">
      <c r="G759" s="6"/>
      <c r="H759" s="6"/>
      <c r="I759" s="7"/>
      <c r="J759" s="8"/>
    </row>
    <row r="760" spans="7:10" ht="14.25" customHeight="1" x14ac:dyDescent="0.35">
      <c r="G760" s="6"/>
      <c r="H760" s="6"/>
      <c r="I760" s="7"/>
      <c r="J760" s="8"/>
    </row>
    <row r="761" spans="7:10" ht="14.25" customHeight="1" x14ac:dyDescent="0.35">
      <c r="G761" s="6"/>
      <c r="H761" s="6"/>
      <c r="I761" s="7"/>
      <c r="J761" s="8"/>
    </row>
    <row r="762" spans="7:10" ht="14.25" customHeight="1" x14ac:dyDescent="0.35">
      <c r="G762" s="6"/>
      <c r="H762" s="6"/>
      <c r="I762" s="7"/>
      <c r="J762" s="8"/>
    </row>
    <row r="763" spans="7:10" ht="14.25" customHeight="1" x14ac:dyDescent="0.35">
      <c r="G763" s="6"/>
      <c r="H763" s="6"/>
      <c r="I763" s="7"/>
      <c r="J763" s="8"/>
    </row>
    <row r="764" spans="7:10" ht="14.25" customHeight="1" x14ac:dyDescent="0.35">
      <c r="G764" s="6"/>
      <c r="H764" s="6"/>
      <c r="I764" s="7"/>
      <c r="J764" s="8"/>
    </row>
    <row r="765" spans="7:10" ht="14.25" customHeight="1" x14ac:dyDescent="0.35">
      <c r="G765" s="6"/>
      <c r="H765" s="6"/>
      <c r="I765" s="7"/>
      <c r="J765" s="8"/>
    </row>
    <row r="766" spans="7:10" ht="14.25" customHeight="1" x14ac:dyDescent="0.35">
      <c r="G766" s="6"/>
      <c r="H766" s="6"/>
      <c r="I766" s="7"/>
      <c r="J766" s="8"/>
    </row>
    <row r="767" spans="7:10" ht="14.25" customHeight="1" x14ac:dyDescent="0.35">
      <c r="G767" s="6"/>
      <c r="H767" s="6"/>
      <c r="I767" s="7"/>
      <c r="J767" s="8"/>
    </row>
    <row r="768" spans="7:10" ht="14.25" customHeight="1" x14ac:dyDescent="0.35">
      <c r="G768" s="6"/>
      <c r="H768" s="6"/>
      <c r="I768" s="7"/>
      <c r="J768" s="8"/>
    </row>
    <row r="769" spans="7:10" ht="14.25" customHeight="1" x14ac:dyDescent="0.35">
      <c r="G769" s="6"/>
      <c r="H769" s="6"/>
      <c r="I769" s="7"/>
      <c r="J769" s="8"/>
    </row>
    <row r="770" spans="7:10" ht="14.25" customHeight="1" x14ac:dyDescent="0.35">
      <c r="G770" s="6"/>
      <c r="H770" s="6"/>
      <c r="I770" s="7"/>
      <c r="J770" s="8"/>
    </row>
    <row r="771" spans="7:10" ht="14.25" customHeight="1" x14ac:dyDescent="0.35">
      <c r="G771" s="6"/>
      <c r="H771" s="6"/>
      <c r="I771" s="7"/>
      <c r="J771" s="8"/>
    </row>
    <row r="772" spans="7:10" ht="14.25" customHeight="1" x14ac:dyDescent="0.35">
      <c r="G772" s="6"/>
      <c r="H772" s="6"/>
      <c r="I772" s="7"/>
      <c r="J772" s="8"/>
    </row>
    <row r="773" spans="7:10" ht="14.25" customHeight="1" x14ac:dyDescent="0.35">
      <c r="G773" s="6"/>
      <c r="H773" s="6"/>
      <c r="I773" s="7"/>
      <c r="J773" s="8"/>
    </row>
    <row r="774" spans="7:10" ht="14.25" customHeight="1" x14ac:dyDescent="0.35">
      <c r="G774" s="6"/>
      <c r="H774" s="6"/>
      <c r="I774" s="7"/>
      <c r="J774" s="8"/>
    </row>
    <row r="775" spans="7:10" ht="14.25" customHeight="1" x14ac:dyDescent="0.35">
      <c r="G775" s="6"/>
      <c r="H775" s="6"/>
      <c r="I775" s="7"/>
      <c r="J775" s="8"/>
    </row>
    <row r="776" spans="7:10" ht="14.25" customHeight="1" x14ac:dyDescent="0.35">
      <c r="G776" s="6"/>
      <c r="H776" s="6"/>
      <c r="I776" s="7"/>
      <c r="J776" s="8"/>
    </row>
    <row r="777" spans="7:10" ht="14.25" customHeight="1" x14ac:dyDescent="0.35">
      <c r="G777" s="6"/>
      <c r="H777" s="6"/>
      <c r="I777" s="7"/>
      <c r="J777" s="8"/>
    </row>
    <row r="778" spans="7:10" ht="14.25" customHeight="1" x14ac:dyDescent="0.35">
      <c r="G778" s="6"/>
      <c r="H778" s="6"/>
      <c r="I778" s="7"/>
      <c r="J778" s="8"/>
    </row>
    <row r="779" spans="7:10" ht="14.25" customHeight="1" x14ac:dyDescent="0.35">
      <c r="G779" s="6"/>
      <c r="H779" s="6"/>
      <c r="I779" s="7"/>
      <c r="J779" s="8"/>
    </row>
    <row r="780" spans="7:10" ht="14.25" customHeight="1" x14ac:dyDescent="0.35">
      <c r="G780" s="6"/>
      <c r="H780" s="6"/>
      <c r="I780" s="7"/>
      <c r="J780" s="8"/>
    </row>
    <row r="781" spans="7:10" ht="14.25" customHeight="1" x14ac:dyDescent="0.35">
      <c r="G781" s="6"/>
      <c r="H781" s="6"/>
      <c r="I781" s="7"/>
      <c r="J781" s="8"/>
    </row>
    <row r="782" spans="7:10" ht="14.25" customHeight="1" x14ac:dyDescent="0.35">
      <c r="G782" s="6"/>
      <c r="H782" s="6"/>
      <c r="I782" s="7"/>
      <c r="J782" s="8"/>
    </row>
    <row r="783" spans="7:10" ht="14.25" customHeight="1" x14ac:dyDescent="0.35">
      <c r="G783" s="6"/>
      <c r="H783" s="6"/>
      <c r="I783" s="7"/>
      <c r="J783" s="8"/>
    </row>
    <row r="784" spans="7:10" ht="14.25" customHeight="1" x14ac:dyDescent="0.35">
      <c r="G784" s="6"/>
      <c r="H784" s="6"/>
      <c r="I784" s="7"/>
      <c r="J784" s="8"/>
    </row>
    <row r="785" spans="7:10" ht="14.25" customHeight="1" x14ac:dyDescent="0.35">
      <c r="G785" s="6"/>
      <c r="H785" s="6"/>
      <c r="I785" s="7"/>
      <c r="J785" s="8"/>
    </row>
    <row r="786" spans="7:10" ht="14.25" customHeight="1" x14ac:dyDescent="0.35">
      <c r="G786" s="6"/>
      <c r="H786" s="6"/>
      <c r="I786" s="7"/>
      <c r="J786" s="8"/>
    </row>
    <row r="787" spans="7:10" ht="14.25" customHeight="1" x14ac:dyDescent="0.35">
      <c r="G787" s="6"/>
      <c r="H787" s="6"/>
      <c r="I787" s="7"/>
      <c r="J787" s="8"/>
    </row>
    <row r="788" spans="7:10" ht="14.25" customHeight="1" x14ac:dyDescent="0.35">
      <c r="G788" s="6"/>
      <c r="H788" s="6"/>
      <c r="I788" s="7"/>
      <c r="J788" s="8"/>
    </row>
    <row r="789" spans="7:10" ht="14.25" customHeight="1" x14ac:dyDescent="0.35">
      <c r="G789" s="6"/>
      <c r="H789" s="6"/>
      <c r="I789" s="7"/>
      <c r="J789" s="8"/>
    </row>
    <row r="790" spans="7:10" ht="14.25" customHeight="1" x14ac:dyDescent="0.35">
      <c r="G790" s="6"/>
      <c r="H790" s="6"/>
      <c r="I790" s="7"/>
      <c r="J790" s="8"/>
    </row>
    <row r="791" spans="7:10" ht="14.25" customHeight="1" x14ac:dyDescent="0.35">
      <c r="G791" s="6"/>
      <c r="H791" s="6"/>
      <c r="I791" s="7"/>
      <c r="J791" s="8"/>
    </row>
    <row r="792" spans="7:10" ht="14.25" customHeight="1" x14ac:dyDescent="0.35">
      <c r="G792" s="6"/>
      <c r="H792" s="6"/>
      <c r="I792" s="7"/>
      <c r="J792" s="8"/>
    </row>
    <row r="793" spans="7:10" ht="14.25" customHeight="1" x14ac:dyDescent="0.35">
      <c r="G793" s="6"/>
      <c r="H793" s="6"/>
      <c r="I793" s="7"/>
      <c r="J793" s="8"/>
    </row>
    <row r="794" spans="7:10" ht="14.25" customHeight="1" x14ac:dyDescent="0.35">
      <c r="G794" s="6"/>
      <c r="H794" s="6"/>
      <c r="I794" s="7"/>
      <c r="J794" s="8"/>
    </row>
    <row r="795" spans="7:10" ht="14.25" customHeight="1" x14ac:dyDescent="0.35">
      <c r="G795" s="6"/>
      <c r="H795" s="6"/>
      <c r="I795" s="7"/>
      <c r="J795" s="8"/>
    </row>
    <row r="796" spans="7:10" ht="14.25" customHeight="1" x14ac:dyDescent="0.35">
      <c r="G796" s="6"/>
      <c r="H796" s="6"/>
      <c r="I796" s="7"/>
      <c r="J796" s="8"/>
    </row>
    <row r="797" spans="7:10" ht="14.25" customHeight="1" x14ac:dyDescent="0.35">
      <c r="G797" s="6"/>
      <c r="H797" s="6"/>
      <c r="I797" s="7"/>
      <c r="J797" s="8"/>
    </row>
    <row r="798" spans="7:10" ht="14.25" customHeight="1" x14ac:dyDescent="0.35">
      <c r="G798" s="6"/>
      <c r="H798" s="6"/>
      <c r="I798" s="7"/>
      <c r="J798" s="8"/>
    </row>
    <row r="799" spans="7:10" ht="14.25" customHeight="1" x14ac:dyDescent="0.35">
      <c r="G799" s="6"/>
      <c r="H799" s="6"/>
      <c r="I799" s="7"/>
      <c r="J799" s="8"/>
    </row>
    <row r="800" spans="7:10" ht="14.25" customHeight="1" x14ac:dyDescent="0.35">
      <c r="G800" s="6"/>
      <c r="H800" s="6"/>
      <c r="I800" s="7"/>
      <c r="J800" s="8"/>
    </row>
    <row r="801" spans="7:10" ht="14.25" customHeight="1" x14ac:dyDescent="0.35">
      <c r="G801" s="6"/>
      <c r="H801" s="6"/>
      <c r="I801" s="7"/>
      <c r="J801" s="8"/>
    </row>
    <row r="802" spans="7:10" ht="14.25" customHeight="1" x14ac:dyDescent="0.35">
      <c r="G802" s="6"/>
      <c r="H802" s="6"/>
      <c r="I802" s="7"/>
      <c r="J802" s="8"/>
    </row>
    <row r="803" spans="7:10" ht="14.25" customHeight="1" x14ac:dyDescent="0.35">
      <c r="G803" s="6"/>
      <c r="H803" s="6"/>
      <c r="I803" s="7"/>
      <c r="J803" s="8"/>
    </row>
    <row r="804" spans="7:10" ht="14.25" customHeight="1" x14ac:dyDescent="0.35">
      <c r="G804" s="6"/>
      <c r="H804" s="6"/>
      <c r="I804" s="7"/>
      <c r="J804" s="8"/>
    </row>
    <row r="805" spans="7:10" ht="14.25" customHeight="1" x14ac:dyDescent="0.35">
      <c r="G805" s="6"/>
      <c r="H805" s="6"/>
      <c r="I805" s="7"/>
      <c r="J805" s="8"/>
    </row>
    <row r="806" spans="7:10" ht="14.25" customHeight="1" x14ac:dyDescent="0.35">
      <c r="G806" s="6"/>
      <c r="H806" s="6"/>
      <c r="I806" s="7"/>
      <c r="J806" s="8"/>
    </row>
    <row r="807" spans="7:10" ht="14.25" customHeight="1" x14ac:dyDescent="0.35">
      <c r="G807" s="6"/>
      <c r="H807" s="6"/>
      <c r="I807" s="7"/>
      <c r="J807" s="8"/>
    </row>
    <row r="808" spans="7:10" ht="14.25" customHeight="1" x14ac:dyDescent="0.35">
      <c r="G808" s="6"/>
      <c r="H808" s="6"/>
      <c r="I808" s="7"/>
      <c r="J808" s="8"/>
    </row>
    <row r="809" spans="7:10" ht="14.25" customHeight="1" x14ac:dyDescent="0.35">
      <c r="G809" s="6"/>
      <c r="H809" s="6"/>
      <c r="I809" s="7"/>
      <c r="J809" s="8"/>
    </row>
    <row r="810" spans="7:10" ht="14.25" customHeight="1" x14ac:dyDescent="0.35">
      <c r="G810" s="6"/>
      <c r="H810" s="6"/>
      <c r="I810" s="7"/>
      <c r="J810" s="8"/>
    </row>
    <row r="811" spans="7:10" ht="14.25" customHeight="1" x14ac:dyDescent="0.35">
      <c r="G811" s="6"/>
      <c r="H811" s="6"/>
      <c r="I811" s="7"/>
      <c r="J811" s="8"/>
    </row>
    <row r="812" spans="7:10" ht="14.25" customHeight="1" x14ac:dyDescent="0.35">
      <c r="G812" s="6"/>
      <c r="H812" s="6"/>
      <c r="I812" s="7"/>
      <c r="J812" s="8"/>
    </row>
    <row r="813" spans="7:10" ht="14.25" customHeight="1" x14ac:dyDescent="0.35">
      <c r="G813" s="6"/>
      <c r="H813" s="6"/>
      <c r="I813" s="7"/>
      <c r="J813" s="8"/>
    </row>
    <row r="814" spans="7:10" ht="14.25" customHeight="1" x14ac:dyDescent="0.35">
      <c r="G814" s="6"/>
      <c r="H814" s="6"/>
      <c r="I814" s="7"/>
      <c r="J814" s="8"/>
    </row>
    <row r="815" spans="7:10" ht="14.25" customHeight="1" x14ac:dyDescent="0.35">
      <c r="G815" s="6"/>
      <c r="H815" s="6"/>
      <c r="I815" s="7"/>
      <c r="J815" s="8"/>
    </row>
    <row r="816" spans="7:10" ht="14.25" customHeight="1" x14ac:dyDescent="0.35">
      <c r="G816" s="6"/>
      <c r="H816" s="6"/>
      <c r="I816" s="7"/>
      <c r="J816" s="8"/>
    </row>
    <row r="817" spans="7:10" ht="14.25" customHeight="1" x14ac:dyDescent="0.35">
      <c r="G817" s="6"/>
      <c r="H817" s="6"/>
      <c r="I817" s="7"/>
      <c r="J817" s="8"/>
    </row>
    <row r="818" spans="7:10" ht="14.25" customHeight="1" x14ac:dyDescent="0.35">
      <c r="G818" s="6"/>
      <c r="H818" s="6"/>
      <c r="I818" s="7"/>
      <c r="J818" s="8"/>
    </row>
    <row r="819" spans="7:10" ht="14.25" customHeight="1" x14ac:dyDescent="0.35">
      <c r="G819" s="6"/>
      <c r="H819" s="6"/>
      <c r="I819" s="7"/>
      <c r="J819" s="8"/>
    </row>
    <row r="820" spans="7:10" ht="14.25" customHeight="1" x14ac:dyDescent="0.35">
      <c r="G820" s="6"/>
      <c r="H820" s="6"/>
      <c r="I820" s="7"/>
      <c r="J820" s="8"/>
    </row>
    <row r="821" spans="7:10" ht="14.25" customHeight="1" x14ac:dyDescent="0.35">
      <c r="G821" s="6"/>
      <c r="H821" s="6"/>
      <c r="I821" s="7"/>
      <c r="J821" s="8"/>
    </row>
    <row r="822" spans="7:10" ht="14.25" customHeight="1" x14ac:dyDescent="0.35">
      <c r="G822" s="6"/>
      <c r="H822" s="6"/>
      <c r="I822" s="7"/>
      <c r="J822" s="8"/>
    </row>
    <row r="823" spans="7:10" ht="14.25" customHeight="1" x14ac:dyDescent="0.35">
      <c r="G823" s="6"/>
      <c r="H823" s="6"/>
      <c r="I823" s="7"/>
      <c r="J823" s="8"/>
    </row>
    <row r="824" spans="7:10" ht="14.25" customHeight="1" x14ac:dyDescent="0.35">
      <c r="G824" s="6"/>
      <c r="H824" s="6"/>
      <c r="I824" s="7"/>
      <c r="J824" s="8"/>
    </row>
    <row r="825" spans="7:10" ht="14.25" customHeight="1" x14ac:dyDescent="0.35">
      <c r="G825" s="6"/>
      <c r="H825" s="6"/>
      <c r="I825" s="7"/>
      <c r="J825" s="8"/>
    </row>
    <row r="826" spans="7:10" ht="14.25" customHeight="1" x14ac:dyDescent="0.35">
      <c r="G826" s="6"/>
      <c r="H826" s="6"/>
      <c r="I826" s="7"/>
      <c r="J826" s="8"/>
    </row>
    <row r="827" spans="7:10" ht="14.25" customHeight="1" x14ac:dyDescent="0.35">
      <c r="G827" s="6"/>
      <c r="H827" s="6"/>
      <c r="I827" s="7"/>
      <c r="J827" s="8"/>
    </row>
    <row r="828" spans="7:10" ht="14.25" customHeight="1" x14ac:dyDescent="0.35">
      <c r="G828" s="6"/>
      <c r="H828" s="6"/>
      <c r="I828" s="7"/>
      <c r="J828" s="8"/>
    </row>
    <row r="829" spans="7:10" ht="14.25" customHeight="1" x14ac:dyDescent="0.35">
      <c r="G829" s="6"/>
      <c r="H829" s="6"/>
      <c r="I829" s="7"/>
      <c r="J829" s="8"/>
    </row>
    <row r="830" spans="7:10" ht="14.25" customHeight="1" x14ac:dyDescent="0.35">
      <c r="G830" s="6"/>
      <c r="H830" s="6"/>
      <c r="I830" s="7"/>
      <c r="J830" s="8"/>
    </row>
    <row r="831" spans="7:10" ht="14.25" customHeight="1" x14ac:dyDescent="0.35">
      <c r="G831" s="6"/>
      <c r="H831" s="6"/>
      <c r="I831" s="7"/>
      <c r="J831" s="8"/>
    </row>
    <row r="832" spans="7:10" ht="14.25" customHeight="1" x14ac:dyDescent="0.35">
      <c r="G832" s="6"/>
      <c r="H832" s="6"/>
      <c r="I832" s="7"/>
      <c r="J832" s="8"/>
    </row>
    <row r="833" spans="7:10" ht="14.25" customHeight="1" x14ac:dyDescent="0.35">
      <c r="G833" s="6"/>
      <c r="H833" s="6"/>
      <c r="I833" s="7"/>
      <c r="J833" s="8"/>
    </row>
    <row r="834" spans="7:10" ht="14.25" customHeight="1" x14ac:dyDescent="0.35">
      <c r="G834" s="6"/>
      <c r="H834" s="6"/>
      <c r="I834" s="7"/>
      <c r="J834" s="8"/>
    </row>
    <row r="835" spans="7:10" ht="14.25" customHeight="1" x14ac:dyDescent="0.35">
      <c r="G835" s="6"/>
      <c r="H835" s="6"/>
      <c r="I835" s="7"/>
      <c r="J835" s="8"/>
    </row>
    <row r="836" spans="7:10" ht="14.25" customHeight="1" x14ac:dyDescent="0.35">
      <c r="G836" s="6"/>
      <c r="H836" s="6"/>
      <c r="I836" s="7"/>
      <c r="J836" s="8"/>
    </row>
    <row r="837" spans="7:10" ht="14.25" customHeight="1" x14ac:dyDescent="0.35">
      <c r="G837" s="6"/>
      <c r="H837" s="6"/>
      <c r="I837" s="7"/>
      <c r="J837" s="8"/>
    </row>
    <row r="838" spans="7:10" ht="14.25" customHeight="1" x14ac:dyDescent="0.35">
      <c r="G838" s="6"/>
      <c r="H838" s="6"/>
      <c r="I838" s="7"/>
      <c r="J838" s="8"/>
    </row>
    <row r="839" spans="7:10" ht="14.25" customHeight="1" x14ac:dyDescent="0.35">
      <c r="G839" s="6"/>
      <c r="H839" s="6"/>
      <c r="I839" s="7"/>
      <c r="J839" s="8"/>
    </row>
    <row r="840" spans="7:10" ht="14.25" customHeight="1" x14ac:dyDescent="0.35">
      <c r="G840" s="6"/>
      <c r="H840" s="6"/>
      <c r="I840" s="7"/>
      <c r="J840" s="8"/>
    </row>
    <row r="841" spans="7:10" ht="14.25" customHeight="1" x14ac:dyDescent="0.35">
      <c r="G841" s="6"/>
      <c r="H841" s="6"/>
      <c r="I841" s="7"/>
      <c r="J841" s="8"/>
    </row>
    <row r="842" spans="7:10" ht="14.25" customHeight="1" x14ac:dyDescent="0.35">
      <c r="G842" s="6"/>
      <c r="H842" s="6"/>
      <c r="I842" s="7"/>
      <c r="J842" s="8"/>
    </row>
    <row r="843" spans="7:10" ht="14.25" customHeight="1" x14ac:dyDescent="0.35">
      <c r="G843" s="6"/>
      <c r="H843" s="6"/>
      <c r="I843" s="7"/>
      <c r="J843" s="8"/>
    </row>
    <row r="844" spans="7:10" ht="14.25" customHeight="1" x14ac:dyDescent="0.35">
      <c r="G844" s="6"/>
      <c r="H844" s="6"/>
      <c r="I844" s="7"/>
      <c r="J844" s="8"/>
    </row>
    <row r="845" spans="7:10" ht="14.25" customHeight="1" x14ac:dyDescent="0.35">
      <c r="G845" s="6"/>
      <c r="H845" s="6"/>
      <c r="I845" s="7"/>
      <c r="J845" s="8"/>
    </row>
    <row r="846" spans="7:10" ht="14.25" customHeight="1" x14ac:dyDescent="0.35">
      <c r="G846" s="6"/>
      <c r="H846" s="6"/>
      <c r="I846" s="7"/>
      <c r="J846" s="8"/>
    </row>
    <row r="847" spans="7:10" ht="14.25" customHeight="1" x14ac:dyDescent="0.35">
      <c r="G847" s="6"/>
      <c r="H847" s="6"/>
      <c r="I847" s="7"/>
      <c r="J847" s="8"/>
    </row>
    <row r="848" spans="7:10" ht="14.25" customHeight="1" x14ac:dyDescent="0.35">
      <c r="G848" s="6"/>
      <c r="H848" s="6"/>
      <c r="I848" s="7"/>
      <c r="J848" s="8"/>
    </row>
    <row r="849" spans="7:10" ht="14.25" customHeight="1" x14ac:dyDescent="0.35">
      <c r="G849" s="6"/>
      <c r="H849" s="6"/>
      <c r="I849" s="7"/>
      <c r="J849" s="8"/>
    </row>
    <row r="850" spans="7:10" ht="14.25" customHeight="1" x14ac:dyDescent="0.35">
      <c r="G850" s="6"/>
      <c r="H850" s="6"/>
      <c r="I850" s="7"/>
      <c r="J850" s="8"/>
    </row>
    <row r="851" spans="7:10" ht="14.25" customHeight="1" x14ac:dyDescent="0.35">
      <c r="G851" s="6"/>
      <c r="H851" s="6"/>
      <c r="I851" s="7"/>
      <c r="J851" s="8"/>
    </row>
    <row r="852" spans="7:10" ht="14.25" customHeight="1" x14ac:dyDescent="0.35">
      <c r="G852" s="6"/>
      <c r="H852" s="6"/>
      <c r="I852" s="7"/>
      <c r="J852" s="8"/>
    </row>
    <row r="853" spans="7:10" ht="14.25" customHeight="1" x14ac:dyDescent="0.35">
      <c r="G853" s="6"/>
      <c r="H853" s="6"/>
      <c r="I853" s="7"/>
      <c r="J853" s="8"/>
    </row>
    <row r="854" spans="7:10" ht="14.25" customHeight="1" x14ac:dyDescent="0.35">
      <c r="G854" s="6"/>
      <c r="H854" s="6"/>
      <c r="I854" s="7"/>
      <c r="J854" s="8"/>
    </row>
    <row r="855" spans="7:10" ht="14.25" customHeight="1" x14ac:dyDescent="0.35">
      <c r="G855" s="6"/>
      <c r="H855" s="6"/>
      <c r="I855" s="7"/>
      <c r="J855" s="8"/>
    </row>
    <row r="856" spans="7:10" ht="14.25" customHeight="1" x14ac:dyDescent="0.35">
      <c r="G856" s="6"/>
      <c r="H856" s="6"/>
      <c r="I856" s="7"/>
      <c r="J856" s="8"/>
    </row>
    <row r="857" spans="7:10" ht="14.25" customHeight="1" x14ac:dyDescent="0.35">
      <c r="G857" s="6"/>
      <c r="H857" s="6"/>
      <c r="I857" s="7"/>
      <c r="J857" s="8"/>
    </row>
    <row r="858" spans="7:10" ht="14.25" customHeight="1" x14ac:dyDescent="0.35">
      <c r="G858" s="6"/>
      <c r="H858" s="6"/>
      <c r="I858" s="7"/>
      <c r="J858" s="8"/>
    </row>
    <row r="859" spans="7:10" ht="14.25" customHeight="1" x14ac:dyDescent="0.35">
      <c r="G859" s="6"/>
      <c r="H859" s="6"/>
      <c r="I859" s="7"/>
      <c r="J859" s="8"/>
    </row>
    <row r="860" spans="7:10" ht="14.25" customHeight="1" x14ac:dyDescent="0.35">
      <c r="G860" s="6"/>
      <c r="H860" s="6"/>
      <c r="I860" s="7"/>
      <c r="J860" s="8"/>
    </row>
    <row r="861" spans="7:10" ht="14.25" customHeight="1" x14ac:dyDescent="0.35">
      <c r="G861" s="6"/>
      <c r="H861" s="6"/>
      <c r="I861" s="7"/>
      <c r="J861" s="8"/>
    </row>
    <row r="862" spans="7:10" ht="14.25" customHeight="1" x14ac:dyDescent="0.35">
      <c r="G862" s="6"/>
      <c r="H862" s="6"/>
      <c r="I862" s="7"/>
      <c r="J862" s="8"/>
    </row>
    <row r="863" spans="7:10" ht="14.25" customHeight="1" x14ac:dyDescent="0.35">
      <c r="G863" s="6"/>
      <c r="H863" s="6"/>
      <c r="I863" s="7"/>
      <c r="J863" s="8"/>
    </row>
    <row r="864" spans="7:10" ht="14.25" customHeight="1" x14ac:dyDescent="0.35">
      <c r="G864" s="6"/>
      <c r="H864" s="6"/>
      <c r="I864" s="7"/>
      <c r="J864" s="8"/>
    </row>
    <row r="865" spans="7:10" ht="14.25" customHeight="1" x14ac:dyDescent="0.35">
      <c r="G865" s="6"/>
      <c r="H865" s="6"/>
      <c r="I865" s="7"/>
      <c r="J865" s="8"/>
    </row>
    <row r="866" spans="7:10" ht="14.25" customHeight="1" x14ac:dyDescent="0.35">
      <c r="G866" s="6"/>
      <c r="H866" s="6"/>
      <c r="I866" s="7"/>
      <c r="J866" s="8"/>
    </row>
    <row r="867" spans="7:10" ht="14.25" customHeight="1" x14ac:dyDescent="0.35">
      <c r="G867" s="6"/>
      <c r="H867" s="6"/>
      <c r="I867" s="7"/>
      <c r="J867" s="8"/>
    </row>
    <row r="868" spans="7:10" ht="14.25" customHeight="1" x14ac:dyDescent="0.35">
      <c r="G868" s="6"/>
      <c r="H868" s="6"/>
      <c r="I868" s="7"/>
      <c r="J868" s="8"/>
    </row>
    <row r="869" spans="7:10" ht="14.25" customHeight="1" x14ac:dyDescent="0.35">
      <c r="G869" s="6"/>
      <c r="H869" s="6"/>
      <c r="I869" s="7"/>
      <c r="J869" s="8"/>
    </row>
    <row r="870" spans="7:10" ht="14.25" customHeight="1" x14ac:dyDescent="0.35">
      <c r="G870" s="6"/>
      <c r="H870" s="6"/>
      <c r="I870" s="7"/>
      <c r="J870" s="8"/>
    </row>
    <row r="871" spans="7:10" ht="14.25" customHeight="1" x14ac:dyDescent="0.35">
      <c r="G871" s="6"/>
      <c r="H871" s="6"/>
      <c r="I871" s="7"/>
      <c r="J871" s="8"/>
    </row>
    <row r="872" spans="7:10" ht="14.25" customHeight="1" x14ac:dyDescent="0.35">
      <c r="G872" s="6"/>
      <c r="H872" s="6"/>
      <c r="I872" s="7"/>
      <c r="J872" s="8"/>
    </row>
    <row r="873" spans="7:10" ht="14.25" customHeight="1" x14ac:dyDescent="0.35">
      <c r="G873" s="6"/>
      <c r="H873" s="6"/>
      <c r="I873" s="7"/>
      <c r="J873" s="8"/>
    </row>
    <row r="874" spans="7:10" ht="14.25" customHeight="1" x14ac:dyDescent="0.35">
      <c r="G874" s="6"/>
      <c r="H874" s="6"/>
      <c r="I874" s="7"/>
      <c r="J874" s="8"/>
    </row>
    <row r="875" spans="7:10" ht="14.25" customHeight="1" x14ac:dyDescent="0.35">
      <c r="G875" s="6"/>
      <c r="H875" s="6"/>
      <c r="I875" s="7"/>
      <c r="J875" s="8"/>
    </row>
    <row r="876" spans="7:10" ht="14.25" customHeight="1" x14ac:dyDescent="0.35">
      <c r="G876" s="6"/>
      <c r="H876" s="6"/>
      <c r="I876" s="7"/>
      <c r="J876" s="8"/>
    </row>
    <row r="877" spans="7:10" ht="14.25" customHeight="1" x14ac:dyDescent="0.35">
      <c r="G877" s="6"/>
      <c r="H877" s="6"/>
      <c r="I877" s="7"/>
      <c r="J877" s="8"/>
    </row>
    <row r="878" spans="7:10" ht="14.25" customHeight="1" x14ac:dyDescent="0.35">
      <c r="G878" s="6"/>
      <c r="H878" s="6"/>
      <c r="I878" s="7"/>
      <c r="J878" s="8"/>
    </row>
    <row r="879" spans="7:10" ht="14.25" customHeight="1" x14ac:dyDescent="0.35">
      <c r="G879" s="6"/>
      <c r="H879" s="6"/>
      <c r="I879" s="7"/>
      <c r="J879" s="8"/>
    </row>
    <row r="880" spans="7:10" ht="14.25" customHeight="1" x14ac:dyDescent="0.35">
      <c r="G880" s="6"/>
      <c r="H880" s="6"/>
      <c r="I880" s="7"/>
      <c r="J880" s="8"/>
    </row>
    <row r="881" spans="7:10" ht="14.25" customHeight="1" x14ac:dyDescent="0.35">
      <c r="G881" s="6"/>
      <c r="H881" s="6"/>
      <c r="I881" s="7"/>
      <c r="J881" s="8"/>
    </row>
    <row r="882" spans="7:10" ht="14.25" customHeight="1" x14ac:dyDescent="0.35">
      <c r="G882" s="6"/>
      <c r="H882" s="6"/>
      <c r="I882" s="7"/>
      <c r="J882" s="8"/>
    </row>
    <row r="883" spans="7:10" ht="14.25" customHeight="1" x14ac:dyDescent="0.35">
      <c r="G883" s="6"/>
      <c r="H883" s="6"/>
      <c r="I883" s="7"/>
      <c r="J883" s="8"/>
    </row>
    <row r="884" spans="7:10" ht="14.25" customHeight="1" x14ac:dyDescent="0.35">
      <c r="G884" s="6"/>
      <c r="H884" s="6"/>
      <c r="I884" s="7"/>
      <c r="J884" s="8"/>
    </row>
    <row r="885" spans="7:10" ht="14.25" customHeight="1" x14ac:dyDescent="0.35">
      <c r="G885" s="6"/>
      <c r="H885" s="6"/>
      <c r="I885" s="7"/>
      <c r="J885" s="8"/>
    </row>
    <row r="886" spans="7:10" ht="14.25" customHeight="1" x14ac:dyDescent="0.35">
      <c r="G886" s="6"/>
      <c r="H886" s="6"/>
      <c r="I886" s="7"/>
      <c r="J886" s="8"/>
    </row>
    <row r="887" spans="7:10" ht="14.25" customHeight="1" x14ac:dyDescent="0.35">
      <c r="G887" s="6"/>
      <c r="H887" s="6"/>
      <c r="I887" s="7"/>
      <c r="J887" s="8"/>
    </row>
    <row r="888" spans="7:10" ht="14.25" customHeight="1" x14ac:dyDescent="0.35">
      <c r="G888" s="6"/>
      <c r="H888" s="6"/>
      <c r="I888" s="7"/>
      <c r="J888" s="8"/>
    </row>
    <row r="889" spans="7:10" ht="14.25" customHeight="1" x14ac:dyDescent="0.35">
      <c r="G889" s="6"/>
      <c r="H889" s="6"/>
      <c r="I889" s="7"/>
      <c r="J889" s="8"/>
    </row>
    <row r="890" spans="7:10" ht="14.25" customHeight="1" x14ac:dyDescent="0.35">
      <c r="G890" s="6"/>
      <c r="H890" s="6"/>
      <c r="I890" s="7"/>
      <c r="J890" s="8"/>
    </row>
    <row r="891" spans="7:10" ht="14.25" customHeight="1" x14ac:dyDescent="0.35">
      <c r="G891" s="6"/>
      <c r="H891" s="6"/>
      <c r="I891" s="7"/>
      <c r="J891" s="8"/>
    </row>
    <row r="892" spans="7:10" ht="14.25" customHeight="1" x14ac:dyDescent="0.35">
      <c r="G892" s="6"/>
      <c r="H892" s="6"/>
      <c r="I892" s="7"/>
      <c r="J892" s="8"/>
    </row>
    <row r="893" spans="7:10" ht="14.25" customHeight="1" x14ac:dyDescent="0.35">
      <c r="G893" s="6"/>
      <c r="H893" s="6"/>
      <c r="I893" s="7"/>
      <c r="J893" s="8"/>
    </row>
    <row r="894" spans="7:10" ht="14.25" customHeight="1" x14ac:dyDescent="0.35">
      <c r="G894" s="6"/>
      <c r="H894" s="6"/>
      <c r="I894" s="7"/>
      <c r="J894" s="8"/>
    </row>
    <row r="895" spans="7:10" ht="14.25" customHeight="1" x14ac:dyDescent="0.35">
      <c r="G895" s="6"/>
      <c r="H895" s="6"/>
      <c r="I895" s="7"/>
      <c r="J895" s="8"/>
    </row>
    <row r="896" spans="7:10" ht="14.25" customHeight="1" x14ac:dyDescent="0.35">
      <c r="G896" s="6"/>
      <c r="H896" s="6"/>
      <c r="I896" s="7"/>
      <c r="J896" s="8"/>
    </row>
    <row r="897" spans="7:10" ht="14.25" customHeight="1" x14ac:dyDescent="0.35">
      <c r="G897" s="6"/>
      <c r="H897" s="6"/>
      <c r="I897" s="7"/>
      <c r="J897" s="8"/>
    </row>
    <row r="898" spans="7:10" ht="14.25" customHeight="1" x14ac:dyDescent="0.35">
      <c r="G898" s="6"/>
      <c r="H898" s="6"/>
      <c r="I898" s="7"/>
      <c r="J898" s="8"/>
    </row>
    <row r="899" spans="7:10" ht="14.25" customHeight="1" x14ac:dyDescent="0.35">
      <c r="G899" s="6"/>
      <c r="H899" s="6"/>
      <c r="I899" s="7"/>
      <c r="J899" s="8"/>
    </row>
    <row r="900" spans="7:10" ht="14.25" customHeight="1" x14ac:dyDescent="0.35">
      <c r="G900" s="6"/>
      <c r="H900" s="6"/>
      <c r="I900" s="7"/>
      <c r="J900" s="8"/>
    </row>
    <row r="901" spans="7:10" ht="14.25" customHeight="1" x14ac:dyDescent="0.35">
      <c r="G901" s="6"/>
      <c r="H901" s="6"/>
      <c r="I901" s="7"/>
      <c r="J901" s="8"/>
    </row>
    <row r="902" spans="7:10" ht="14.25" customHeight="1" x14ac:dyDescent="0.35">
      <c r="G902" s="6"/>
      <c r="H902" s="6"/>
      <c r="I902" s="7"/>
      <c r="J902" s="8"/>
    </row>
    <row r="903" spans="7:10" ht="14.25" customHeight="1" x14ac:dyDescent="0.35">
      <c r="G903" s="6"/>
      <c r="H903" s="6"/>
      <c r="I903" s="7"/>
      <c r="J903" s="8"/>
    </row>
    <row r="904" spans="7:10" ht="14.25" customHeight="1" x14ac:dyDescent="0.35">
      <c r="G904" s="6"/>
      <c r="H904" s="6"/>
      <c r="I904" s="7"/>
      <c r="J904" s="8"/>
    </row>
    <row r="905" spans="7:10" ht="14.25" customHeight="1" x14ac:dyDescent="0.35">
      <c r="G905" s="6"/>
      <c r="H905" s="6"/>
      <c r="I905" s="7"/>
      <c r="J905" s="8"/>
    </row>
    <row r="906" spans="7:10" ht="14.25" customHeight="1" x14ac:dyDescent="0.35">
      <c r="G906" s="6"/>
      <c r="H906" s="6"/>
      <c r="I906" s="7"/>
      <c r="J906" s="8"/>
    </row>
    <row r="907" spans="7:10" ht="14.25" customHeight="1" x14ac:dyDescent="0.35">
      <c r="G907" s="6"/>
      <c r="H907" s="6"/>
      <c r="I907" s="7"/>
      <c r="J907" s="8"/>
    </row>
    <row r="908" spans="7:10" ht="14.25" customHeight="1" x14ac:dyDescent="0.35">
      <c r="G908" s="6"/>
      <c r="H908" s="6"/>
      <c r="I908" s="7"/>
      <c r="J908" s="8"/>
    </row>
    <row r="909" spans="7:10" ht="14.25" customHeight="1" x14ac:dyDescent="0.35">
      <c r="G909" s="6"/>
      <c r="H909" s="6"/>
      <c r="I909" s="7"/>
      <c r="J909" s="8"/>
    </row>
    <row r="910" spans="7:10" ht="14.25" customHeight="1" x14ac:dyDescent="0.35">
      <c r="G910" s="6"/>
      <c r="H910" s="6"/>
      <c r="I910" s="7"/>
      <c r="J910" s="8"/>
    </row>
    <row r="911" spans="7:10" ht="14.25" customHeight="1" x14ac:dyDescent="0.35">
      <c r="G911" s="6"/>
      <c r="H911" s="6"/>
      <c r="I911" s="7"/>
      <c r="J911" s="8"/>
    </row>
    <row r="912" spans="7:10" ht="14.25" customHeight="1" x14ac:dyDescent="0.35">
      <c r="G912" s="6"/>
      <c r="H912" s="6"/>
      <c r="I912" s="7"/>
      <c r="J912" s="8"/>
    </row>
    <row r="913" spans="7:10" ht="14.25" customHeight="1" x14ac:dyDescent="0.35">
      <c r="G913" s="6"/>
      <c r="H913" s="6"/>
      <c r="I913" s="7"/>
      <c r="J913" s="8"/>
    </row>
    <row r="914" spans="7:10" ht="14.25" customHeight="1" x14ac:dyDescent="0.35">
      <c r="G914" s="6"/>
      <c r="H914" s="6"/>
      <c r="I914" s="7"/>
      <c r="J914" s="8"/>
    </row>
    <row r="915" spans="7:10" ht="14.25" customHeight="1" x14ac:dyDescent="0.35">
      <c r="G915" s="6"/>
      <c r="H915" s="6"/>
      <c r="I915" s="7"/>
      <c r="J915" s="8"/>
    </row>
    <row r="916" spans="7:10" ht="14.25" customHeight="1" x14ac:dyDescent="0.35">
      <c r="G916" s="6"/>
      <c r="H916" s="6"/>
      <c r="I916" s="7"/>
      <c r="J916" s="8"/>
    </row>
    <row r="917" spans="7:10" ht="14.25" customHeight="1" x14ac:dyDescent="0.35">
      <c r="G917" s="6"/>
      <c r="H917" s="6"/>
      <c r="I917" s="7"/>
      <c r="J917" s="8"/>
    </row>
    <row r="918" spans="7:10" ht="14.25" customHeight="1" x14ac:dyDescent="0.35">
      <c r="G918" s="6"/>
      <c r="H918" s="6"/>
      <c r="I918" s="7"/>
      <c r="J918" s="8"/>
    </row>
    <row r="919" spans="7:10" ht="14.25" customHeight="1" x14ac:dyDescent="0.35">
      <c r="G919" s="6"/>
      <c r="H919" s="6"/>
      <c r="I919" s="7"/>
      <c r="J919" s="8"/>
    </row>
    <row r="920" spans="7:10" ht="14.25" customHeight="1" x14ac:dyDescent="0.35">
      <c r="G920" s="6"/>
      <c r="H920" s="6"/>
      <c r="I920" s="7"/>
      <c r="J920" s="8"/>
    </row>
    <row r="921" spans="7:10" ht="14.25" customHeight="1" x14ac:dyDescent="0.35">
      <c r="G921" s="6"/>
      <c r="H921" s="6"/>
      <c r="I921" s="7"/>
      <c r="J921" s="8"/>
    </row>
    <row r="922" spans="7:10" ht="14.25" customHeight="1" x14ac:dyDescent="0.35">
      <c r="G922" s="6"/>
      <c r="H922" s="6"/>
      <c r="I922" s="7"/>
      <c r="J922" s="8"/>
    </row>
    <row r="923" spans="7:10" ht="14.25" customHeight="1" x14ac:dyDescent="0.35">
      <c r="G923" s="6"/>
      <c r="H923" s="6"/>
      <c r="I923" s="7"/>
      <c r="J923" s="8"/>
    </row>
    <row r="924" spans="7:10" ht="14.25" customHeight="1" x14ac:dyDescent="0.35">
      <c r="G924" s="6"/>
      <c r="H924" s="6"/>
      <c r="I924" s="7"/>
      <c r="J924" s="8"/>
    </row>
    <row r="925" spans="7:10" ht="14.25" customHeight="1" x14ac:dyDescent="0.35">
      <c r="G925" s="6"/>
      <c r="H925" s="6"/>
      <c r="I925" s="7"/>
      <c r="J925" s="8"/>
    </row>
    <row r="926" spans="7:10" ht="14.25" customHeight="1" x14ac:dyDescent="0.35">
      <c r="G926" s="6"/>
      <c r="H926" s="6"/>
      <c r="I926" s="7"/>
      <c r="J926" s="8"/>
    </row>
    <row r="927" spans="7:10" ht="14.25" customHeight="1" x14ac:dyDescent="0.35">
      <c r="G927" s="6"/>
      <c r="H927" s="6"/>
      <c r="I927" s="7"/>
      <c r="J927" s="8"/>
    </row>
    <row r="928" spans="7:10" ht="14.25" customHeight="1" x14ac:dyDescent="0.35">
      <c r="G928" s="6"/>
      <c r="H928" s="6"/>
      <c r="I928" s="7"/>
      <c r="J928" s="8"/>
    </row>
    <row r="929" spans="7:10" ht="14.25" customHeight="1" x14ac:dyDescent="0.35">
      <c r="G929" s="6"/>
      <c r="H929" s="6"/>
      <c r="I929" s="7"/>
      <c r="J929" s="8"/>
    </row>
    <row r="930" spans="7:10" ht="14.25" customHeight="1" x14ac:dyDescent="0.35">
      <c r="G930" s="6"/>
      <c r="H930" s="6"/>
      <c r="I930" s="7"/>
      <c r="J930" s="8"/>
    </row>
    <row r="931" spans="7:10" ht="14.25" customHeight="1" x14ac:dyDescent="0.35">
      <c r="G931" s="6"/>
      <c r="H931" s="6"/>
      <c r="I931" s="7"/>
      <c r="J931" s="8"/>
    </row>
    <row r="932" spans="7:10" ht="14.25" customHeight="1" x14ac:dyDescent="0.35">
      <c r="G932" s="6"/>
      <c r="H932" s="6"/>
      <c r="I932" s="7"/>
      <c r="J932" s="8"/>
    </row>
    <row r="933" spans="7:10" ht="14.25" customHeight="1" x14ac:dyDescent="0.35">
      <c r="G933" s="6"/>
      <c r="H933" s="6"/>
      <c r="I933" s="7"/>
      <c r="J933" s="8"/>
    </row>
    <row r="934" spans="7:10" ht="14.25" customHeight="1" x14ac:dyDescent="0.35">
      <c r="G934" s="6"/>
      <c r="H934" s="6"/>
      <c r="I934" s="7"/>
      <c r="J934" s="8"/>
    </row>
    <row r="935" spans="7:10" ht="14.25" customHeight="1" x14ac:dyDescent="0.35">
      <c r="G935" s="6"/>
      <c r="H935" s="6"/>
      <c r="I935" s="7"/>
      <c r="J935" s="8"/>
    </row>
    <row r="936" spans="7:10" ht="14.25" customHeight="1" x14ac:dyDescent="0.35">
      <c r="G936" s="6"/>
      <c r="H936" s="6"/>
      <c r="I936" s="7"/>
      <c r="J936" s="8"/>
    </row>
    <row r="937" spans="7:10" ht="14.25" customHeight="1" x14ac:dyDescent="0.35">
      <c r="G937" s="6"/>
      <c r="H937" s="6"/>
      <c r="I937" s="7"/>
      <c r="J937" s="8"/>
    </row>
    <row r="938" spans="7:10" ht="14.25" customHeight="1" x14ac:dyDescent="0.35">
      <c r="G938" s="6"/>
      <c r="H938" s="6"/>
      <c r="I938" s="7"/>
      <c r="J938" s="8"/>
    </row>
    <row r="939" spans="7:10" ht="14.25" customHeight="1" x14ac:dyDescent="0.35">
      <c r="G939" s="6"/>
      <c r="H939" s="6"/>
      <c r="I939" s="7"/>
      <c r="J939" s="8"/>
    </row>
    <row r="940" spans="7:10" ht="14.25" customHeight="1" x14ac:dyDescent="0.35">
      <c r="G940" s="6"/>
      <c r="H940" s="6"/>
      <c r="I940" s="7"/>
      <c r="J940" s="8"/>
    </row>
    <row r="941" spans="7:10" ht="14.25" customHeight="1" x14ac:dyDescent="0.35">
      <c r="G941" s="6"/>
      <c r="H941" s="6"/>
      <c r="I941" s="7"/>
      <c r="J941" s="8"/>
    </row>
    <row r="942" spans="7:10" ht="14.25" customHeight="1" x14ac:dyDescent="0.35">
      <c r="G942" s="6"/>
      <c r="H942" s="6"/>
      <c r="I942" s="7"/>
      <c r="J942" s="8"/>
    </row>
    <row r="943" spans="7:10" ht="14.25" customHeight="1" x14ac:dyDescent="0.35">
      <c r="G943" s="6"/>
      <c r="H943" s="6"/>
      <c r="I943" s="7"/>
      <c r="J943" s="8"/>
    </row>
    <row r="944" spans="7:10" ht="14.25" customHeight="1" x14ac:dyDescent="0.35">
      <c r="G944" s="6"/>
      <c r="H944" s="6"/>
      <c r="I944" s="7"/>
      <c r="J944" s="8"/>
    </row>
    <row r="945" spans="7:10" ht="14.25" customHeight="1" x14ac:dyDescent="0.35">
      <c r="G945" s="6"/>
      <c r="H945" s="6"/>
      <c r="I945" s="7"/>
      <c r="J945" s="8"/>
    </row>
    <row r="946" spans="7:10" ht="14.25" customHeight="1" x14ac:dyDescent="0.35">
      <c r="G946" s="6"/>
      <c r="H946" s="6"/>
      <c r="I946" s="7"/>
      <c r="J946" s="8"/>
    </row>
    <row r="947" spans="7:10" ht="14.25" customHeight="1" x14ac:dyDescent="0.35">
      <c r="G947" s="6"/>
      <c r="H947" s="6"/>
      <c r="I947" s="7"/>
      <c r="J947" s="8"/>
    </row>
    <row r="948" spans="7:10" ht="14.25" customHeight="1" x14ac:dyDescent="0.35">
      <c r="G948" s="6"/>
      <c r="H948" s="6"/>
      <c r="I948" s="7"/>
      <c r="J948" s="8"/>
    </row>
    <row r="949" spans="7:10" ht="14.25" customHeight="1" x14ac:dyDescent="0.35">
      <c r="G949" s="6"/>
      <c r="H949" s="6"/>
      <c r="I949" s="7"/>
      <c r="J949" s="8"/>
    </row>
    <row r="950" spans="7:10" ht="14.25" customHeight="1" x14ac:dyDescent="0.35">
      <c r="G950" s="6"/>
      <c r="H950" s="6"/>
      <c r="I950" s="7"/>
      <c r="J950" s="8"/>
    </row>
    <row r="951" spans="7:10" ht="14.25" customHeight="1" x14ac:dyDescent="0.35">
      <c r="G951" s="6"/>
      <c r="H951" s="6"/>
      <c r="I951" s="7"/>
      <c r="J951" s="8"/>
    </row>
    <row r="952" spans="7:10" ht="14.25" customHeight="1" x14ac:dyDescent="0.35">
      <c r="G952" s="6"/>
      <c r="H952" s="6"/>
      <c r="I952" s="7"/>
      <c r="J952" s="8"/>
    </row>
    <row r="953" spans="7:10" ht="14.25" customHeight="1" x14ac:dyDescent="0.35">
      <c r="G953" s="6"/>
      <c r="H953" s="6"/>
      <c r="I953" s="7"/>
      <c r="J953" s="8"/>
    </row>
    <row r="954" spans="7:10" ht="14.25" customHeight="1" x14ac:dyDescent="0.35">
      <c r="G954" s="6"/>
      <c r="H954" s="6"/>
      <c r="I954" s="7"/>
      <c r="J954" s="8"/>
    </row>
    <row r="955" spans="7:10" ht="14.25" customHeight="1" x14ac:dyDescent="0.35">
      <c r="G955" s="6"/>
      <c r="H955" s="6"/>
      <c r="I955" s="7"/>
      <c r="J955" s="8"/>
    </row>
    <row r="956" spans="7:10" ht="14.25" customHeight="1" x14ac:dyDescent="0.35">
      <c r="G956" s="6"/>
      <c r="H956" s="6"/>
      <c r="I956" s="7"/>
      <c r="J956" s="8"/>
    </row>
    <row r="957" spans="7:10" ht="14.25" customHeight="1" x14ac:dyDescent="0.35">
      <c r="G957" s="6"/>
      <c r="H957" s="6"/>
      <c r="I957" s="7"/>
      <c r="J957" s="8"/>
    </row>
    <row r="958" spans="7:10" ht="14.25" customHeight="1" x14ac:dyDescent="0.35">
      <c r="G958" s="6"/>
      <c r="H958" s="6"/>
      <c r="I958" s="7"/>
      <c r="J958" s="8"/>
    </row>
    <row r="959" spans="7:10" ht="14.25" customHeight="1" x14ac:dyDescent="0.35">
      <c r="G959" s="6"/>
      <c r="H959" s="6"/>
      <c r="I959" s="7"/>
      <c r="J959" s="8"/>
    </row>
    <row r="960" spans="7:10" ht="14.25" customHeight="1" x14ac:dyDescent="0.35">
      <c r="G960" s="6"/>
      <c r="H960" s="6"/>
      <c r="I960" s="7"/>
      <c r="J960" s="8"/>
    </row>
    <row r="961" spans="7:10" ht="14.25" customHeight="1" x14ac:dyDescent="0.35">
      <c r="G961" s="6"/>
      <c r="H961" s="6"/>
      <c r="I961" s="7"/>
      <c r="J961" s="8"/>
    </row>
    <row r="962" spans="7:10" ht="14.25" customHeight="1" x14ac:dyDescent="0.35">
      <c r="G962" s="6"/>
      <c r="H962" s="6"/>
      <c r="I962" s="7"/>
      <c r="J962" s="8"/>
    </row>
    <row r="963" spans="7:10" ht="14.25" customHeight="1" x14ac:dyDescent="0.35">
      <c r="G963" s="6"/>
      <c r="H963" s="6"/>
      <c r="I963" s="7"/>
      <c r="J963" s="8"/>
    </row>
    <row r="964" spans="7:10" ht="14.25" customHeight="1" x14ac:dyDescent="0.35">
      <c r="G964" s="6"/>
      <c r="H964" s="6"/>
      <c r="I964" s="7"/>
      <c r="J964" s="8"/>
    </row>
    <row r="965" spans="7:10" ht="14.25" customHeight="1" x14ac:dyDescent="0.35">
      <c r="G965" s="6"/>
      <c r="H965" s="6"/>
      <c r="I965" s="7"/>
      <c r="J965" s="8"/>
    </row>
    <row r="966" spans="7:10" ht="14.25" customHeight="1" x14ac:dyDescent="0.35">
      <c r="G966" s="6"/>
      <c r="H966" s="6"/>
      <c r="I966" s="7"/>
      <c r="J966" s="8"/>
    </row>
    <row r="967" spans="7:10" ht="14.25" customHeight="1" x14ac:dyDescent="0.35">
      <c r="G967" s="6"/>
      <c r="H967" s="6"/>
      <c r="I967" s="7"/>
      <c r="J967" s="8"/>
    </row>
    <row r="968" spans="7:10" ht="14.25" customHeight="1" x14ac:dyDescent="0.35">
      <c r="G968" s="6"/>
      <c r="H968" s="6"/>
      <c r="I968" s="7"/>
      <c r="J968" s="8"/>
    </row>
    <row r="969" spans="7:10" ht="14.25" customHeight="1" x14ac:dyDescent="0.35">
      <c r="G969" s="6"/>
      <c r="H969" s="6"/>
      <c r="I969" s="7"/>
      <c r="J969" s="8"/>
    </row>
    <row r="970" spans="7:10" ht="14.25" customHeight="1" x14ac:dyDescent="0.35">
      <c r="G970" s="6"/>
      <c r="H970" s="6"/>
      <c r="I970" s="7"/>
      <c r="J970" s="8"/>
    </row>
    <row r="971" spans="7:10" ht="14.25" customHeight="1" x14ac:dyDescent="0.35">
      <c r="G971" s="6"/>
      <c r="H971" s="6"/>
      <c r="I971" s="7"/>
      <c r="J971" s="8"/>
    </row>
    <row r="972" spans="7:10" ht="14.25" customHeight="1" x14ac:dyDescent="0.35">
      <c r="G972" s="6"/>
      <c r="H972" s="6"/>
      <c r="I972" s="7"/>
      <c r="J972" s="8"/>
    </row>
    <row r="973" spans="7:10" ht="14.25" customHeight="1" x14ac:dyDescent="0.35">
      <c r="G973" s="6"/>
      <c r="H973" s="6"/>
      <c r="I973" s="7"/>
      <c r="J973" s="8"/>
    </row>
    <row r="974" spans="7:10" ht="14.25" customHeight="1" x14ac:dyDescent="0.35">
      <c r="G974" s="6"/>
      <c r="H974" s="6"/>
      <c r="I974" s="7"/>
      <c r="J974" s="8"/>
    </row>
    <row r="975" spans="7:10" ht="14.25" customHeight="1" x14ac:dyDescent="0.35">
      <c r="G975" s="6"/>
      <c r="H975" s="6"/>
      <c r="I975" s="7"/>
      <c r="J975" s="8"/>
    </row>
    <row r="976" spans="7:10" ht="14.25" customHeight="1" x14ac:dyDescent="0.35">
      <c r="G976" s="6"/>
      <c r="H976" s="6"/>
      <c r="I976" s="7"/>
      <c r="J976" s="8"/>
    </row>
    <row r="977" spans="7:10" ht="14.25" customHeight="1" x14ac:dyDescent="0.35">
      <c r="G977" s="6"/>
      <c r="H977" s="6"/>
      <c r="I977" s="7"/>
      <c r="J977" s="8"/>
    </row>
    <row r="978" spans="7:10" ht="14.25" customHeight="1" x14ac:dyDescent="0.35">
      <c r="G978" s="6"/>
      <c r="H978" s="6"/>
      <c r="I978" s="7"/>
      <c r="J978" s="8"/>
    </row>
    <row r="979" spans="7:10" ht="14.25" customHeight="1" x14ac:dyDescent="0.35">
      <c r="G979" s="6"/>
      <c r="H979" s="6"/>
      <c r="I979" s="7"/>
      <c r="J979" s="8"/>
    </row>
    <row r="980" spans="7:10" ht="14.25" customHeight="1" x14ac:dyDescent="0.35">
      <c r="G980" s="6"/>
      <c r="H980" s="6"/>
      <c r="I980" s="7"/>
      <c r="J980" s="8"/>
    </row>
    <row r="981" spans="7:10" ht="14.25" customHeight="1" x14ac:dyDescent="0.35">
      <c r="G981" s="6"/>
      <c r="H981" s="6"/>
      <c r="I981" s="7"/>
      <c r="J981" s="8"/>
    </row>
    <row r="982" spans="7:10" ht="14.25" customHeight="1" x14ac:dyDescent="0.35">
      <c r="G982" s="6"/>
      <c r="H982" s="6"/>
      <c r="I982" s="7"/>
      <c r="J982" s="8"/>
    </row>
    <row r="983" spans="7:10" ht="14.25" customHeight="1" x14ac:dyDescent="0.35">
      <c r="G983" s="6"/>
      <c r="H983" s="6"/>
      <c r="I983" s="7"/>
      <c r="J983" s="8"/>
    </row>
    <row r="984" spans="7:10" ht="14.25" customHeight="1" x14ac:dyDescent="0.35">
      <c r="G984" s="6"/>
      <c r="H984" s="6"/>
      <c r="I984" s="7"/>
      <c r="J984" s="8"/>
    </row>
    <row r="985" spans="7:10" ht="14.25" customHeight="1" x14ac:dyDescent="0.35">
      <c r="G985" s="6"/>
      <c r="H985" s="6"/>
      <c r="I985" s="7"/>
      <c r="J985" s="8"/>
    </row>
    <row r="986" spans="7:10" ht="14.25" customHeight="1" x14ac:dyDescent="0.35">
      <c r="G986" s="6"/>
      <c r="H986" s="6"/>
      <c r="I986" s="7"/>
      <c r="J986" s="8"/>
    </row>
    <row r="987" spans="7:10" ht="14.25" customHeight="1" x14ac:dyDescent="0.35">
      <c r="G987" s="6"/>
      <c r="H987" s="6"/>
      <c r="I987" s="7"/>
      <c r="J987" s="8"/>
    </row>
    <row r="988" spans="7:10" ht="14.25" customHeight="1" x14ac:dyDescent="0.35">
      <c r="G988" s="6"/>
      <c r="H988" s="6"/>
      <c r="I988" s="7"/>
      <c r="J988" s="8"/>
    </row>
    <row r="989" spans="7:10" ht="14.25" customHeight="1" x14ac:dyDescent="0.35">
      <c r="G989" s="6"/>
      <c r="H989" s="6"/>
      <c r="I989" s="7"/>
      <c r="J989" s="8"/>
    </row>
    <row r="990" spans="7:10" ht="14.25" customHeight="1" x14ac:dyDescent="0.35">
      <c r="G990" s="6"/>
      <c r="H990" s="6"/>
      <c r="I990" s="7"/>
      <c r="J990" s="8"/>
    </row>
    <row r="991" spans="7:10" ht="14.25" customHeight="1" x14ac:dyDescent="0.35">
      <c r="G991" s="6"/>
      <c r="H991" s="6"/>
      <c r="I991" s="7"/>
      <c r="J991" s="8"/>
    </row>
    <row r="992" spans="7:10" ht="14.25" customHeight="1" x14ac:dyDescent="0.35">
      <c r="G992" s="6"/>
      <c r="H992" s="6"/>
      <c r="I992" s="7"/>
      <c r="J992" s="8"/>
    </row>
    <row r="993" spans="7:10" ht="14.25" customHeight="1" x14ac:dyDescent="0.35">
      <c r="G993" s="6"/>
      <c r="H993" s="6"/>
      <c r="I993" s="7"/>
      <c r="J993" s="8"/>
    </row>
    <row r="994" spans="7:10" ht="14.25" customHeight="1" x14ac:dyDescent="0.35">
      <c r="G994" s="6"/>
      <c r="H994" s="6"/>
      <c r="I994" s="7"/>
      <c r="J994" s="8"/>
    </row>
    <row r="995" spans="7:10" ht="14.25" customHeight="1" x14ac:dyDescent="0.35">
      <c r="G995" s="6"/>
      <c r="H995" s="6"/>
      <c r="I995" s="7"/>
      <c r="J995" s="8"/>
    </row>
    <row r="996" spans="7:10" ht="14.25" customHeight="1" x14ac:dyDescent="0.35">
      <c r="G996" s="6"/>
      <c r="H996" s="6"/>
      <c r="I996" s="7"/>
      <c r="J996" s="8"/>
    </row>
    <row r="997" spans="7:10" ht="14.25" customHeight="1" x14ac:dyDescent="0.35">
      <c r="G997" s="6"/>
      <c r="H997" s="6"/>
      <c r="I997" s="7"/>
      <c r="J997" s="8"/>
    </row>
    <row r="998" spans="7:10" ht="14.25" customHeight="1" x14ac:dyDescent="0.35">
      <c r="G998" s="6"/>
      <c r="H998" s="6"/>
      <c r="I998" s="7"/>
      <c r="J998" s="8"/>
    </row>
    <row r="999" spans="7:10" ht="14.25" customHeight="1" x14ac:dyDescent="0.35">
      <c r="G999" s="6"/>
      <c r="H999" s="6"/>
      <c r="I999" s="7"/>
      <c r="J999" s="8"/>
    </row>
    <row r="1000" spans="7:10" ht="14.25" customHeight="1" x14ac:dyDescent="0.35">
      <c r="G1000" s="6"/>
      <c r="H1000" s="6"/>
      <c r="I1000" s="7"/>
      <c r="J1000" s="8"/>
    </row>
  </sheetData>
  <pageMargins left="0.7" right="0.7" top="0.75" bottom="0.7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B59" sqref="B59"/>
    </sheetView>
  </sheetViews>
  <sheetFormatPr defaultColWidth="14.453125" defaultRowHeight="15" customHeight="1" x14ac:dyDescent="0.35"/>
  <cols>
    <col min="1" max="1" width="8.6328125" customWidth="1"/>
    <col min="2" max="2" width="12" customWidth="1"/>
    <col min="3" max="3" width="9" customWidth="1"/>
    <col min="4" max="4" width="10.6328125" customWidth="1"/>
    <col min="5" max="26" width="8.6328125" customWidth="1"/>
  </cols>
  <sheetData>
    <row r="1" spans="1:7" ht="27.75" customHeight="1" x14ac:dyDescent="0.35">
      <c r="A1" s="15" t="s">
        <v>170</v>
      </c>
      <c r="B1" s="1" t="s">
        <v>0</v>
      </c>
      <c r="C1" s="15" t="s">
        <v>171</v>
      </c>
      <c r="D1" s="15" t="s">
        <v>172</v>
      </c>
    </row>
    <row r="2" spans="1:7" ht="14.25" customHeight="1" x14ac:dyDescent="0.35">
      <c r="A2" s="5">
        <v>14</v>
      </c>
      <c r="B2" s="12" t="s">
        <v>67</v>
      </c>
      <c r="C2" s="5">
        <v>6</v>
      </c>
      <c r="D2" s="16">
        <v>44434</v>
      </c>
    </row>
    <row r="3" spans="1:7" ht="14.25" customHeight="1" x14ac:dyDescent="0.35">
      <c r="A3" s="5">
        <v>41</v>
      </c>
      <c r="B3" s="12" t="s">
        <v>67</v>
      </c>
      <c r="C3" s="5">
        <v>96</v>
      </c>
      <c r="D3" s="16">
        <v>44504</v>
      </c>
    </row>
    <row r="4" spans="1:7" ht="14.25" customHeight="1" x14ac:dyDescent="0.35">
      <c r="A4" s="5">
        <v>61</v>
      </c>
      <c r="B4" s="12" t="s">
        <v>67</v>
      </c>
      <c r="C4" s="5">
        <v>96</v>
      </c>
      <c r="D4" s="16">
        <v>44469</v>
      </c>
    </row>
    <row r="5" spans="1:7" ht="14.25" customHeight="1" x14ac:dyDescent="0.35">
      <c r="A5" s="5">
        <v>73</v>
      </c>
      <c r="B5" s="12" t="s">
        <v>67</v>
      </c>
      <c r="C5" s="5">
        <v>88</v>
      </c>
      <c r="D5" s="16">
        <v>44498</v>
      </c>
    </row>
    <row r="6" spans="1:7" ht="14.25" customHeight="1" x14ac:dyDescent="0.35">
      <c r="A6" s="5">
        <v>140</v>
      </c>
      <c r="B6" s="12" t="s">
        <v>67</v>
      </c>
      <c r="C6" s="5">
        <v>34</v>
      </c>
      <c r="D6" s="16">
        <v>44467</v>
      </c>
    </row>
    <row r="7" spans="1:7" ht="14.25" customHeight="1" x14ac:dyDescent="0.35">
      <c r="A7" s="5">
        <v>144</v>
      </c>
      <c r="B7" s="12" t="s">
        <v>67</v>
      </c>
      <c r="C7" s="5">
        <v>96</v>
      </c>
      <c r="D7" s="16">
        <v>44488</v>
      </c>
    </row>
    <row r="8" spans="1:7" ht="14.25" customHeight="1" x14ac:dyDescent="0.35">
      <c r="A8" s="5">
        <v>155</v>
      </c>
      <c r="B8" s="12" t="s">
        <v>67</v>
      </c>
      <c r="C8" s="5">
        <v>15</v>
      </c>
      <c r="D8" s="16">
        <v>44447</v>
      </c>
      <c r="G8" s="5">
        <f>SUM(C2:C8)</f>
        <v>431</v>
      </c>
    </row>
    <row r="9" spans="1:7" ht="14.25" customHeight="1" x14ac:dyDescent="0.35">
      <c r="A9" s="5">
        <v>23</v>
      </c>
      <c r="B9" s="12" t="s">
        <v>77</v>
      </c>
      <c r="C9" s="5">
        <v>53</v>
      </c>
      <c r="D9" s="16">
        <v>44462</v>
      </c>
    </row>
    <row r="10" spans="1:7" ht="14.25" customHeight="1" x14ac:dyDescent="0.35">
      <c r="A10" s="5">
        <v>30</v>
      </c>
      <c r="B10" s="12" t="s">
        <v>77</v>
      </c>
      <c r="C10" s="5">
        <v>23</v>
      </c>
      <c r="D10" s="16">
        <v>44425</v>
      </c>
    </row>
    <row r="11" spans="1:7" ht="14.25" customHeight="1" x14ac:dyDescent="0.35">
      <c r="A11" s="5">
        <v>54</v>
      </c>
      <c r="B11" s="12" t="s">
        <v>77</v>
      </c>
      <c r="C11" s="5">
        <v>43</v>
      </c>
      <c r="D11" s="16">
        <v>44467</v>
      </c>
    </row>
    <row r="12" spans="1:7" ht="14.25" customHeight="1" x14ac:dyDescent="0.35">
      <c r="A12" s="5">
        <v>85</v>
      </c>
      <c r="B12" s="12" t="s">
        <v>77</v>
      </c>
      <c r="C12" s="5">
        <v>48</v>
      </c>
      <c r="D12" s="16">
        <v>44462</v>
      </c>
    </row>
    <row r="13" spans="1:7" ht="14.25" customHeight="1" x14ac:dyDescent="0.35">
      <c r="A13" s="5">
        <v>89</v>
      </c>
      <c r="B13" s="12" t="s">
        <v>77</v>
      </c>
      <c r="C13" s="5">
        <v>30</v>
      </c>
      <c r="D13" s="16">
        <v>44530</v>
      </c>
    </row>
    <row r="14" spans="1:7" ht="14.25" customHeight="1" x14ac:dyDescent="0.35">
      <c r="A14" s="5">
        <v>95</v>
      </c>
      <c r="B14" s="12" t="s">
        <v>77</v>
      </c>
      <c r="C14" s="5">
        <v>24</v>
      </c>
      <c r="D14" s="16">
        <v>44434</v>
      </c>
    </row>
    <row r="15" spans="1:7" ht="14.25" customHeight="1" x14ac:dyDescent="0.35">
      <c r="A15" s="5">
        <v>98</v>
      </c>
      <c r="B15" s="12" t="s">
        <v>77</v>
      </c>
      <c r="C15" s="5">
        <v>1</v>
      </c>
      <c r="D15" s="16">
        <v>44418</v>
      </c>
    </row>
    <row r="16" spans="1:7" ht="14.25" customHeight="1" x14ac:dyDescent="0.35">
      <c r="A16" s="5">
        <v>129</v>
      </c>
      <c r="B16" s="12" t="s">
        <v>77</v>
      </c>
      <c r="C16" s="5">
        <v>78</v>
      </c>
      <c r="D16" s="16">
        <v>44488</v>
      </c>
    </row>
    <row r="17" spans="1:4" ht="14.25" customHeight="1" x14ac:dyDescent="0.35">
      <c r="A17" s="5">
        <v>192</v>
      </c>
      <c r="B17" s="12" t="s">
        <v>77</v>
      </c>
      <c r="C17" s="5">
        <v>86</v>
      </c>
      <c r="D17" s="16">
        <v>44435</v>
      </c>
    </row>
    <row r="18" spans="1:4" ht="14.25" customHeight="1" x14ac:dyDescent="0.35">
      <c r="A18" s="5">
        <v>194</v>
      </c>
      <c r="B18" s="12" t="s">
        <v>77</v>
      </c>
      <c r="C18" s="5">
        <v>58</v>
      </c>
      <c r="D18" s="16">
        <v>44482</v>
      </c>
    </row>
    <row r="19" spans="1:4" ht="14.25" customHeight="1" x14ac:dyDescent="0.35">
      <c r="A19" s="5">
        <v>32</v>
      </c>
      <c r="B19" s="12" t="s">
        <v>81</v>
      </c>
      <c r="C19" s="5">
        <v>66</v>
      </c>
      <c r="D19" s="16">
        <v>44432</v>
      </c>
    </row>
    <row r="20" spans="1:4" ht="14.25" customHeight="1" x14ac:dyDescent="0.35">
      <c r="A20" s="5">
        <v>55</v>
      </c>
      <c r="B20" s="12" t="s">
        <v>81</v>
      </c>
      <c r="C20" s="5">
        <v>51</v>
      </c>
      <c r="D20" s="16">
        <v>44418</v>
      </c>
    </row>
    <row r="21" spans="1:4" ht="14.25" customHeight="1" x14ac:dyDescent="0.35">
      <c r="A21" s="5">
        <v>57</v>
      </c>
      <c r="B21" s="12" t="s">
        <v>81</v>
      </c>
      <c r="C21" s="5">
        <v>78</v>
      </c>
      <c r="D21" s="16">
        <v>44509</v>
      </c>
    </row>
    <row r="22" spans="1:4" ht="14.25" customHeight="1" x14ac:dyDescent="0.35">
      <c r="A22" s="5">
        <v>119</v>
      </c>
      <c r="B22" s="12" t="s">
        <v>81</v>
      </c>
      <c r="C22" s="5">
        <v>4</v>
      </c>
      <c r="D22" s="16">
        <v>44439</v>
      </c>
    </row>
    <row r="23" spans="1:4" ht="14.25" customHeight="1" x14ac:dyDescent="0.35">
      <c r="A23" s="5">
        <v>120</v>
      </c>
      <c r="B23" s="12" t="s">
        <v>81</v>
      </c>
      <c r="C23" s="5">
        <v>97</v>
      </c>
      <c r="D23" s="16">
        <v>44431</v>
      </c>
    </row>
    <row r="24" spans="1:4" ht="14.25" customHeight="1" x14ac:dyDescent="0.35">
      <c r="A24" s="5">
        <v>124</v>
      </c>
      <c r="B24" s="12" t="s">
        <v>81</v>
      </c>
      <c r="C24" s="5">
        <v>35</v>
      </c>
      <c r="D24" s="16">
        <v>44433</v>
      </c>
    </row>
    <row r="25" spans="1:4" ht="14.25" customHeight="1" x14ac:dyDescent="0.35">
      <c r="A25" s="5">
        <v>143</v>
      </c>
      <c r="B25" s="12" t="s">
        <v>81</v>
      </c>
      <c r="C25" s="5">
        <v>18</v>
      </c>
      <c r="D25" s="16">
        <v>44418</v>
      </c>
    </row>
    <row r="26" spans="1:4" ht="14.25" customHeight="1" x14ac:dyDescent="0.35">
      <c r="A26" s="5">
        <v>164</v>
      </c>
      <c r="B26" s="12" t="s">
        <v>81</v>
      </c>
      <c r="C26" s="5">
        <v>4</v>
      </c>
      <c r="D26" s="16">
        <v>44452</v>
      </c>
    </row>
    <row r="27" spans="1:4" ht="14.25" customHeight="1" x14ac:dyDescent="0.35">
      <c r="A27" s="5">
        <v>193</v>
      </c>
      <c r="B27" s="12" t="s">
        <v>81</v>
      </c>
      <c r="C27" s="5">
        <v>57</v>
      </c>
      <c r="D27" s="16">
        <v>44413</v>
      </c>
    </row>
    <row r="28" spans="1:4" ht="14.25" customHeight="1" x14ac:dyDescent="0.35">
      <c r="A28" s="5">
        <v>197</v>
      </c>
      <c r="B28" s="12" t="s">
        <v>81</v>
      </c>
      <c r="C28" s="5">
        <v>31</v>
      </c>
      <c r="D28" s="16">
        <v>44523</v>
      </c>
    </row>
    <row r="29" spans="1:4" ht="14.25" customHeight="1" x14ac:dyDescent="0.35">
      <c r="A29" s="5">
        <v>80</v>
      </c>
      <c r="B29" s="12" t="s">
        <v>95</v>
      </c>
      <c r="C29" s="5">
        <v>34</v>
      </c>
      <c r="D29" s="16">
        <v>44510</v>
      </c>
    </row>
    <row r="30" spans="1:4" ht="14.25" customHeight="1" x14ac:dyDescent="0.35">
      <c r="A30" s="5">
        <v>117</v>
      </c>
      <c r="B30" s="12" t="s">
        <v>95</v>
      </c>
      <c r="C30" s="5">
        <v>39</v>
      </c>
      <c r="D30" s="16">
        <v>44425</v>
      </c>
    </row>
    <row r="31" spans="1:4" ht="14.25" customHeight="1" x14ac:dyDescent="0.35">
      <c r="A31" s="5">
        <v>133</v>
      </c>
      <c r="B31" s="12" t="s">
        <v>95</v>
      </c>
      <c r="C31" s="5">
        <v>72</v>
      </c>
      <c r="D31" s="16">
        <v>44435</v>
      </c>
    </row>
    <row r="32" spans="1:4" ht="14.25" customHeight="1" x14ac:dyDescent="0.35">
      <c r="A32" s="5">
        <v>29</v>
      </c>
      <c r="B32" s="12" t="s">
        <v>97</v>
      </c>
      <c r="C32" s="5">
        <v>61</v>
      </c>
      <c r="D32" s="16">
        <v>44501</v>
      </c>
    </row>
    <row r="33" spans="1:4" ht="14.25" customHeight="1" x14ac:dyDescent="0.35">
      <c r="A33" s="5">
        <v>69</v>
      </c>
      <c r="B33" s="12" t="s">
        <v>97</v>
      </c>
      <c r="C33" s="5">
        <v>72</v>
      </c>
      <c r="D33" s="16">
        <v>44481</v>
      </c>
    </row>
    <row r="34" spans="1:4" ht="14.25" customHeight="1" x14ac:dyDescent="0.35">
      <c r="A34" s="5">
        <v>75</v>
      </c>
      <c r="B34" s="12" t="s">
        <v>97</v>
      </c>
      <c r="C34" s="5">
        <v>88</v>
      </c>
      <c r="D34" s="16">
        <v>44463</v>
      </c>
    </row>
    <row r="35" spans="1:4" ht="14.25" customHeight="1" x14ac:dyDescent="0.35">
      <c r="A35" s="5">
        <v>76</v>
      </c>
      <c r="B35" s="12" t="s">
        <v>97</v>
      </c>
      <c r="C35" s="5">
        <v>26</v>
      </c>
      <c r="D35" s="16">
        <v>44467</v>
      </c>
    </row>
    <row r="36" spans="1:4" ht="14.25" customHeight="1" x14ac:dyDescent="0.35">
      <c r="A36" s="5">
        <v>115</v>
      </c>
      <c r="B36" s="12" t="s">
        <v>97</v>
      </c>
      <c r="C36" s="5">
        <v>93</v>
      </c>
      <c r="D36" s="16">
        <v>44509</v>
      </c>
    </row>
    <row r="37" spans="1:4" ht="14.25" customHeight="1" x14ac:dyDescent="0.35">
      <c r="A37" s="5">
        <v>199</v>
      </c>
      <c r="B37" s="12" t="s">
        <v>97</v>
      </c>
      <c r="C37" s="5">
        <v>26</v>
      </c>
      <c r="D37" s="16">
        <v>44438</v>
      </c>
    </row>
    <row r="38" spans="1:4" ht="14.25" customHeight="1" x14ac:dyDescent="0.35">
      <c r="A38" s="5">
        <v>25</v>
      </c>
      <c r="B38" s="12" t="s">
        <v>102</v>
      </c>
      <c r="C38" s="5">
        <v>72</v>
      </c>
      <c r="D38" s="16">
        <v>44427</v>
      </c>
    </row>
    <row r="39" spans="1:4" ht="14.25" customHeight="1" x14ac:dyDescent="0.35">
      <c r="A39" s="5">
        <v>64</v>
      </c>
      <c r="B39" s="12" t="s">
        <v>102</v>
      </c>
      <c r="C39" s="5">
        <v>67</v>
      </c>
      <c r="D39" s="16">
        <v>44481</v>
      </c>
    </row>
    <row r="40" spans="1:4" ht="14.25" customHeight="1" x14ac:dyDescent="0.35">
      <c r="A40" s="5">
        <v>109</v>
      </c>
      <c r="B40" s="12" t="s">
        <v>102</v>
      </c>
      <c r="C40" s="5">
        <v>65</v>
      </c>
      <c r="D40" s="16">
        <v>44431</v>
      </c>
    </row>
    <row r="41" spans="1:4" ht="14.25" customHeight="1" x14ac:dyDescent="0.35">
      <c r="A41" s="5">
        <v>122</v>
      </c>
      <c r="B41" s="12" t="s">
        <v>102</v>
      </c>
      <c r="C41" s="5">
        <v>78</v>
      </c>
      <c r="D41" s="16">
        <v>44441</v>
      </c>
    </row>
    <row r="42" spans="1:4" ht="14.25" customHeight="1" x14ac:dyDescent="0.35">
      <c r="A42" s="5">
        <v>53</v>
      </c>
      <c r="B42" s="12" t="s">
        <v>57</v>
      </c>
      <c r="C42" s="5">
        <v>90</v>
      </c>
      <c r="D42" s="16">
        <v>44517</v>
      </c>
    </row>
    <row r="43" spans="1:4" ht="14.25" customHeight="1" x14ac:dyDescent="0.35">
      <c r="A43" s="5">
        <v>83</v>
      </c>
      <c r="B43" s="12" t="s">
        <v>57</v>
      </c>
      <c r="C43" s="5">
        <v>41</v>
      </c>
      <c r="D43" s="16">
        <v>44498</v>
      </c>
    </row>
    <row r="44" spans="1:4" ht="14.25" customHeight="1" x14ac:dyDescent="0.35">
      <c r="A44" s="5">
        <v>112</v>
      </c>
      <c r="B44" s="12" t="s">
        <v>57</v>
      </c>
      <c r="C44" s="5">
        <v>64</v>
      </c>
      <c r="D44" s="16">
        <v>44476</v>
      </c>
    </row>
    <row r="45" spans="1:4" ht="14.25" customHeight="1" x14ac:dyDescent="0.35">
      <c r="A45" s="5">
        <v>118</v>
      </c>
      <c r="B45" s="12" t="s">
        <v>57</v>
      </c>
      <c r="C45" s="5">
        <v>51</v>
      </c>
      <c r="D45" s="16">
        <v>44494</v>
      </c>
    </row>
    <row r="46" spans="1:4" ht="14.25" customHeight="1" x14ac:dyDescent="0.35">
      <c r="A46" s="5">
        <v>150</v>
      </c>
      <c r="B46" s="12" t="s">
        <v>57</v>
      </c>
      <c r="C46" s="5">
        <v>1</v>
      </c>
      <c r="D46" s="16">
        <v>44526</v>
      </c>
    </row>
    <row r="47" spans="1:4" ht="14.25" customHeight="1" x14ac:dyDescent="0.35">
      <c r="A47" s="5">
        <v>173</v>
      </c>
      <c r="B47" s="12" t="s">
        <v>57</v>
      </c>
      <c r="C47" s="5">
        <v>67</v>
      </c>
      <c r="D47" s="16">
        <v>44515</v>
      </c>
    </row>
    <row r="48" spans="1:4" ht="14.25" customHeight="1" x14ac:dyDescent="0.35">
      <c r="A48" s="5">
        <v>183</v>
      </c>
      <c r="B48" s="12" t="s">
        <v>57</v>
      </c>
      <c r="C48" s="5">
        <v>76</v>
      </c>
      <c r="D48" s="16">
        <v>44425</v>
      </c>
    </row>
    <row r="49" spans="1:4" ht="14.25" customHeight="1" x14ac:dyDescent="0.35">
      <c r="A49" s="5">
        <v>17</v>
      </c>
      <c r="B49" s="12" t="s">
        <v>68</v>
      </c>
      <c r="C49" s="5">
        <v>38</v>
      </c>
      <c r="D49" s="16">
        <v>44425</v>
      </c>
    </row>
    <row r="50" spans="1:4" ht="14.25" customHeight="1" x14ac:dyDescent="0.35">
      <c r="A50" s="5">
        <v>33</v>
      </c>
      <c r="B50" s="12" t="s">
        <v>68</v>
      </c>
      <c r="C50" s="5">
        <v>56</v>
      </c>
      <c r="D50" s="16">
        <v>44459</v>
      </c>
    </row>
    <row r="51" spans="1:4" ht="14.25" customHeight="1" x14ac:dyDescent="0.35">
      <c r="A51" s="5">
        <v>67</v>
      </c>
      <c r="B51" s="12" t="s">
        <v>68</v>
      </c>
      <c r="C51" s="5">
        <v>87</v>
      </c>
      <c r="D51" s="16">
        <v>44449</v>
      </c>
    </row>
    <row r="52" spans="1:4" ht="14.25" customHeight="1" x14ac:dyDescent="0.35">
      <c r="A52" s="5">
        <v>166</v>
      </c>
      <c r="B52" s="12" t="s">
        <v>68</v>
      </c>
      <c r="C52" s="5">
        <v>43</v>
      </c>
      <c r="D52" s="16">
        <v>44489</v>
      </c>
    </row>
    <row r="53" spans="1:4" ht="14.25" customHeight="1" x14ac:dyDescent="0.35">
      <c r="A53" s="5">
        <v>70</v>
      </c>
      <c r="B53" s="12" t="s">
        <v>79</v>
      </c>
      <c r="C53" s="5">
        <v>78</v>
      </c>
      <c r="D53" s="16">
        <v>44489</v>
      </c>
    </row>
    <row r="54" spans="1:4" ht="14.25" customHeight="1" x14ac:dyDescent="0.35">
      <c r="A54" s="5">
        <v>84</v>
      </c>
      <c r="B54" s="12" t="s">
        <v>79</v>
      </c>
      <c r="C54" s="5">
        <v>11</v>
      </c>
      <c r="D54" s="16">
        <v>44511</v>
      </c>
    </row>
    <row r="55" spans="1:4" ht="14.25" customHeight="1" x14ac:dyDescent="0.35">
      <c r="A55" s="5">
        <v>125</v>
      </c>
      <c r="B55" s="12" t="s">
        <v>79</v>
      </c>
      <c r="C55" s="5">
        <v>59</v>
      </c>
      <c r="D55" s="16">
        <v>44462</v>
      </c>
    </row>
    <row r="56" spans="1:4" ht="14.25" customHeight="1" x14ac:dyDescent="0.35">
      <c r="A56" s="5">
        <v>159</v>
      </c>
      <c r="B56" s="12" t="s">
        <v>79</v>
      </c>
      <c r="C56" s="5">
        <v>71</v>
      </c>
      <c r="D56" s="16">
        <v>44449</v>
      </c>
    </row>
    <row r="57" spans="1:4" ht="14.25" customHeight="1" x14ac:dyDescent="0.35">
      <c r="A57" s="5">
        <v>178</v>
      </c>
      <c r="B57" s="12" t="s">
        <v>79</v>
      </c>
      <c r="C57" s="5">
        <v>76</v>
      </c>
      <c r="D57" s="16">
        <v>44482</v>
      </c>
    </row>
    <row r="58" spans="1:4" ht="14.25" customHeight="1" x14ac:dyDescent="0.35">
      <c r="A58" s="5">
        <v>196</v>
      </c>
      <c r="B58" s="12" t="s">
        <v>79</v>
      </c>
      <c r="C58" s="5">
        <v>57</v>
      </c>
      <c r="D58" s="16">
        <v>44439</v>
      </c>
    </row>
    <row r="59" spans="1:4" ht="14.25" customHeight="1" x14ac:dyDescent="0.35">
      <c r="A59" s="5">
        <v>20</v>
      </c>
      <c r="B59" s="12" t="s">
        <v>80</v>
      </c>
      <c r="C59" s="5">
        <v>9</v>
      </c>
      <c r="D59" s="16">
        <v>44468</v>
      </c>
    </row>
    <row r="60" spans="1:4" ht="14.25" customHeight="1" x14ac:dyDescent="0.35">
      <c r="A60" s="5">
        <v>50</v>
      </c>
      <c r="B60" s="12" t="s">
        <v>80</v>
      </c>
      <c r="C60" s="5">
        <v>30</v>
      </c>
      <c r="D60" s="16">
        <v>44523</v>
      </c>
    </row>
    <row r="61" spans="1:4" ht="14.25" customHeight="1" x14ac:dyDescent="0.35">
      <c r="A61" s="5">
        <v>186</v>
      </c>
      <c r="B61" s="12" t="s">
        <v>80</v>
      </c>
      <c r="C61" s="5">
        <v>58</v>
      </c>
      <c r="D61" s="16">
        <v>44453</v>
      </c>
    </row>
    <row r="62" spans="1:4" ht="14.25" customHeight="1" x14ac:dyDescent="0.35">
      <c r="A62" s="5">
        <v>63</v>
      </c>
      <c r="B62" s="12" t="s">
        <v>87</v>
      </c>
      <c r="C62" s="5">
        <v>97</v>
      </c>
      <c r="D62" s="16">
        <v>44509</v>
      </c>
    </row>
    <row r="63" spans="1:4" ht="14.25" customHeight="1" x14ac:dyDescent="0.35">
      <c r="A63" s="5">
        <v>132</v>
      </c>
      <c r="B63" s="12" t="s">
        <v>87</v>
      </c>
      <c r="C63" s="5">
        <v>19</v>
      </c>
      <c r="D63" s="16">
        <v>44449</v>
      </c>
    </row>
    <row r="64" spans="1:4" ht="14.25" customHeight="1" x14ac:dyDescent="0.35">
      <c r="A64" s="5">
        <v>145</v>
      </c>
      <c r="B64" s="12" t="s">
        <v>87</v>
      </c>
      <c r="C64" s="5">
        <v>49</v>
      </c>
      <c r="D64" s="16">
        <v>44411</v>
      </c>
    </row>
    <row r="65" spans="1:4" ht="14.25" customHeight="1" x14ac:dyDescent="0.35">
      <c r="A65" s="5">
        <v>182</v>
      </c>
      <c r="B65" s="12" t="s">
        <v>87</v>
      </c>
      <c r="C65" s="5">
        <v>38</v>
      </c>
      <c r="D65" s="16">
        <v>44441</v>
      </c>
    </row>
    <row r="66" spans="1:4" ht="14.25" customHeight="1" x14ac:dyDescent="0.35">
      <c r="A66" s="5">
        <v>185</v>
      </c>
      <c r="B66" s="12" t="s">
        <v>87</v>
      </c>
      <c r="C66" s="5">
        <v>52</v>
      </c>
      <c r="D66" s="16">
        <v>44456</v>
      </c>
    </row>
    <row r="67" spans="1:4" ht="14.25" customHeight="1" x14ac:dyDescent="0.35">
      <c r="A67" s="5">
        <v>35</v>
      </c>
      <c r="B67" s="12" t="s">
        <v>104</v>
      </c>
      <c r="C67" s="5">
        <v>85</v>
      </c>
      <c r="D67" s="16">
        <v>44482</v>
      </c>
    </row>
    <row r="68" spans="1:4" ht="14.25" customHeight="1" x14ac:dyDescent="0.35">
      <c r="A68" s="5">
        <v>79</v>
      </c>
      <c r="B68" s="12" t="s">
        <v>104</v>
      </c>
      <c r="C68" s="5">
        <v>29</v>
      </c>
      <c r="D68" s="16">
        <v>44511</v>
      </c>
    </row>
    <row r="69" spans="1:4" ht="14.25" customHeight="1" x14ac:dyDescent="0.35">
      <c r="A69" s="5">
        <v>141</v>
      </c>
      <c r="B69" s="12" t="s">
        <v>104</v>
      </c>
      <c r="C69" s="5">
        <v>39</v>
      </c>
      <c r="D69" s="16">
        <v>44504</v>
      </c>
    </row>
    <row r="70" spans="1:4" ht="14.25" customHeight="1" x14ac:dyDescent="0.35">
      <c r="A70" s="5">
        <v>174</v>
      </c>
      <c r="B70" s="12" t="s">
        <v>104</v>
      </c>
      <c r="C70" s="5">
        <v>96</v>
      </c>
      <c r="D70" s="16">
        <v>44480</v>
      </c>
    </row>
    <row r="71" spans="1:4" ht="14.25" customHeight="1" x14ac:dyDescent="0.35">
      <c r="A71" s="5">
        <v>12</v>
      </c>
      <c r="B71" s="12" t="s">
        <v>11</v>
      </c>
      <c r="C71" s="5">
        <v>12</v>
      </c>
      <c r="D71" s="16">
        <v>44496</v>
      </c>
    </row>
    <row r="72" spans="1:4" ht="14.25" customHeight="1" x14ac:dyDescent="0.35">
      <c r="A72" s="5">
        <v>97</v>
      </c>
      <c r="B72" s="12" t="s">
        <v>11</v>
      </c>
      <c r="C72" s="5">
        <v>70</v>
      </c>
      <c r="D72" s="16">
        <v>44446</v>
      </c>
    </row>
    <row r="73" spans="1:4" ht="14.25" customHeight="1" x14ac:dyDescent="0.35">
      <c r="A73" s="5">
        <v>18</v>
      </c>
      <c r="B73" s="12" t="s">
        <v>31</v>
      </c>
      <c r="C73" s="5">
        <v>52</v>
      </c>
      <c r="D73" s="16">
        <v>44455</v>
      </c>
    </row>
    <row r="74" spans="1:4" ht="14.25" customHeight="1" x14ac:dyDescent="0.35">
      <c r="A74" s="5">
        <v>46</v>
      </c>
      <c r="B74" s="12" t="s">
        <v>31</v>
      </c>
      <c r="C74" s="5">
        <v>79</v>
      </c>
      <c r="D74" s="16">
        <v>44509</v>
      </c>
    </row>
    <row r="75" spans="1:4" ht="14.25" customHeight="1" x14ac:dyDescent="0.35">
      <c r="A75" s="5">
        <v>127</v>
      </c>
      <c r="B75" s="12" t="s">
        <v>31</v>
      </c>
      <c r="C75" s="5">
        <v>78</v>
      </c>
      <c r="D75" s="16">
        <v>44519</v>
      </c>
    </row>
    <row r="76" spans="1:4" ht="14.25" customHeight="1" x14ac:dyDescent="0.35">
      <c r="A76" s="5">
        <v>153</v>
      </c>
      <c r="B76" s="12" t="s">
        <v>31</v>
      </c>
      <c r="C76" s="5">
        <v>40</v>
      </c>
      <c r="D76" s="16">
        <v>44489</v>
      </c>
    </row>
    <row r="77" spans="1:4" ht="14.25" customHeight="1" x14ac:dyDescent="0.35">
      <c r="A77" s="5">
        <v>176</v>
      </c>
      <c r="B77" s="12" t="s">
        <v>31</v>
      </c>
      <c r="C77" s="5">
        <v>55</v>
      </c>
      <c r="D77" s="16">
        <v>44473</v>
      </c>
    </row>
    <row r="78" spans="1:4" ht="14.25" customHeight="1" x14ac:dyDescent="0.35">
      <c r="A78" s="5">
        <v>191</v>
      </c>
      <c r="B78" s="12" t="s">
        <v>31</v>
      </c>
      <c r="C78" s="5">
        <v>53</v>
      </c>
      <c r="D78" s="16">
        <v>44418</v>
      </c>
    </row>
    <row r="79" spans="1:4" ht="14.25" customHeight="1" x14ac:dyDescent="0.35">
      <c r="A79" s="5">
        <v>100</v>
      </c>
      <c r="B79" s="12" t="s">
        <v>56</v>
      </c>
      <c r="C79" s="5">
        <v>85</v>
      </c>
      <c r="D79" s="16">
        <v>44418</v>
      </c>
    </row>
    <row r="80" spans="1:4" ht="14.25" customHeight="1" x14ac:dyDescent="0.35">
      <c r="A80" s="5">
        <v>108</v>
      </c>
      <c r="B80" s="12" t="s">
        <v>56</v>
      </c>
      <c r="C80" s="5">
        <v>19</v>
      </c>
      <c r="D80" s="16">
        <v>44434</v>
      </c>
    </row>
    <row r="81" spans="1:4" ht="14.25" customHeight="1" x14ac:dyDescent="0.35">
      <c r="A81" s="5">
        <v>148</v>
      </c>
      <c r="B81" s="12" t="s">
        <v>56</v>
      </c>
      <c r="C81" s="5">
        <v>15</v>
      </c>
      <c r="D81" s="16">
        <v>44523</v>
      </c>
    </row>
    <row r="82" spans="1:4" ht="14.25" customHeight="1" x14ac:dyDescent="0.35">
      <c r="A82" s="5">
        <v>151</v>
      </c>
      <c r="B82" s="12" t="s">
        <v>56</v>
      </c>
      <c r="C82" s="5">
        <v>11</v>
      </c>
      <c r="D82" s="16">
        <v>44508</v>
      </c>
    </row>
    <row r="83" spans="1:4" ht="14.25" customHeight="1" x14ac:dyDescent="0.35">
      <c r="A83" s="5">
        <v>158</v>
      </c>
      <c r="B83" s="12" t="s">
        <v>56</v>
      </c>
      <c r="C83" s="5">
        <v>22</v>
      </c>
      <c r="D83" s="16">
        <v>44474</v>
      </c>
    </row>
    <row r="84" spans="1:4" ht="14.25" customHeight="1" x14ac:dyDescent="0.35">
      <c r="A84" s="5">
        <v>168</v>
      </c>
      <c r="B84" s="12" t="s">
        <v>56</v>
      </c>
      <c r="C84" s="5">
        <v>13</v>
      </c>
      <c r="D84" s="16">
        <v>44495</v>
      </c>
    </row>
    <row r="85" spans="1:4" ht="14.25" customHeight="1" x14ac:dyDescent="0.35">
      <c r="A85" s="5">
        <v>40</v>
      </c>
      <c r="B85" s="12" t="s">
        <v>60</v>
      </c>
      <c r="C85" s="5">
        <v>59</v>
      </c>
      <c r="D85" s="16">
        <v>44509</v>
      </c>
    </row>
    <row r="86" spans="1:4" ht="14.25" customHeight="1" x14ac:dyDescent="0.35">
      <c r="A86" s="5">
        <v>104</v>
      </c>
      <c r="B86" s="12" t="s">
        <v>60</v>
      </c>
      <c r="C86" s="5">
        <v>96</v>
      </c>
      <c r="D86" s="16">
        <v>44435</v>
      </c>
    </row>
    <row r="87" spans="1:4" ht="14.25" customHeight="1" x14ac:dyDescent="0.35">
      <c r="A87" s="5">
        <v>42</v>
      </c>
      <c r="B87" s="12" t="s">
        <v>64</v>
      </c>
      <c r="C87" s="5">
        <v>89</v>
      </c>
      <c r="D87" s="16">
        <v>44482</v>
      </c>
    </row>
    <row r="88" spans="1:4" ht="14.25" customHeight="1" x14ac:dyDescent="0.35">
      <c r="A88" s="5">
        <v>81</v>
      </c>
      <c r="B88" s="12" t="s">
        <v>64</v>
      </c>
      <c r="C88" s="5">
        <v>30</v>
      </c>
      <c r="D88" s="16">
        <v>44425</v>
      </c>
    </row>
    <row r="89" spans="1:4" ht="14.25" customHeight="1" x14ac:dyDescent="0.35">
      <c r="A89" s="5">
        <v>116</v>
      </c>
      <c r="B89" s="12" t="s">
        <v>64</v>
      </c>
      <c r="C89" s="5">
        <v>96</v>
      </c>
      <c r="D89" s="16">
        <v>44468</v>
      </c>
    </row>
    <row r="90" spans="1:4" ht="14.25" customHeight="1" x14ac:dyDescent="0.35">
      <c r="A90" s="5">
        <v>161</v>
      </c>
      <c r="B90" s="12" t="s">
        <v>64</v>
      </c>
      <c r="C90" s="5">
        <v>5</v>
      </c>
      <c r="D90" s="16">
        <v>44501</v>
      </c>
    </row>
    <row r="91" spans="1:4" ht="14.25" customHeight="1" x14ac:dyDescent="0.35">
      <c r="A91" s="5">
        <v>171</v>
      </c>
      <c r="B91" s="12" t="s">
        <v>64</v>
      </c>
      <c r="C91" s="5">
        <v>42</v>
      </c>
      <c r="D91" s="16">
        <v>44470</v>
      </c>
    </row>
    <row r="92" spans="1:4" ht="14.25" customHeight="1" x14ac:dyDescent="0.35">
      <c r="A92" s="5">
        <v>200</v>
      </c>
      <c r="B92" s="12" t="s">
        <v>64</v>
      </c>
      <c r="C92" s="5">
        <v>9</v>
      </c>
      <c r="D92" s="16">
        <v>44512</v>
      </c>
    </row>
    <row r="93" spans="1:4" ht="14.25" customHeight="1" x14ac:dyDescent="0.35">
      <c r="A93" s="5">
        <v>4</v>
      </c>
      <c r="B93" s="12" t="s">
        <v>65</v>
      </c>
      <c r="C93" s="5">
        <v>25</v>
      </c>
      <c r="D93" s="16">
        <v>44442</v>
      </c>
    </row>
    <row r="94" spans="1:4" ht="14.25" customHeight="1" x14ac:dyDescent="0.35">
      <c r="A94" s="5">
        <v>13</v>
      </c>
      <c r="B94" s="12" t="s">
        <v>65</v>
      </c>
      <c r="C94" s="5">
        <v>94</v>
      </c>
      <c r="D94" s="16">
        <v>44525</v>
      </c>
    </row>
    <row r="95" spans="1:4" ht="14.25" customHeight="1" x14ac:dyDescent="0.35">
      <c r="A95" s="5">
        <v>27</v>
      </c>
      <c r="B95" s="12" t="s">
        <v>65</v>
      </c>
      <c r="C95" s="5">
        <v>36</v>
      </c>
      <c r="D95" s="16">
        <v>44482</v>
      </c>
    </row>
    <row r="96" spans="1:4" ht="14.25" customHeight="1" x14ac:dyDescent="0.35">
      <c r="A96" s="5">
        <v>49</v>
      </c>
      <c r="B96" s="12" t="s">
        <v>65</v>
      </c>
      <c r="C96" s="5">
        <v>75</v>
      </c>
      <c r="D96" s="16">
        <v>44418</v>
      </c>
    </row>
    <row r="97" spans="1:4" ht="14.25" customHeight="1" x14ac:dyDescent="0.35">
      <c r="A97" s="5">
        <v>172</v>
      </c>
      <c r="B97" s="12" t="s">
        <v>65</v>
      </c>
      <c r="C97" s="5">
        <v>78</v>
      </c>
      <c r="D97" s="16">
        <v>44498</v>
      </c>
    </row>
    <row r="98" spans="1:4" ht="14.25" customHeight="1" x14ac:dyDescent="0.35">
      <c r="A98" s="5">
        <v>188</v>
      </c>
      <c r="B98" s="12" t="s">
        <v>65</v>
      </c>
      <c r="C98" s="5">
        <v>71</v>
      </c>
      <c r="D98" s="16">
        <v>44516</v>
      </c>
    </row>
    <row r="99" spans="1:4" ht="14.25" customHeight="1" x14ac:dyDescent="0.35">
      <c r="A99" s="5">
        <v>3</v>
      </c>
      <c r="B99" s="12" t="s">
        <v>71</v>
      </c>
      <c r="C99" s="5">
        <v>71</v>
      </c>
      <c r="D99" s="16">
        <v>44421</v>
      </c>
    </row>
    <row r="100" spans="1:4" ht="14.25" customHeight="1" x14ac:dyDescent="0.35">
      <c r="A100" s="5">
        <v>59</v>
      </c>
      <c r="B100" s="12" t="s">
        <v>71</v>
      </c>
      <c r="C100" s="5">
        <v>58</v>
      </c>
      <c r="D100" s="16">
        <v>44484</v>
      </c>
    </row>
    <row r="101" spans="1:4" ht="14.25" customHeight="1" x14ac:dyDescent="0.35">
      <c r="A101" s="5">
        <v>94</v>
      </c>
      <c r="B101" s="12" t="s">
        <v>71</v>
      </c>
      <c r="C101" s="5">
        <v>27</v>
      </c>
      <c r="D101" s="16">
        <v>44441</v>
      </c>
    </row>
    <row r="102" spans="1:4" ht="14.25" customHeight="1" x14ac:dyDescent="0.35">
      <c r="A102" s="5">
        <v>170</v>
      </c>
      <c r="B102" s="12" t="s">
        <v>71</v>
      </c>
      <c r="C102" s="5">
        <v>50</v>
      </c>
      <c r="D102" s="16">
        <v>44449</v>
      </c>
    </row>
    <row r="103" spans="1:4" ht="14.25" customHeight="1" x14ac:dyDescent="0.35">
      <c r="A103" s="5">
        <v>181</v>
      </c>
      <c r="B103" s="12" t="s">
        <v>71</v>
      </c>
      <c r="C103" s="5">
        <v>58</v>
      </c>
      <c r="D103" s="16">
        <v>44495</v>
      </c>
    </row>
    <row r="104" spans="1:4" ht="14.25" customHeight="1" x14ac:dyDescent="0.35">
      <c r="A104" s="5">
        <v>58</v>
      </c>
      <c r="B104" s="12" t="s">
        <v>72</v>
      </c>
      <c r="C104" s="5">
        <v>74</v>
      </c>
      <c r="D104" s="16">
        <v>44504</v>
      </c>
    </row>
    <row r="105" spans="1:4" ht="14.25" customHeight="1" x14ac:dyDescent="0.35">
      <c r="A105" s="5">
        <v>68</v>
      </c>
      <c r="B105" s="12" t="s">
        <v>72</v>
      </c>
      <c r="C105" s="5">
        <v>17</v>
      </c>
      <c r="D105" s="16">
        <v>44418</v>
      </c>
    </row>
    <row r="106" spans="1:4" ht="14.25" customHeight="1" x14ac:dyDescent="0.35">
      <c r="A106" s="5">
        <v>121</v>
      </c>
      <c r="B106" s="12" t="s">
        <v>72</v>
      </c>
      <c r="C106" s="5">
        <v>42</v>
      </c>
      <c r="D106" s="16">
        <v>44525</v>
      </c>
    </row>
    <row r="107" spans="1:4" ht="14.25" customHeight="1" x14ac:dyDescent="0.35">
      <c r="A107" s="5">
        <v>134</v>
      </c>
      <c r="B107" s="12" t="s">
        <v>72</v>
      </c>
      <c r="C107" s="5">
        <v>16</v>
      </c>
      <c r="D107" s="16">
        <v>44435</v>
      </c>
    </row>
    <row r="108" spans="1:4" ht="14.25" customHeight="1" x14ac:dyDescent="0.35">
      <c r="A108" s="5">
        <v>9</v>
      </c>
      <c r="B108" s="12" t="s">
        <v>74</v>
      </c>
      <c r="C108" s="5">
        <v>84</v>
      </c>
      <c r="D108" s="16">
        <v>44428</v>
      </c>
    </row>
    <row r="109" spans="1:4" ht="14.25" customHeight="1" x14ac:dyDescent="0.35">
      <c r="A109" s="5">
        <v>10</v>
      </c>
      <c r="B109" s="12" t="s">
        <v>74</v>
      </c>
      <c r="C109" s="5">
        <v>92</v>
      </c>
      <c r="D109" s="16">
        <v>44516</v>
      </c>
    </row>
    <row r="110" spans="1:4" ht="14.25" customHeight="1" x14ac:dyDescent="0.35">
      <c r="A110" s="5">
        <v>102</v>
      </c>
      <c r="B110" s="12" t="s">
        <v>74</v>
      </c>
      <c r="C110" s="5">
        <v>17</v>
      </c>
      <c r="D110" s="16">
        <v>44411</v>
      </c>
    </row>
    <row r="111" spans="1:4" ht="14.25" customHeight="1" x14ac:dyDescent="0.35">
      <c r="A111" s="5">
        <v>39</v>
      </c>
      <c r="B111" s="12" t="s">
        <v>76</v>
      </c>
      <c r="C111" s="5">
        <v>52</v>
      </c>
      <c r="D111" s="16">
        <v>44413</v>
      </c>
    </row>
    <row r="112" spans="1:4" ht="14.25" customHeight="1" x14ac:dyDescent="0.35">
      <c r="A112" s="5">
        <v>74</v>
      </c>
      <c r="B112" s="12" t="s">
        <v>76</v>
      </c>
      <c r="C112" s="5">
        <v>65</v>
      </c>
      <c r="D112" s="16">
        <v>44418</v>
      </c>
    </row>
    <row r="113" spans="1:4" ht="14.25" customHeight="1" x14ac:dyDescent="0.35">
      <c r="A113" s="5">
        <v>110</v>
      </c>
      <c r="B113" s="12" t="s">
        <v>76</v>
      </c>
      <c r="C113" s="5">
        <v>3</v>
      </c>
      <c r="D113" s="16">
        <v>44518</v>
      </c>
    </row>
    <row r="114" spans="1:4" ht="14.25" customHeight="1" x14ac:dyDescent="0.35">
      <c r="A114" s="5">
        <v>142</v>
      </c>
      <c r="B114" s="12" t="s">
        <v>76</v>
      </c>
      <c r="C114" s="5">
        <v>22</v>
      </c>
      <c r="D114" s="16">
        <v>44490</v>
      </c>
    </row>
    <row r="115" spans="1:4" ht="14.25" customHeight="1" x14ac:dyDescent="0.35">
      <c r="A115" s="5">
        <v>149</v>
      </c>
      <c r="B115" s="12" t="s">
        <v>76</v>
      </c>
      <c r="C115" s="5">
        <v>41</v>
      </c>
      <c r="D115" s="16">
        <v>44418</v>
      </c>
    </row>
    <row r="116" spans="1:4" ht="14.25" customHeight="1" x14ac:dyDescent="0.35">
      <c r="A116" s="5">
        <v>160</v>
      </c>
      <c r="B116" s="12" t="s">
        <v>76</v>
      </c>
      <c r="C116" s="5">
        <v>12</v>
      </c>
      <c r="D116" s="16">
        <v>44460</v>
      </c>
    </row>
    <row r="117" spans="1:4" ht="14.25" customHeight="1" x14ac:dyDescent="0.35">
      <c r="A117" s="5">
        <v>2</v>
      </c>
      <c r="B117" s="12" t="s">
        <v>84</v>
      </c>
      <c r="C117" s="5">
        <v>29</v>
      </c>
      <c r="D117" s="16">
        <v>44434</v>
      </c>
    </row>
    <row r="118" spans="1:4" ht="14.25" customHeight="1" x14ac:dyDescent="0.35">
      <c r="A118" s="5">
        <v>71</v>
      </c>
      <c r="B118" s="12" t="s">
        <v>84</v>
      </c>
      <c r="C118" s="5">
        <v>29</v>
      </c>
      <c r="D118" s="16">
        <v>44468</v>
      </c>
    </row>
    <row r="119" spans="1:4" ht="14.25" customHeight="1" x14ac:dyDescent="0.35">
      <c r="A119" s="5">
        <v>78</v>
      </c>
      <c r="B119" s="12" t="s">
        <v>84</v>
      </c>
      <c r="C119" s="5">
        <v>32</v>
      </c>
      <c r="D119" s="16">
        <v>44481</v>
      </c>
    </row>
    <row r="120" spans="1:4" ht="14.25" customHeight="1" x14ac:dyDescent="0.35">
      <c r="A120" s="5">
        <v>177</v>
      </c>
      <c r="B120" s="12" t="s">
        <v>84</v>
      </c>
      <c r="C120" s="5">
        <v>61</v>
      </c>
      <c r="D120" s="16">
        <v>44509</v>
      </c>
    </row>
    <row r="121" spans="1:4" ht="14.25" customHeight="1" x14ac:dyDescent="0.35">
      <c r="A121" s="5">
        <v>31</v>
      </c>
      <c r="B121" s="12" t="s">
        <v>85</v>
      </c>
      <c r="C121" s="5">
        <v>48</v>
      </c>
      <c r="D121" s="16">
        <v>44425</v>
      </c>
    </row>
    <row r="122" spans="1:4" ht="14.25" customHeight="1" x14ac:dyDescent="0.35">
      <c r="A122" s="5">
        <v>52</v>
      </c>
      <c r="B122" s="12" t="s">
        <v>85</v>
      </c>
      <c r="C122" s="5">
        <v>36</v>
      </c>
      <c r="D122" s="16">
        <v>44502</v>
      </c>
    </row>
    <row r="123" spans="1:4" ht="14.25" customHeight="1" x14ac:dyDescent="0.35">
      <c r="A123" s="5">
        <v>113</v>
      </c>
      <c r="B123" s="12" t="s">
        <v>85</v>
      </c>
      <c r="C123" s="5">
        <v>5</v>
      </c>
      <c r="D123" s="16">
        <v>44461</v>
      </c>
    </row>
    <row r="124" spans="1:4" ht="14.25" customHeight="1" x14ac:dyDescent="0.35">
      <c r="A124" s="5">
        <v>152</v>
      </c>
      <c r="B124" s="12" t="s">
        <v>85</v>
      </c>
      <c r="C124" s="5">
        <v>81</v>
      </c>
      <c r="D124" s="16">
        <v>44481</v>
      </c>
    </row>
    <row r="125" spans="1:4" ht="14.25" customHeight="1" x14ac:dyDescent="0.35">
      <c r="A125" s="5">
        <v>198</v>
      </c>
      <c r="B125" s="12" t="s">
        <v>85</v>
      </c>
      <c r="C125" s="5">
        <v>48</v>
      </c>
      <c r="D125" s="16">
        <v>44432</v>
      </c>
    </row>
    <row r="126" spans="1:4" ht="14.25" customHeight="1" x14ac:dyDescent="0.35">
      <c r="A126" s="5">
        <v>93</v>
      </c>
      <c r="B126" s="12" t="s">
        <v>89</v>
      </c>
      <c r="C126" s="5">
        <v>98</v>
      </c>
      <c r="D126" s="16">
        <v>44453</v>
      </c>
    </row>
    <row r="127" spans="1:4" ht="14.25" customHeight="1" x14ac:dyDescent="0.35">
      <c r="A127" s="5">
        <v>101</v>
      </c>
      <c r="B127" s="12" t="s">
        <v>89</v>
      </c>
      <c r="C127" s="5">
        <v>24</v>
      </c>
      <c r="D127" s="16">
        <v>44523</v>
      </c>
    </row>
    <row r="128" spans="1:4" ht="14.25" customHeight="1" x14ac:dyDescent="0.35">
      <c r="A128" s="5">
        <v>146</v>
      </c>
      <c r="B128" s="12" t="s">
        <v>89</v>
      </c>
      <c r="C128" s="5">
        <v>6</v>
      </c>
      <c r="D128" s="16">
        <v>44525</v>
      </c>
    </row>
    <row r="129" spans="1:4" ht="14.25" customHeight="1" x14ac:dyDescent="0.35">
      <c r="A129" s="5">
        <v>28</v>
      </c>
      <c r="B129" s="12" t="s">
        <v>91</v>
      </c>
      <c r="C129" s="5">
        <v>16</v>
      </c>
      <c r="D129" s="16">
        <v>44442</v>
      </c>
    </row>
    <row r="130" spans="1:4" ht="14.25" customHeight="1" x14ac:dyDescent="0.35">
      <c r="A130" s="5">
        <v>37</v>
      </c>
      <c r="B130" s="12" t="s">
        <v>91</v>
      </c>
      <c r="C130" s="5">
        <v>85</v>
      </c>
      <c r="D130" s="16">
        <v>44491</v>
      </c>
    </row>
    <row r="131" spans="1:4" ht="14.25" customHeight="1" x14ac:dyDescent="0.35">
      <c r="A131" s="5">
        <v>77</v>
      </c>
      <c r="B131" s="12" t="s">
        <v>91</v>
      </c>
      <c r="C131" s="5">
        <v>68</v>
      </c>
      <c r="D131" s="16">
        <v>44509</v>
      </c>
    </row>
    <row r="132" spans="1:4" ht="14.25" customHeight="1" x14ac:dyDescent="0.35">
      <c r="A132" s="5">
        <v>111</v>
      </c>
      <c r="B132" s="12" t="s">
        <v>91</v>
      </c>
      <c r="C132" s="5">
        <v>64</v>
      </c>
      <c r="D132" s="16">
        <v>44453</v>
      </c>
    </row>
    <row r="133" spans="1:4" ht="14.25" customHeight="1" x14ac:dyDescent="0.35">
      <c r="A133" s="5">
        <v>137</v>
      </c>
      <c r="B133" s="12" t="s">
        <v>91</v>
      </c>
      <c r="C133" s="5">
        <v>54</v>
      </c>
      <c r="D133" s="16">
        <v>44488</v>
      </c>
    </row>
    <row r="134" spans="1:4" ht="14.25" customHeight="1" x14ac:dyDescent="0.35">
      <c r="A134" s="5">
        <v>189</v>
      </c>
      <c r="B134" s="12" t="s">
        <v>91</v>
      </c>
      <c r="C134" s="5">
        <v>44</v>
      </c>
      <c r="D134" s="16">
        <v>44433</v>
      </c>
    </row>
    <row r="135" spans="1:4" ht="14.25" customHeight="1" x14ac:dyDescent="0.35">
      <c r="A135" s="5">
        <v>5</v>
      </c>
      <c r="B135" s="12" t="s">
        <v>92</v>
      </c>
      <c r="C135" s="5">
        <v>50</v>
      </c>
      <c r="D135" s="16">
        <v>44418</v>
      </c>
    </row>
    <row r="136" spans="1:4" ht="14.25" customHeight="1" x14ac:dyDescent="0.35">
      <c r="A136" s="5">
        <v>66</v>
      </c>
      <c r="B136" s="12" t="s">
        <v>92</v>
      </c>
      <c r="C136" s="5">
        <v>90</v>
      </c>
      <c r="D136" s="16">
        <v>44417</v>
      </c>
    </row>
    <row r="137" spans="1:4" ht="14.25" customHeight="1" x14ac:dyDescent="0.35">
      <c r="A137" s="5">
        <v>179</v>
      </c>
      <c r="B137" s="12" t="s">
        <v>92</v>
      </c>
      <c r="C137" s="5">
        <v>59</v>
      </c>
      <c r="D137" s="16">
        <v>44453</v>
      </c>
    </row>
    <row r="138" spans="1:4" ht="14.25" customHeight="1" x14ac:dyDescent="0.35">
      <c r="A138" s="5">
        <v>16</v>
      </c>
      <c r="B138" s="12" t="s">
        <v>93</v>
      </c>
      <c r="C138" s="5">
        <v>25</v>
      </c>
      <c r="D138" s="16">
        <v>44449</v>
      </c>
    </row>
    <row r="139" spans="1:4" ht="14.25" customHeight="1" x14ac:dyDescent="0.35">
      <c r="A139" s="5">
        <v>167</v>
      </c>
      <c r="B139" s="12" t="s">
        <v>93</v>
      </c>
      <c r="C139" s="5">
        <v>25</v>
      </c>
      <c r="D139" s="16">
        <v>44483</v>
      </c>
    </row>
    <row r="140" spans="1:4" ht="14.25" customHeight="1" x14ac:dyDescent="0.35">
      <c r="A140" s="5">
        <v>180</v>
      </c>
      <c r="B140" s="12" t="s">
        <v>93</v>
      </c>
      <c r="C140" s="5">
        <v>13</v>
      </c>
      <c r="D140" s="16">
        <v>44526</v>
      </c>
    </row>
    <row r="141" spans="1:4" ht="14.25" customHeight="1" x14ac:dyDescent="0.35">
      <c r="A141" s="5">
        <v>11</v>
      </c>
      <c r="B141" s="12" t="s">
        <v>98</v>
      </c>
      <c r="C141" s="5">
        <v>83</v>
      </c>
      <c r="D141" s="16">
        <v>44523</v>
      </c>
    </row>
    <row r="142" spans="1:4" ht="14.25" customHeight="1" x14ac:dyDescent="0.35">
      <c r="A142" s="5">
        <v>19</v>
      </c>
      <c r="B142" s="12" t="s">
        <v>98</v>
      </c>
      <c r="C142" s="5">
        <v>58</v>
      </c>
      <c r="D142" s="16">
        <v>44474</v>
      </c>
    </row>
    <row r="143" spans="1:4" ht="14.25" customHeight="1" x14ac:dyDescent="0.35">
      <c r="A143" s="5">
        <v>38</v>
      </c>
      <c r="B143" s="12" t="s">
        <v>98</v>
      </c>
      <c r="C143" s="5">
        <v>57</v>
      </c>
      <c r="D143" s="16">
        <v>44453</v>
      </c>
    </row>
    <row r="144" spans="1:4" ht="14.25" customHeight="1" x14ac:dyDescent="0.35">
      <c r="A144" s="5">
        <v>65</v>
      </c>
      <c r="B144" s="12" t="s">
        <v>98</v>
      </c>
      <c r="C144" s="5">
        <v>2</v>
      </c>
      <c r="D144" s="16">
        <v>44474</v>
      </c>
    </row>
    <row r="145" spans="1:4" ht="14.25" customHeight="1" x14ac:dyDescent="0.35">
      <c r="A145" s="5">
        <v>103</v>
      </c>
      <c r="B145" s="12" t="s">
        <v>98</v>
      </c>
      <c r="C145" s="5">
        <v>20</v>
      </c>
      <c r="D145" s="16">
        <v>44461</v>
      </c>
    </row>
    <row r="146" spans="1:4" ht="14.25" customHeight="1" x14ac:dyDescent="0.35">
      <c r="A146" s="5">
        <v>156</v>
      </c>
      <c r="B146" s="12" t="s">
        <v>98</v>
      </c>
      <c r="C146" s="5">
        <v>83</v>
      </c>
      <c r="D146" s="16">
        <v>44516</v>
      </c>
    </row>
    <row r="147" spans="1:4" ht="14.25" customHeight="1" x14ac:dyDescent="0.35">
      <c r="A147" s="5">
        <v>162</v>
      </c>
      <c r="B147" s="12" t="s">
        <v>98</v>
      </c>
      <c r="C147" s="5">
        <v>27</v>
      </c>
      <c r="D147" s="16">
        <v>44433</v>
      </c>
    </row>
    <row r="148" spans="1:4" ht="14.25" customHeight="1" x14ac:dyDescent="0.35">
      <c r="A148" s="5">
        <v>190</v>
      </c>
      <c r="B148" s="12" t="s">
        <v>98</v>
      </c>
      <c r="C148" s="5">
        <v>91</v>
      </c>
      <c r="D148" s="16">
        <v>44440</v>
      </c>
    </row>
    <row r="149" spans="1:4" ht="14.25" customHeight="1" x14ac:dyDescent="0.35">
      <c r="A149" s="5">
        <v>7</v>
      </c>
      <c r="B149" s="12" t="s">
        <v>99</v>
      </c>
      <c r="C149" s="5">
        <v>38</v>
      </c>
      <c r="D149" s="16">
        <v>44447</v>
      </c>
    </row>
    <row r="150" spans="1:4" ht="14.25" customHeight="1" x14ac:dyDescent="0.35">
      <c r="A150" s="5">
        <v>48</v>
      </c>
      <c r="B150" s="12" t="s">
        <v>99</v>
      </c>
      <c r="C150" s="5">
        <v>46</v>
      </c>
      <c r="D150" s="16">
        <v>44460</v>
      </c>
    </row>
    <row r="151" spans="1:4" ht="14.25" customHeight="1" x14ac:dyDescent="0.35">
      <c r="A151" s="5">
        <v>187</v>
      </c>
      <c r="B151" s="12" t="s">
        <v>99</v>
      </c>
      <c r="C151" s="5">
        <v>75</v>
      </c>
      <c r="D151" s="16">
        <v>44453</v>
      </c>
    </row>
    <row r="152" spans="1:4" ht="14.25" customHeight="1" x14ac:dyDescent="0.35">
      <c r="A152" s="5">
        <v>1</v>
      </c>
      <c r="B152" s="12" t="s">
        <v>101</v>
      </c>
      <c r="C152" s="5">
        <v>56</v>
      </c>
      <c r="D152" s="16">
        <v>44448</v>
      </c>
    </row>
    <row r="153" spans="1:4" ht="14.25" customHeight="1" x14ac:dyDescent="0.35">
      <c r="A153" s="5">
        <v>87</v>
      </c>
      <c r="B153" s="12" t="s">
        <v>101</v>
      </c>
      <c r="C153" s="5">
        <v>1</v>
      </c>
      <c r="D153" s="16">
        <v>44526</v>
      </c>
    </row>
    <row r="154" spans="1:4" ht="14.25" customHeight="1" x14ac:dyDescent="0.35">
      <c r="A154" s="5">
        <v>88</v>
      </c>
      <c r="B154" s="12" t="s">
        <v>101</v>
      </c>
      <c r="C154" s="5">
        <v>71</v>
      </c>
      <c r="D154" s="16">
        <v>44488</v>
      </c>
    </row>
    <row r="155" spans="1:4" ht="14.25" customHeight="1" x14ac:dyDescent="0.35">
      <c r="A155" s="5">
        <v>90</v>
      </c>
      <c r="B155" s="12" t="s">
        <v>101</v>
      </c>
      <c r="C155" s="5">
        <v>42</v>
      </c>
      <c r="D155" s="16">
        <v>44505</v>
      </c>
    </row>
    <row r="156" spans="1:4" ht="14.25" customHeight="1" x14ac:dyDescent="0.35">
      <c r="A156" s="5">
        <v>92</v>
      </c>
      <c r="B156" s="12" t="s">
        <v>103</v>
      </c>
      <c r="C156" s="5">
        <v>45</v>
      </c>
      <c r="D156" s="16">
        <v>44456</v>
      </c>
    </row>
    <row r="157" spans="1:4" ht="14.25" customHeight="1" x14ac:dyDescent="0.35">
      <c r="A157" s="5">
        <v>114</v>
      </c>
      <c r="B157" s="12" t="s">
        <v>103</v>
      </c>
      <c r="C157" s="5">
        <v>85</v>
      </c>
      <c r="D157" s="16">
        <v>44412</v>
      </c>
    </row>
    <row r="158" spans="1:4" ht="14.25" customHeight="1" x14ac:dyDescent="0.35">
      <c r="A158" s="5">
        <v>123</v>
      </c>
      <c r="B158" s="12" t="s">
        <v>103</v>
      </c>
      <c r="C158" s="5">
        <v>28</v>
      </c>
      <c r="D158" s="16">
        <v>44455</v>
      </c>
    </row>
    <row r="159" spans="1:4" ht="14.25" customHeight="1" x14ac:dyDescent="0.35">
      <c r="A159" s="5">
        <v>154</v>
      </c>
      <c r="B159" s="12" t="s">
        <v>103</v>
      </c>
      <c r="C159" s="5">
        <v>83</v>
      </c>
      <c r="D159" s="16">
        <v>44418</v>
      </c>
    </row>
    <row r="160" spans="1:4" ht="14.25" customHeight="1" x14ac:dyDescent="0.35">
      <c r="A160" s="5">
        <v>195</v>
      </c>
      <c r="B160" s="12" t="s">
        <v>103</v>
      </c>
      <c r="C160" s="5">
        <v>69</v>
      </c>
      <c r="D160" s="16">
        <v>44441</v>
      </c>
    </row>
    <row r="161" spans="1:4" ht="14.25" customHeight="1" x14ac:dyDescent="0.35">
      <c r="A161" s="5">
        <v>26</v>
      </c>
      <c r="B161" s="12" t="s">
        <v>47</v>
      </c>
      <c r="C161" s="5">
        <v>2</v>
      </c>
      <c r="D161" s="16">
        <v>44509</v>
      </c>
    </row>
    <row r="162" spans="1:4" ht="14.25" customHeight="1" x14ac:dyDescent="0.35">
      <c r="A162" s="5">
        <v>136</v>
      </c>
      <c r="B162" s="12" t="s">
        <v>47</v>
      </c>
      <c r="C162" s="5">
        <v>11</v>
      </c>
      <c r="D162" s="16">
        <v>44418</v>
      </c>
    </row>
    <row r="163" spans="1:4" ht="14.25" customHeight="1" x14ac:dyDescent="0.35">
      <c r="A163" s="5">
        <v>22</v>
      </c>
      <c r="B163" s="12" t="s">
        <v>61</v>
      </c>
      <c r="C163" s="5">
        <v>48</v>
      </c>
      <c r="D163" s="16">
        <v>44418</v>
      </c>
    </row>
    <row r="164" spans="1:4" ht="14.25" customHeight="1" x14ac:dyDescent="0.35">
      <c r="A164" s="5">
        <v>60</v>
      </c>
      <c r="B164" s="12" t="s">
        <v>61</v>
      </c>
      <c r="C164" s="5">
        <v>42</v>
      </c>
      <c r="D164" s="16">
        <v>44481</v>
      </c>
    </row>
    <row r="165" spans="1:4" ht="14.25" customHeight="1" x14ac:dyDescent="0.35">
      <c r="A165" s="5">
        <v>99</v>
      </c>
      <c r="B165" s="12" t="s">
        <v>61</v>
      </c>
      <c r="C165" s="5">
        <v>11</v>
      </c>
      <c r="D165" s="16">
        <v>44434</v>
      </c>
    </row>
    <row r="166" spans="1:4" ht="14.25" customHeight="1" x14ac:dyDescent="0.35">
      <c r="A166" s="5">
        <v>131</v>
      </c>
      <c r="B166" s="12" t="s">
        <v>61</v>
      </c>
      <c r="C166" s="5">
        <v>18</v>
      </c>
      <c r="D166" s="16">
        <v>44462</v>
      </c>
    </row>
    <row r="167" spans="1:4" ht="14.25" customHeight="1" x14ac:dyDescent="0.35">
      <c r="A167" s="5">
        <v>86</v>
      </c>
      <c r="B167" s="12" t="s">
        <v>62</v>
      </c>
      <c r="C167" s="5">
        <v>46</v>
      </c>
      <c r="D167" s="16">
        <v>44411</v>
      </c>
    </row>
    <row r="168" spans="1:4" ht="14.25" customHeight="1" x14ac:dyDescent="0.35">
      <c r="A168" s="5">
        <v>107</v>
      </c>
      <c r="B168" s="12" t="s">
        <v>62</v>
      </c>
      <c r="C168" s="5">
        <v>25</v>
      </c>
      <c r="D168" s="16">
        <v>44524</v>
      </c>
    </row>
    <row r="169" spans="1:4" ht="14.25" customHeight="1" x14ac:dyDescent="0.35">
      <c r="A169" s="5">
        <v>126</v>
      </c>
      <c r="B169" s="12" t="s">
        <v>62</v>
      </c>
      <c r="C169" s="5">
        <v>45</v>
      </c>
      <c r="D169" s="16">
        <v>44481</v>
      </c>
    </row>
    <row r="170" spans="1:4" ht="14.25" customHeight="1" x14ac:dyDescent="0.35">
      <c r="A170" s="5">
        <v>135</v>
      </c>
      <c r="B170" s="12" t="s">
        <v>62</v>
      </c>
      <c r="C170" s="5">
        <v>55</v>
      </c>
      <c r="D170" s="16">
        <v>44454</v>
      </c>
    </row>
    <row r="171" spans="1:4" ht="14.25" customHeight="1" x14ac:dyDescent="0.35">
      <c r="A171" s="5">
        <v>165</v>
      </c>
      <c r="B171" s="12" t="s">
        <v>62</v>
      </c>
      <c r="C171" s="5">
        <v>51</v>
      </c>
      <c r="D171" s="16">
        <v>44446</v>
      </c>
    </row>
    <row r="172" spans="1:4" ht="14.25" customHeight="1" x14ac:dyDescent="0.35">
      <c r="A172" s="5">
        <v>43</v>
      </c>
      <c r="B172" s="12" t="s">
        <v>73</v>
      </c>
      <c r="C172" s="5">
        <v>55</v>
      </c>
      <c r="D172" s="16">
        <v>44411</v>
      </c>
    </row>
    <row r="173" spans="1:4" ht="14.25" customHeight="1" x14ac:dyDescent="0.35">
      <c r="A173" s="5">
        <v>45</v>
      </c>
      <c r="B173" s="12" t="s">
        <v>73</v>
      </c>
      <c r="C173" s="5">
        <v>37</v>
      </c>
      <c r="D173" s="16">
        <v>44425</v>
      </c>
    </row>
    <row r="174" spans="1:4" ht="14.25" customHeight="1" x14ac:dyDescent="0.35">
      <c r="A174" s="5">
        <v>51</v>
      </c>
      <c r="B174" s="12" t="s">
        <v>73</v>
      </c>
      <c r="C174" s="5">
        <v>84</v>
      </c>
      <c r="D174" s="16">
        <v>44445</v>
      </c>
    </row>
    <row r="175" spans="1:4" ht="14.25" customHeight="1" x14ac:dyDescent="0.35">
      <c r="A175" s="5">
        <v>56</v>
      </c>
      <c r="B175" s="12" t="s">
        <v>73</v>
      </c>
      <c r="C175" s="5">
        <v>58</v>
      </c>
      <c r="D175" s="16">
        <v>44439</v>
      </c>
    </row>
    <row r="176" spans="1:4" ht="14.25" customHeight="1" x14ac:dyDescent="0.35">
      <c r="A176" s="5">
        <v>91</v>
      </c>
      <c r="B176" s="12" t="s">
        <v>73</v>
      </c>
      <c r="C176" s="5">
        <v>73</v>
      </c>
      <c r="D176" s="16">
        <v>44509</v>
      </c>
    </row>
    <row r="177" spans="1:4" ht="14.25" customHeight="1" x14ac:dyDescent="0.35">
      <c r="A177" s="5">
        <v>128</v>
      </c>
      <c r="B177" s="12" t="s">
        <v>73</v>
      </c>
      <c r="C177" s="5">
        <v>38</v>
      </c>
      <c r="D177" s="16">
        <v>44502</v>
      </c>
    </row>
    <row r="178" spans="1:4" ht="14.25" customHeight="1" x14ac:dyDescent="0.35">
      <c r="A178" s="5">
        <v>157</v>
      </c>
      <c r="B178" s="12" t="s">
        <v>73</v>
      </c>
      <c r="C178" s="5">
        <v>70</v>
      </c>
      <c r="D178" s="16">
        <v>44518</v>
      </c>
    </row>
    <row r="179" spans="1:4" ht="14.25" customHeight="1" x14ac:dyDescent="0.35">
      <c r="A179" s="5">
        <v>175</v>
      </c>
      <c r="B179" s="12" t="s">
        <v>73</v>
      </c>
      <c r="C179" s="5">
        <v>83</v>
      </c>
      <c r="D179" s="16">
        <v>44417</v>
      </c>
    </row>
    <row r="180" spans="1:4" ht="14.25" customHeight="1" x14ac:dyDescent="0.35">
      <c r="A180" s="5">
        <v>6</v>
      </c>
      <c r="B180" s="12" t="s">
        <v>83</v>
      </c>
      <c r="C180" s="5">
        <v>87</v>
      </c>
      <c r="D180" s="16">
        <v>44425</v>
      </c>
    </row>
    <row r="181" spans="1:4" ht="14.25" customHeight="1" x14ac:dyDescent="0.35">
      <c r="A181" s="5">
        <v>36</v>
      </c>
      <c r="B181" s="12" t="s">
        <v>83</v>
      </c>
      <c r="C181" s="5">
        <v>70</v>
      </c>
      <c r="D181" s="16">
        <v>44442</v>
      </c>
    </row>
    <row r="182" spans="1:4" ht="14.25" customHeight="1" x14ac:dyDescent="0.35">
      <c r="A182" s="5">
        <v>47</v>
      </c>
      <c r="B182" s="12" t="s">
        <v>83</v>
      </c>
      <c r="C182" s="5">
        <v>97</v>
      </c>
      <c r="D182" s="16">
        <v>44418</v>
      </c>
    </row>
    <row r="183" spans="1:4" ht="14.25" customHeight="1" x14ac:dyDescent="0.35">
      <c r="A183" s="5">
        <v>62</v>
      </c>
      <c r="B183" s="12" t="s">
        <v>83</v>
      </c>
      <c r="C183" s="5">
        <v>95</v>
      </c>
      <c r="D183" s="16">
        <v>44523</v>
      </c>
    </row>
    <row r="184" spans="1:4" ht="14.25" customHeight="1" x14ac:dyDescent="0.35">
      <c r="A184" s="5">
        <v>72</v>
      </c>
      <c r="B184" s="12" t="s">
        <v>83</v>
      </c>
      <c r="C184" s="5">
        <v>78</v>
      </c>
      <c r="D184" s="16">
        <v>44516</v>
      </c>
    </row>
    <row r="185" spans="1:4" ht="14.25" customHeight="1" x14ac:dyDescent="0.35">
      <c r="A185" s="5">
        <v>96</v>
      </c>
      <c r="B185" s="12" t="s">
        <v>83</v>
      </c>
      <c r="C185" s="5">
        <v>15</v>
      </c>
      <c r="D185" s="16">
        <v>44490</v>
      </c>
    </row>
    <row r="186" spans="1:4" ht="14.25" customHeight="1" x14ac:dyDescent="0.35">
      <c r="A186" s="5">
        <v>106</v>
      </c>
      <c r="B186" s="12" t="s">
        <v>83</v>
      </c>
      <c r="C186" s="5">
        <v>40</v>
      </c>
      <c r="D186" s="16">
        <v>44489</v>
      </c>
    </row>
    <row r="187" spans="1:4" ht="14.25" customHeight="1" x14ac:dyDescent="0.35">
      <c r="A187" s="5">
        <v>130</v>
      </c>
      <c r="B187" s="12" t="s">
        <v>83</v>
      </c>
      <c r="C187" s="5">
        <v>38</v>
      </c>
      <c r="D187" s="16">
        <v>44418</v>
      </c>
    </row>
    <row r="188" spans="1:4" ht="14.25" customHeight="1" x14ac:dyDescent="0.35">
      <c r="A188" s="5">
        <v>139</v>
      </c>
      <c r="B188" s="12" t="s">
        <v>83</v>
      </c>
      <c r="C188" s="5">
        <v>20</v>
      </c>
      <c r="D188" s="16">
        <v>44418</v>
      </c>
    </row>
    <row r="189" spans="1:4" ht="14.25" customHeight="1" x14ac:dyDescent="0.35">
      <c r="A189" s="5">
        <v>163</v>
      </c>
      <c r="B189" s="12" t="s">
        <v>83</v>
      </c>
      <c r="C189" s="5">
        <v>59</v>
      </c>
      <c r="D189" s="16">
        <v>44512</v>
      </c>
    </row>
    <row r="190" spans="1:4" ht="14.25" customHeight="1" x14ac:dyDescent="0.35">
      <c r="A190" s="5">
        <v>147</v>
      </c>
      <c r="B190" s="12" t="s">
        <v>86</v>
      </c>
      <c r="C190" s="5">
        <v>5</v>
      </c>
      <c r="D190" s="16">
        <v>44414</v>
      </c>
    </row>
    <row r="191" spans="1:4" ht="14.25" customHeight="1" x14ac:dyDescent="0.35">
      <c r="A191" s="5">
        <v>184</v>
      </c>
      <c r="B191" s="12" t="s">
        <v>86</v>
      </c>
      <c r="C191" s="5">
        <v>81</v>
      </c>
      <c r="D191" s="16">
        <v>44488</v>
      </c>
    </row>
    <row r="192" spans="1:4" ht="14.25" customHeight="1" x14ac:dyDescent="0.35">
      <c r="A192" s="5">
        <v>8</v>
      </c>
      <c r="B192" s="12" t="s">
        <v>96</v>
      </c>
      <c r="C192" s="5">
        <v>22</v>
      </c>
      <c r="D192" s="16">
        <v>44453</v>
      </c>
    </row>
    <row r="193" spans="1:4" ht="14.25" customHeight="1" x14ac:dyDescent="0.35">
      <c r="A193" s="5">
        <v>15</v>
      </c>
      <c r="B193" s="12" t="s">
        <v>96</v>
      </c>
      <c r="C193" s="5">
        <v>82</v>
      </c>
      <c r="D193" s="16">
        <v>44488</v>
      </c>
    </row>
    <row r="194" spans="1:4" ht="14.25" customHeight="1" x14ac:dyDescent="0.35">
      <c r="A194" s="5">
        <v>24</v>
      </c>
      <c r="B194" s="12" t="s">
        <v>96</v>
      </c>
      <c r="C194" s="5">
        <v>74</v>
      </c>
      <c r="D194" s="16">
        <v>44425</v>
      </c>
    </row>
    <row r="195" spans="1:4" ht="14.25" customHeight="1" x14ac:dyDescent="0.35">
      <c r="A195" s="5">
        <v>34</v>
      </c>
      <c r="B195" s="12" t="s">
        <v>96</v>
      </c>
      <c r="C195" s="5">
        <v>67</v>
      </c>
      <c r="D195" s="16">
        <v>44509</v>
      </c>
    </row>
    <row r="196" spans="1:4" ht="14.25" customHeight="1" x14ac:dyDescent="0.35">
      <c r="A196" s="5">
        <v>44</v>
      </c>
      <c r="B196" s="12" t="s">
        <v>96</v>
      </c>
      <c r="C196" s="5">
        <v>32</v>
      </c>
      <c r="D196" s="16">
        <v>44469</v>
      </c>
    </row>
    <row r="197" spans="1:4" ht="14.25" customHeight="1" x14ac:dyDescent="0.35">
      <c r="A197" s="5">
        <v>82</v>
      </c>
      <c r="B197" s="12" t="s">
        <v>96</v>
      </c>
      <c r="C197" s="5">
        <v>77</v>
      </c>
      <c r="D197" s="16">
        <v>44446</v>
      </c>
    </row>
    <row r="198" spans="1:4" ht="14.25" customHeight="1" x14ac:dyDescent="0.35">
      <c r="A198" s="5">
        <v>105</v>
      </c>
      <c r="B198" s="12" t="s">
        <v>96</v>
      </c>
      <c r="C198" s="5">
        <v>50</v>
      </c>
      <c r="D198" s="16">
        <v>44509</v>
      </c>
    </row>
    <row r="199" spans="1:4" ht="14.25" customHeight="1" x14ac:dyDescent="0.35">
      <c r="A199" s="5">
        <v>138</v>
      </c>
      <c r="B199" s="12" t="s">
        <v>96</v>
      </c>
      <c r="C199" s="5">
        <v>6</v>
      </c>
      <c r="D199" s="16">
        <v>44504</v>
      </c>
    </row>
    <row r="200" spans="1:4" ht="14.25" customHeight="1" x14ac:dyDescent="0.35">
      <c r="A200" s="5">
        <v>21</v>
      </c>
      <c r="B200" s="12" t="s">
        <v>100</v>
      </c>
      <c r="C200" s="5">
        <v>60</v>
      </c>
      <c r="D200" s="16">
        <v>44530</v>
      </c>
    </row>
    <row r="201" spans="1:4" ht="14.25" customHeight="1" x14ac:dyDescent="0.35">
      <c r="A201" s="5">
        <v>169</v>
      </c>
      <c r="B201" s="12" t="s">
        <v>100</v>
      </c>
      <c r="C201" s="5">
        <v>5</v>
      </c>
      <c r="D201" s="16">
        <v>44510</v>
      </c>
    </row>
    <row r="202" spans="1:4" ht="14.25" customHeight="1" x14ac:dyDescent="0.35">
      <c r="B202" s="12"/>
    </row>
    <row r="203" spans="1:4" ht="14.25" customHeight="1" x14ac:dyDescent="0.35">
      <c r="B203" s="12"/>
    </row>
    <row r="204" spans="1:4" ht="14.25" customHeight="1" x14ac:dyDescent="0.35">
      <c r="B204" s="12"/>
    </row>
    <row r="205" spans="1:4" ht="14.25" customHeight="1" x14ac:dyDescent="0.35">
      <c r="B205" s="12"/>
    </row>
    <row r="206" spans="1:4" ht="14.25" customHeight="1" x14ac:dyDescent="0.35">
      <c r="B206" s="12"/>
    </row>
    <row r="207" spans="1:4" ht="14.25" customHeight="1" x14ac:dyDescent="0.35">
      <c r="B207" s="12"/>
    </row>
    <row r="208" spans="1:4" ht="14.25" customHeight="1" x14ac:dyDescent="0.35">
      <c r="B208" s="12"/>
    </row>
    <row r="209" spans="2:2" ht="14.25" customHeight="1" x14ac:dyDescent="0.35">
      <c r="B209" s="12"/>
    </row>
    <row r="210" spans="2:2" ht="14.25" customHeight="1" x14ac:dyDescent="0.35">
      <c r="B210" s="12"/>
    </row>
    <row r="211" spans="2:2" ht="14.25" customHeight="1" x14ac:dyDescent="0.35">
      <c r="B211" s="12"/>
    </row>
    <row r="212" spans="2:2" ht="14.25" customHeight="1" x14ac:dyDescent="0.35">
      <c r="B212" s="12"/>
    </row>
    <row r="213" spans="2:2" ht="14.25" customHeight="1" x14ac:dyDescent="0.35">
      <c r="B213" s="12"/>
    </row>
    <row r="214" spans="2:2" ht="14.25" customHeight="1" x14ac:dyDescent="0.35">
      <c r="B214" s="12"/>
    </row>
    <row r="215" spans="2:2" ht="14.25" customHeight="1" x14ac:dyDescent="0.35">
      <c r="B215" s="12"/>
    </row>
    <row r="216" spans="2:2" ht="14.25" customHeight="1" x14ac:dyDescent="0.35">
      <c r="B216" s="12"/>
    </row>
    <row r="217" spans="2:2" ht="14.25" customHeight="1" x14ac:dyDescent="0.35">
      <c r="B217" s="12"/>
    </row>
    <row r="218" spans="2:2" ht="14.25" customHeight="1" x14ac:dyDescent="0.35">
      <c r="B218" s="12"/>
    </row>
    <row r="219" spans="2:2" ht="14.25" customHeight="1" x14ac:dyDescent="0.35">
      <c r="B219" s="12"/>
    </row>
    <row r="220" spans="2:2" ht="14.25" customHeight="1" x14ac:dyDescent="0.35">
      <c r="B220" s="12"/>
    </row>
    <row r="221" spans="2:2" ht="14.25" customHeight="1" x14ac:dyDescent="0.35">
      <c r="B221" s="12"/>
    </row>
    <row r="222" spans="2:2" ht="14.25" customHeight="1" x14ac:dyDescent="0.35">
      <c r="B222" s="12"/>
    </row>
    <row r="223" spans="2:2" ht="14.25" customHeight="1" x14ac:dyDescent="0.35">
      <c r="B223" s="12"/>
    </row>
    <row r="224" spans="2:2" ht="14.25" customHeight="1" x14ac:dyDescent="0.35">
      <c r="B224" s="12"/>
    </row>
    <row r="225" spans="2:2" ht="14.25" customHeight="1" x14ac:dyDescent="0.35">
      <c r="B225" s="12"/>
    </row>
    <row r="226" spans="2:2" ht="14.25" customHeight="1" x14ac:dyDescent="0.35">
      <c r="B226" s="12"/>
    </row>
    <row r="227" spans="2:2" ht="14.25" customHeight="1" x14ac:dyDescent="0.35">
      <c r="B227" s="12"/>
    </row>
    <row r="228" spans="2:2" ht="14.25" customHeight="1" x14ac:dyDescent="0.35">
      <c r="B228" s="12"/>
    </row>
    <row r="229" spans="2:2" ht="14.25" customHeight="1" x14ac:dyDescent="0.35">
      <c r="B229" s="12"/>
    </row>
    <row r="230" spans="2:2" ht="14.25" customHeight="1" x14ac:dyDescent="0.35">
      <c r="B230" s="12"/>
    </row>
    <row r="231" spans="2:2" ht="14.25" customHeight="1" x14ac:dyDescent="0.35">
      <c r="B231" s="12"/>
    </row>
    <row r="232" spans="2:2" ht="14.25" customHeight="1" x14ac:dyDescent="0.35">
      <c r="B232" s="12"/>
    </row>
    <row r="233" spans="2:2" ht="14.25" customHeight="1" x14ac:dyDescent="0.35">
      <c r="B233" s="12"/>
    </row>
    <row r="234" spans="2:2" ht="14.25" customHeight="1" x14ac:dyDescent="0.35">
      <c r="B234" s="12"/>
    </row>
    <row r="235" spans="2:2" ht="14.25" customHeight="1" x14ac:dyDescent="0.35">
      <c r="B235" s="12"/>
    </row>
    <row r="236" spans="2:2" ht="14.25" customHeight="1" x14ac:dyDescent="0.35">
      <c r="B236" s="12"/>
    </row>
    <row r="237" spans="2:2" ht="14.25" customHeight="1" x14ac:dyDescent="0.35">
      <c r="B237" s="12"/>
    </row>
    <row r="238" spans="2:2" ht="14.25" customHeight="1" x14ac:dyDescent="0.35">
      <c r="B238" s="12"/>
    </row>
    <row r="239" spans="2:2" ht="14.25" customHeight="1" x14ac:dyDescent="0.35">
      <c r="B239" s="12"/>
    </row>
    <row r="240" spans="2:2" ht="14.25" customHeight="1" x14ac:dyDescent="0.35">
      <c r="B240" s="12"/>
    </row>
    <row r="241" spans="2:2" ht="14.25" customHeight="1" x14ac:dyDescent="0.35">
      <c r="B241" s="12"/>
    </row>
    <row r="242" spans="2:2" ht="14.25" customHeight="1" x14ac:dyDescent="0.35">
      <c r="B242" s="12"/>
    </row>
    <row r="243" spans="2:2" ht="14.25" customHeight="1" x14ac:dyDescent="0.35">
      <c r="B243" s="12"/>
    </row>
    <row r="244" spans="2:2" ht="14.25" customHeight="1" x14ac:dyDescent="0.35">
      <c r="B244" s="12"/>
    </row>
    <row r="245" spans="2:2" ht="14.25" customHeight="1" x14ac:dyDescent="0.35">
      <c r="B245" s="12"/>
    </row>
    <row r="246" spans="2:2" ht="14.25" customHeight="1" x14ac:dyDescent="0.35">
      <c r="B246" s="12"/>
    </row>
    <row r="247" spans="2:2" ht="14.25" customHeight="1" x14ac:dyDescent="0.35">
      <c r="B247" s="12"/>
    </row>
    <row r="248" spans="2:2" ht="14.25" customHeight="1" x14ac:dyDescent="0.35">
      <c r="B248" s="12"/>
    </row>
    <row r="249" spans="2:2" ht="14.25" customHeight="1" x14ac:dyDescent="0.35">
      <c r="B249" s="12"/>
    </row>
    <row r="250" spans="2:2" ht="14.25" customHeight="1" x14ac:dyDescent="0.35">
      <c r="B250" s="12"/>
    </row>
    <row r="251" spans="2:2" ht="14.25" customHeight="1" x14ac:dyDescent="0.35">
      <c r="B251" s="12"/>
    </row>
    <row r="252" spans="2:2" ht="14.25" customHeight="1" x14ac:dyDescent="0.35">
      <c r="B252" s="12"/>
    </row>
    <row r="253" spans="2:2" ht="14.25" customHeight="1" x14ac:dyDescent="0.35">
      <c r="B253" s="12"/>
    </row>
    <row r="254" spans="2:2" ht="14.25" customHeight="1" x14ac:dyDescent="0.35">
      <c r="B254" s="12"/>
    </row>
    <row r="255" spans="2:2" ht="14.25" customHeight="1" x14ac:dyDescent="0.35">
      <c r="B255" s="12"/>
    </row>
    <row r="256" spans="2:2" ht="14.25" customHeight="1" x14ac:dyDescent="0.35">
      <c r="B256" s="12"/>
    </row>
    <row r="257" spans="2:2" ht="14.25" customHeight="1" x14ac:dyDescent="0.35">
      <c r="B257" s="12"/>
    </row>
    <row r="258" spans="2:2" ht="14.25" customHeight="1" x14ac:dyDescent="0.35">
      <c r="B258" s="12"/>
    </row>
    <row r="259" spans="2:2" ht="14.25" customHeight="1" x14ac:dyDescent="0.35">
      <c r="B259" s="12"/>
    </row>
    <row r="260" spans="2:2" ht="14.25" customHeight="1" x14ac:dyDescent="0.35">
      <c r="B260" s="12"/>
    </row>
    <row r="261" spans="2:2" ht="14.25" customHeight="1" x14ac:dyDescent="0.35">
      <c r="B261" s="12"/>
    </row>
    <row r="262" spans="2:2" ht="14.25" customHeight="1" x14ac:dyDescent="0.35">
      <c r="B262" s="12"/>
    </row>
    <row r="263" spans="2:2" ht="14.25" customHeight="1" x14ac:dyDescent="0.35">
      <c r="B263" s="12"/>
    </row>
    <row r="264" spans="2:2" ht="14.25" customHeight="1" x14ac:dyDescent="0.35">
      <c r="B264" s="12"/>
    </row>
    <row r="265" spans="2:2" ht="14.25" customHeight="1" x14ac:dyDescent="0.35">
      <c r="B265" s="12"/>
    </row>
    <row r="266" spans="2:2" ht="14.25" customHeight="1" x14ac:dyDescent="0.35">
      <c r="B266" s="12"/>
    </row>
    <row r="267" spans="2:2" ht="14.25" customHeight="1" x14ac:dyDescent="0.35">
      <c r="B267" s="12"/>
    </row>
    <row r="268" spans="2:2" ht="14.25" customHeight="1" x14ac:dyDescent="0.35">
      <c r="B268" s="12"/>
    </row>
    <row r="269" spans="2:2" ht="14.25" customHeight="1" x14ac:dyDescent="0.35">
      <c r="B269" s="12"/>
    </row>
    <row r="270" spans="2:2" ht="14.25" customHeight="1" x14ac:dyDescent="0.35">
      <c r="B270" s="12"/>
    </row>
    <row r="271" spans="2:2" ht="14.25" customHeight="1" x14ac:dyDescent="0.35">
      <c r="B271" s="12"/>
    </row>
    <row r="272" spans="2:2" ht="14.25" customHeight="1" x14ac:dyDescent="0.35">
      <c r="B272" s="12"/>
    </row>
    <row r="273" spans="2:2" ht="14.25" customHeight="1" x14ac:dyDescent="0.35">
      <c r="B273" s="12"/>
    </row>
    <row r="274" spans="2:2" ht="14.25" customHeight="1" x14ac:dyDescent="0.35">
      <c r="B274" s="12"/>
    </row>
    <row r="275" spans="2:2" ht="14.25" customHeight="1" x14ac:dyDescent="0.35">
      <c r="B275" s="12"/>
    </row>
    <row r="276" spans="2:2" ht="14.25" customHeight="1" x14ac:dyDescent="0.35">
      <c r="B276" s="12"/>
    </row>
    <row r="277" spans="2:2" ht="14.25" customHeight="1" x14ac:dyDescent="0.35">
      <c r="B277" s="12"/>
    </row>
    <row r="278" spans="2:2" ht="14.25" customHeight="1" x14ac:dyDescent="0.35">
      <c r="B278" s="12"/>
    </row>
    <row r="279" spans="2:2" ht="14.25" customHeight="1" x14ac:dyDescent="0.35">
      <c r="B279" s="12"/>
    </row>
    <row r="280" spans="2:2" ht="14.25" customHeight="1" x14ac:dyDescent="0.35">
      <c r="B280" s="12"/>
    </row>
    <row r="281" spans="2:2" ht="14.25" customHeight="1" x14ac:dyDescent="0.35">
      <c r="B281" s="12"/>
    </row>
    <row r="282" spans="2:2" ht="14.25" customHeight="1" x14ac:dyDescent="0.35">
      <c r="B282" s="12"/>
    </row>
    <row r="283" spans="2:2" ht="14.25" customHeight="1" x14ac:dyDescent="0.35">
      <c r="B283" s="12"/>
    </row>
    <row r="284" spans="2:2" ht="14.25" customHeight="1" x14ac:dyDescent="0.35">
      <c r="B284" s="12"/>
    </row>
    <row r="285" spans="2:2" ht="14.25" customHeight="1" x14ac:dyDescent="0.35">
      <c r="B285" s="12"/>
    </row>
    <row r="286" spans="2:2" ht="14.25" customHeight="1" x14ac:dyDescent="0.35">
      <c r="B286" s="12"/>
    </row>
    <row r="287" spans="2:2" ht="14.25" customHeight="1" x14ac:dyDescent="0.35">
      <c r="B287" s="12"/>
    </row>
    <row r="288" spans="2:2" ht="14.25" customHeight="1" x14ac:dyDescent="0.35">
      <c r="B288" s="12"/>
    </row>
    <row r="289" spans="2:2" ht="14.25" customHeight="1" x14ac:dyDescent="0.35">
      <c r="B289" s="12"/>
    </row>
    <row r="290" spans="2:2" ht="14.25" customHeight="1" x14ac:dyDescent="0.35">
      <c r="B290" s="12"/>
    </row>
    <row r="291" spans="2:2" ht="14.25" customHeight="1" x14ac:dyDescent="0.35">
      <c r="B291" s="12"/>
    </row>
    <row r="292" spans="2:2" ht="14.25" customHeight="1" x14ac:dyDescent="0.35">
      <c r="B292" s="12"/>
    </row>
    <row r="293" spans="2:2" ht="14.25" customHeight="1" x14ac:dyDescent="0.35">
      <c r="B293" s="12"/>
    </row>
    <row r="294" spans="2:2" ht="14.25" customHeight="1" x14ac:dyDescent="0.35">
      <c r="B294" s="12"/>
    </row>
    <row r="295" spans="2:2" ht="14.25" customHeight="1" x14ac:dyDescent="0.35">
      <c r="B295" s="12"/>
    </row>
    <row r="296" spans="2:2" ht="14.25" customHeight="1" x14ac:dyDescent="0.35">
      <c r="B296" s="12"/>
    </row>
    <row r="297" spans="2:2" ht="14.25" customHeight="1" x14ac:dyDescent="0.35">
      <c r="B297" s="12"/>
    </row>
    <row r="298" spans="2:2" ht="14.25" customHeight="1" x14ac:dyDescent="0.35">
      <c r="B298" s="12"/>
    </row>
    <row r="299" spans="2:2" ht="14.25" customHeight="1" x14ac:dyDescent="0.35">
      <c r="B299" s="12"/>
    </row>
    <row r="300" spans="2:2" ht="14.25" customHeight="1" x14ac:dyDescent="0.35">
      <c r="B300" s="12"/>
    </row>
    <row r="301" spans="2:2" ht="14.25" customHeight="1" x14ac:dyDescent="0.35">
      <c r="B301" s="12"/>
    </row>
    <row r="302" spans="2:2" ht="14.25" customHeight="1" x14ac:dyDescent="0.35">
      <c r="B302" s="12"/>
    </row>
    <row r="303" spans="2:2" ht="14.25" customHeight="1" x14ac:dyDescent="0.35">
      <c r="B303" s="12"/>
    </row>
    <row r="304" spans="2:2" ht="14.25" customHeight="1" x14ac:dyDescent="0.35">
      <c r="B304" s="12"/>
    </row>
    <row r="305" spans="2:2" ht="14.25" customHeight="1" x14ac:dyDescent="0.35">
      <c r="B305" s="12"/>
    </row>
    <row r="306" spans="2:2" ht="14.25" customHeight="1" x14ac:dyDescent="0.35">
      <c r="B306" s="12"/>
    </row>
    <row r="307" spans="2:2" ht="14.25" customHeight="1" x14ac:dyDescent="0.35">
      <c r="B307" s="12"/>
    </row>
    <row r="308" spans="2:2" ht="14.25" customHeight="1" x14ac:dyDescent="0.35">
      <c r="B308" s="12"/>
    </row>
    <row r="309" spans="2:2" ht="14.25" customHeight="1" x14ac:dyDescent="0.35">
      <c r="B309" s="12"/>
    </row>
    <row r="310" spans="2:2" ht="14.25" customHeight="1" x14ac:dyDescent="0.35">
      <c r="B310" s="12"/>
    </row>
    <row r="311" spans="2:2" ht="14.25" customHeight="1" x14ac:dyDescent="0.35">
      <c r="B311" s="12"/>
    </row>
    <row r="312" spans="2:2" ht="14.25" customHeight="1" x14ac:dyDescent="0.35">
      <c r="B312" s="12"/>
    </row>
    <row r="313" spans="2:2" ht="14.25" customHeight="1" x14ac:dyDescent="0.35">
      <c r="B313" s="12"/>
    </row>
    <row r="314" spans="2:2" ht="14.25" customHeight="1" x14ac:dyDescent="0.35">
      <c r="B314" s="12"/>
    </row>
    <row r="315" spans="2:2" ht="14.25" customHeight="1" x14ac:dyDescent="0.35">
      <c r="B315" s="12"/>
    </row>
    <row r="316" spans="2:2" ht="14.25" customHeight="1" x14ac:dyDescent="0.35">
      <c r="B316" s="12"/>
    </row>
    <row r="317" spans="2:2" ht="14.25" customHeight="1" x14ac:dyDescent="0.35">
      <c r="B317" s="12"/>
    </row>
    <row r="318" spans="2:2" ht="14.25" customHeight="1" x14ac:dyDescent="0.35">
      <c r="B318" s="12"/>
    </row>
    <row r="319" spans="2:2" ht="14.25" customHeight="1" x14ac:dyDescent="0.35">
      <c r="B319" s="12"/>
    </row>
    <row r="320" spans="2:2" ht="14.25" customHeight="1" x14ac:dyDescent="0.35">
      <c r="B320" s="12"/>
    </row>
    <row r="321" spans="2:2" ht="14.25" customHeight="1" x14ac:dyDescent="0.35">
      <c r="B321" s="12"/>
    </row>
    <row r="322" spans="2:2" ht="14.25" customHeight="1" x14ac:dyDescent="0.35">
      <c r="B322" s="12"/>
    </row>
    <row r="323" spans="2:2" ht="14.25" customHeight="1" x14ac:dyDescent="0.35">
      <c r="B323" s="12"/>
    </row>
    <row r="324" spans="2:2" ht="14.25" customHeight="1" x14ac:dyDescent="0.35">
      <c r="B324" s="12"/>
    </row>
    <row r="325" spans="2:2" ht="14.25" customHeight="1" x14ac:dyDescent="0.35">
      <c r="B325" s="12"/>
    </row>
    <row r="326" spans="2:2" ht="14.25" customHeight="1" x14ac:dyDescent="0.35">
      <c r="B326" s="12"/>
    </row>
    <row r="327" spans="2:2" ht="14.25" customHeight="1" x14ac:dyDescent="0.35">
      <c r="B327" s="12"/>
    </row>
    <row r="328" spans="2:2" ht="14.25" customHeight="1" x14ac:dyDescent="0.35">
      <c r="B328" s="12"/>
    </row>
    <row r="329" spans="2:2" ht="14.25" customHeight="1" x14ac:dyDescent="0.35">
      <c r="B329" s="12"/>
    </row>
    <row r="330" spans="2:2" ht="14.25" customHeight="1" x14ac:dyDescent="0.35">
      <c r="B330" s="12"/>
    </row>
    <row r="331" spans="2:2" ht="14.25" customHeight="1" x14ac:dyDescent="0.35">
      <c r="B331" s="12"/>
    </row>
    <row r="332" spans="2:2" ht="14.25" customHeight="1" x14ac:dyDescent="0.35">
      <c r="B332" s="12"/>
    </row>
    <row r="333" spans="2:2" ht="14.25" customHeight="1" x14ac:dyDescent="0.35">
      <c r="B333" s="12"/>
    </row>
    <row r="334" spans="2:2" ht="14.25" customHeight="1" x14ac:dyDescent="0.35">
      <c r="B334" s="12"/>
    </row>
    <row r="335" spans="2:2" ht="14.25" customHeight="1" x14ac:dyDescent="0.35">
      <c r="B335" s="12"/>
    </row>
    <row r="336" spans="2:2" ht="14.25" customHeight="1" x14ac:dyDescent="0.35">
      <c r="B336" s="12"/>
    </row>
    <row r="337" spans="2:2" ht="14.25" customHeight="1" x14ac:dyDescent="0.35">
      <c r="B337" s="12"/>
    </row>
    <row r="338" spans="2:2" ht="14.25" customHeight="1" x14ac:dyDescent="0.35">
      <c r="B338" s="12"/>
    </row>
    <row r="339" spans="2:2" ht="14.25" customHeight="1" x14ac:dyDescent="0.35">
      <c r="B339" s="12"/>
    </row>
    <row r="340" spans="2:2" ht="14.25" customHeight="1" x14ac:dyDescent="0.35">
      <c r="B340" s="12"/>
    </row>
    <row r="341" spans="2:2" ht="14.25" customHeight="1" x14ac:dyDescent="0.35">
      <c r="B341" s="12"/>
    </row>
    <row r="342" spans="2:2" ht="14.25" customHeight="1" x14ac:dyDescent="0.35">
      <c r="B342" s="12"/>
    </row>
    <row r="343" spans="2:2" ht="14.25" customHeight="1" x14ac:dyDescent="0.35">
      <c r="B343" s="12"/>
    </row>
    <row r="344" spans="2:2" ht="14.25" customHeight="1" x14ac:dyDescent="0.35">
      <c r="B344" s="12"/>
    </row>
    <row r="345" spans="2:2" ht="14.25" customHeight="1" x14ac:dyDescent="0.35">
      <c r="B345" s="12"/>
    </row>
    <row r="346" spans="2:2" ht="14.25" customHeight="1" x14ac:dyDescent="0.35">
      <c r="B346" s="12"/>
    </row>
    <row r="347" spans="2:2" ht="14.25" customHeight="1" x14ac:dyDescent="0.35">
      <c r="B347" s="12"/>
    </row>
    <row r="348" spans="2:2" ht="14.25" customHeight="1" x14ac:dyDescent="0.35">
      <c r="B348" s="12"/>
    </row>
    <row r="349" spans="2:2" ht="14.25" customHeight="1" x14ac:dyDescent="0.35">
      <c r="B349" s="12"/>
    </row>
    <row r="350" spans="2:2" ht="14.25" customHeight="1" x14ac:dyDescent="0.35">
      <c r="B350" s="12"/>
    </row>
    <row r="351" spans="2:2" ht="14.25" customHeight="1" x14ac:dyDescent="0.35">
      <c r="B351" s="12"/>
    </row>
    <row r="352" spans="2:2" ht="14.25" customHeight="1" x14ac:dyDescent="0.35">
      <c r="B352" s="12"/>
    </row>
    <row r="353" spans="2:2" ht="14.25" customHeight="1" x14ac:dyDescent="0.35">
      <c r="B353" s="12"/>
    </row>
    <row r="354" spans="2:2" ht="14.25" customHeight="1" x14ac:dyDescent="0.35">
      <c r="B354" s="12"/>
    </row>
    <row r="355" spans="2:2" ht="14.25" customHeight="1" x14ac:dyDescent="0.35">
      <c r="B355" s="12"/>
    </row>
    <row r="356" spans="2:2" ht="14.25" customHeight="1" x14ac:dyDescent="0.35">
      <c r="B356" s="12"/>
    </row>
    <row r="357" spans="2:2" ht="14.25" customHeight="1" x14ac:dyDescent="0.35">
      <c r="B357" s="12"/>
    </row>
    <row r="358" spans="2:2" ht="14.25" customHeight="1" x14ac:dyDescent="0.35">
      <c r="B358" s="12"/>
    </row>
    <row r="359" spans="2:2" ht="14.25" customHeight="1" x14ac:dyDescent="0.35">
      <c r="B359" s="12"/>
    </row>
    <row r="360" spans="2:2" ht="14.25" customHeight="1" x14ac:dyDescent="0.35">
      <c r="B360" s="12"/>
    </row>
    <row r="361" spans="2:2" ht="14.25" customHeight="1" x14ac:dyDescent="0.35">
      <c r="B361" s="12"/>
    </row>
    <row r="362" spans="2:2" ht="14.25" customHeight="1" x14ac:dyDescent="0.35">
      <c r="B362" s="12"/>
    </row>
    <row r="363" spans="2:2" ht="14.25" customHeight="1" x14ac:dyDescent="0.35">
      <c r="B363" s="12"/>
    </row>
    <row r="364" spans="2:2" ht="14.25" customHeight="1" x14ac:dyDescent="0.35">
      <c r="B364" s="12"/>
    </row>
    <row r="365" spans="2:2" ht="14.25" customHeight="1" x14ac:dyDescent="0.35">
      <c r="B365" s="12"/>
    </row>
    <row r="366" spans="2:2" ht="14.25" customHeight="1" x14ac:dyDescent="0.35">
      <c r="B366" s="12"/>
    </row>
    <row r="367" spans="2:2" ht="14.25" customHeight="1" x14ac:dyDescent="0.35">
      <c r="B367" s="12"/>
    </row>
    <row r="368" spans="2:2" ht="14.25" customHeight="1" x14ac:dyDescent="0.35">
      <c r="B368" s="12"/>
    </row>
    <row r="369" spans="2:2" ht="14.25" customHeight="1" x14ac:dyDescent="0.35">
      <c r="B369" s="12"/>
    </row>
    <row r="370" spans="2:2" ht="14.25" customHeight="1" x14ac:dyDescent="0.35">
      <c r="B370" s="12"/>
    </row>
    <row r="371" spans="2:2" ht="14.25" customHeight="1" x14ac:dyDescent="0.35">
      <c r="B371" s="12"/>
    </row>
    <row r="372" spans="2:2" ht="14.25" customHeight="1" x14ac:dyDescent="0.35">
      <c r="B372" s="12"/>
    </row>
    <row r="373" spans="2:2" ht="14.25" customHeight="1" x14ac:dyDescent="0.35">
      <c r="B373" s="12"/>
    </row>
    <row r="374" spans="2:2" ht="14.25" customHeight="1" x14ac:dyDescent="0.35">
      <c r="B374" s="12"/>
    </row>
    <row r="375" spans="2:2" ht="14.25" customHeight="1" x14ac:dyDescent="0.35">
      <c r="B375" s="12"/>
    </row>
    <row r="376" spans="2:2" ht="14.25" customHeight="1" x14ac:dyDescent="0.35">
      <c r="B376" s="12"/>
    </row>
    <row r="377" spans="2:2" ht="14.25" customHeight="1" x14ac:dyDescent="0.35">
      <c r="B377" s="12"/>
    </row>
    <row r="378" spans="2:2" ht="14.25" customHeight="1" x14ac:dyDescent="0.35">
      <c r="B378" s="12"/>
    </row>
    <row r="379" spans="2:2" ht="14.25" customHeight="1" x14ac:dyDescent="0.35">
      <c r="B379" s="12"/>
    </row>
    <row r="380" spans="2:2" ht="14.25" customHeight="1" x14ac:dyDescent="0.35">
      <c r="B380" s="12"/>
    </row>
    <row r="381" spans="2:2" ht="14.25" customHeight="1" x14ac:dyDescent="0.35">
      <c r="B381" s="12"/>
    </row>
    <row r="382" spans="2:2" ht="14.25" customHeight="1" x14ac:dyDescent="0.35">
      <c r="B382" s="12"/>
    </row>
    <row r="383" spans="2:2" ht="14.25" customHeight="1" x14ac:dyDescent="0.35">
      <c r="B383" s="12"/>
    </row>
    <row r="384" spans="2:2" ht="14.25" customHeight="1" x14ac:dyDescent="0.35">
      <c r="B384" s="12"/>
    </row>
    <row r="385" spans="2:2" ht="14.25" customHeight="1" x14ac:dyDescent="0.35">
      <c r="B385" s="12"/>
    </row>
    <row r="386" spans="2:2" ht="14.25" customHeight="1" x14ac:dyDescent="0.35">
      <c r="B386" s="12"/>
    </row>
    <row r="387" spans="2:2" ht="14.25" customHeight="1" x14ac:dyDescent="0.35">
      <c r="B387" s="12"/>
    </row>
    <row r="388" spans="2:2" ht="14.25" customHeight="1" x14ac:dyDescent="0.35">
      <c r="B388" s="12"/>
    </row>
    <row r="389" spans="2:2" ht="14.25" customHeight="1" x14ac:dyDescent="0.35">
      <c r="B389" s="12"/>
    </row>
    <row r="390" spans="2:2" ht="14.25" customHeight="1" x14ac:dyDescent="0.35">
      <c r="B390" s="12"/>
    </row>
    <row r="391" spans="2:2" ht="14.25" customHeight="1" x14ac:dyDescent="0.35">
      <c r="B391" s="12"/>
    </row>
    <row r="392" spans="2:2" ht="14.25" customHeight="1" x14ac:dyDescent="0.35">
      <c r="B392" s="12"/>
    </row>
    <row r="393" spans="2:2" ht="14.25" customHeight="1" x14ac:dyDescent="0.35">
      <c r="B393" s="12"/>
    </row>
    <row r="394" spans="2:2" ht="14.25" customHeight="1" x14ac:dyDescent="0.35">
      <c r="B394" s="12"/>
    </row>
    <row r="395" spans="2:2" ht="14.25" customHeight="1" x14ac:dyDescent="0.35">
      <c r="B395" s="12"/>
    </row>
    <row r="396" spans="2:2" ht="14.25" customHeight="1" x14ac:dyDescent="0.35">
      <c r="B396" s="12"/>
    </row>
    <row r="397" spans="2:2" ht="14.25" customHeight="1" x14ac:dyDescent="0.35">
      <c r="B397" s="12"/>
    </row>
    <row r="398" spans="2:2" ht="14.25" customHeight="1" x14ac:dyDescent="0.35">
      <c r="B398" s="12"/>
    </row>
    <row r="399" spans="2:2" ht="14.25" customHeight="1" x14ac:dyDescent="0.35">
      <c r="B399" s="12"/>
    </row>
    <row r="400" spans="2:2" ht="14.25" customHeight="1" x14ac:dyDescent="0.35">
      <c r="B400" s="12"/>
    </row>
    <row r="401" spans="2:2" ht="14.25" customHeight="1" x14ac:dyDescent="0.35">
      <c r="B401" s="12"/>
    </row>
    <row r="402" spans="2:2" ht="14.25" customHeight="1" x14ac:dyDescent="0.35">
      <c r="B402" s="12"/>
    </row>
    <row r="403" spans="2:2" ht="14.25" customHeight="1" x14ac:dyDescent="0.35">
      <c r="B403" s="12"/>
    </row>
    <row r="404" spans="2:2" ht="14.25" customHeight="1" x14ac:dyDescent="0.35">
      <c r="B404" s="12"/>
    </row>
    <row r="405" spans="2:2" ht="14.25" customHeight="1" x14ac:dyDescent="0.35">
      <c r="B405" s="12"/>
    </row>
    <row r="406" spans="2:2" ht="14.25" customHeight="1" x14ac:dyDescent="0.35">
      <c r="B406" s="12"/>
    </row>
    <row r="407" spans="2:2" ht="14.25" customHeight="1" x14ac:dyDescent="0.35">
      <c r="B407" s="12"/>
    </row>
    <row r="408" spans="2:2" ht="14.25" customHeight="1" x14ac:dyDescent="0.35">
      <c r="B408" s="12"/>
    </row>
    <row r="409" spans="2:2" ht="14.25" customHeight="1" x14ac:dyDescent="0.35">
      <c r="B409" s="12"/>
    </row>
    <row r="410" spans="2:2" ht="14.25" customHeight="1" x14ac:dyDescent="0.35">
      <c r="B410" s="12"/>
    </row>
    <row r="411" spans="2:2" ht="14.25" customHeight="1" x14ac:dyDescent="0.35">
      <c r="B411" s="12"/>
    </row>
    <row r="412" spans="2:2" ht="14.25" customHeight="1" x14ac:dyDescent="0.35">
      <c r="B412" s="12"/>
    </row>
    <row r="413" spans="2:2" ht="14.25" customHeight="1" x14ac:dyDescent="0.35">
      <c r="B413" s="12"/>
    </row>
    <row r="414" spans="2:2" ht="14.25" customHeight="1" x14ac:dyDescent="0.35">
      <c r="B414" s="12"/>
    </row>
    <row r="415" spans="2:2" ht="14.25" customHeight="1" x14ac:dyDescent="0.35">
      <c r="B415" s="12"/>
    </row>
    <row r="416" spans="2:2" ht="14.25" customHeight="1" x14ac:dyDescent="0.35">
      <c r="B416" s="12"/>
    </row>
    <row r="417" spans="2:2" ht="14.25" customHeight="1" x14ac:dyDescent="0.35">
      <c r="B417" s="12"/>
    </row>
    <row r="418" spans="2:2" ht="14.25" customHeight="1" x14ac:dyDescent="0.35">
      <c r="B418" s="12"/>
    </row>
    <row r="419" spans="2:2" ht="14.25" customHeight="1" x14ac:dyDescent="0.35">
      <c r="B419" s="12"/>
    </row>
    <row r="420" spans="2:2" ht="14.25" customHeight="1" x14ac:dyDescent="0.35">
      <c r="B420" s="12"/>
    </row>
    <row r="421" spans="2:2" ht="14.25" customHeight="1" x14ac:dyDescent="0.35">
      <c r="B421" s="12"/>
    </row>
    <row r="422" spans="2:2" ht="14.25" customHeight="1" x14ac:dyDescent="0.35">
      <c r="B422" s="12"/>
    </row>
    <row r="423" spans="2:2" ht="14.25" customHeight="1" x14ac:dyDescent="0.35">
      <c r="B423" s="12"/>
    </row>
    <row r="424" spans="2:2" ht="14.25" customHeight="1" x14ac:dyDescent="0.35">
      <c r="B424" s="12"/>
    </row>
    <row r="425" spans="2:2" ht="14.25" customHeight="1" x14ac:dyDescent="0.35">
      <c r="B425" s="12"/>
    </row>
    <row r="426" spans="2:2" ht="14.25" customHeight="1" x14ac:dyDescent="0.35">
      <c r="B426" s="12"/>
    </row>
    <row r="427" spans="2:2" ht="14.25" customHeight="1" x14ac:dyDescent="0.35">
      <c r="B427" s="12"/>
    </row>
    <row r="428" spans="2:2" ht="14.25" customHeight="1" x14ac:dyDescent="0.35">
      <c r="B428" s="12"/>
    </row>
    <row r="429" spans="2:2" ht="14.25" customHeight="1" x14ac:dyDescent="0.35">
      <c r="B429" s="12"/>
    </row>
    <row r="430" spans="2:2" ht="14.25" customHeight="1" x14ac:dyDescent="0.35">
      <c r="B430" s="12"/>
    </row>
    <row r="431" spans="2:2" ht="14.25" customHeight="1" x14ac:dyDescent="0.35">
      <c r="B431" s="12"/>
    </row>
    <row r="432" spans="2:2" ht="14.25" customHeight="1" x14ac:dyDescent="0.35">
      <c r="B432" s="12"/>
    </row>
    <row r="433" spans="2:2" ht="14.25" customHeight="1" x14ac:dyDescent="0.35">
      <c r="B433" s="12"/>
    </row>
    <row r="434" spans="2:2" ht="14.25" customHeight="1" x14ac:dyDescent="0.35">
      <c r="B434" s="12"/>
    </row>
    <row r="435" spans="2:2" ht="14.25" customHeight="1" x14ac:dyDescent="0.35">
      <c r="B435" s="12"/>
    </row>
    <row r="436" spans="2:2" ht="14.25" customHeight="1" x14ac:dyDescent="0.35">
      <c r="B436" s="12"/>
    </row>
    <row r="437" spans="2:2" ht="14.25" customHeight="1" x14ac:dyDescent="0.35">
      <c r="B437" s="12"/>
    </row>
    <row r="438" spans="2:2" ht="14.25" customHeight="1" x14ac:dyDescent="0.35">
      <c r="B438" s="12"/>
    </row>
    <row r="439" spans="2:2" ht="14.25" customHeight="1" x14ac:dyDescent="0.35">
      <c r="B439" s="12"/>
    </row>
    <row r="440" spans="2:2" ht="14.25" customHeight="1" x14ac:dyDescent="0.35">
      <c r="B440" s="12"/>
    </row>
    <row r="441" spans="2:2" ht="14.25" customHeight="1" x14ac:dyDescent="0.35">
      <c r="B441" s="12"/>
    </row>
    <row r="442" spans="2:2" ht="14.25" customHeight="1" x14ac:dyDescent="0.35">
      <c r="B442" s="12"/>
    </row>
    <row r="443" spans="2:2" ht="14.25" customHeight="1" x14ac:dyDescent="0.35">
      <c r="B443" s="12"/>
    </row>
    <row r="444" spans="2:2" ht="14.25" customHeight="1" x14ac:dyDescent="0.35">
      <c r="B444" s="12"/>
    </row>
    <row r="445" spans="2:2" ht="14.25" customHeight="1" x14ac:dyDescent="0.35">
      <c r="B445" s="12"/>
    </row>
    <row r="446" spans="2:2" ht="14.25" customHeight="1" x14ac:dyDescent="0.35">
      <c r="B446" s="12"/>
    </row>
    <row r="447" spans="2:2" ht="14.25" customHeight="1" x14ac:dyDescent="0.35">
      <c r="B447" s="12"/>
    </row>
    <row r="448" spans="2:2" ht="14.25" customHeight="1" x14ac:dyDescent="0.35">
      <c r="B448" s="12"/>
    </row>
    <row r="449" spans="2:2" ht="14.25" customHeight="1" x14ac:dyDescent="0.35">
      <c r="B449" s="12"/>
    </row>
    <row r="450" spans="2:2" ht="14.25" customHeight="1" x14ac:dyDescent="0.35">
      <c r="B450" s="12"/>
    </row>
    <row r="451" spans="2:2" ht="14.25" customHeight="1" x14ac:dyDescent="0.35">
      <c r="B451" s="12"/>
    </row>
    <row r="452" spans="2:2" ht="14.25" customHeight="1" x14ac:dyDescent="0.35">
      <c r="B452" s="12"/>
    </row>
    <row r="453" spans="2:2" ht="14.25" customHeight="1" x14ac:dyDescent="0.35">
      <c r="B453" s="12"/>
    </row>
    <row r="454" spans="2:2" ht="14.25" customHeight="1" x14ac:dyDescent="0.35">
      <c r="B454" s="12"/>
    </row>
    <row r="455" spans="2:2" ht="14.25" customHeight="1" x14ac:dyDescent="0.35">
      <c r="B455" s="12"/>
    </row>
    <row r="456" spans="2:2" ht="14.25" customHeight="1" x14ac:dyDescent="0.35">
      <c r="B456" s="12"/>
    </row>
    <row r="457" spans="2:2" ht="14.25" customHeight="1" x14ac:dyDescent="0.35">
      <c r="B457" s="12"/>
    </row>
    <row r="458" spans="2:2" ht="14.25" customHeight="1" x14ac:dyDescent="0.35">
      <c r="B458" s="12"/>
    </row>
    <row r="459" spans="2:2" ht="14.25" customHeight="1" x14ac:dyDescent="0.35">
      <c r="B459" s="12"/>
    </row>
    <row r="460" spans="2:2" ht="14.25" customHeight="1" x14ac:dyDescent="0.35">
      <c r="B460" s="12"/>
    </row>
    <row r="461" spans="2:2" ht="14.25" customHeight="1" x14ac:dyDescent="0.35">
      <c r="B461" s="12"/>
    </row>
    <row r="462" spans="2:2" ht="14.25" customHeight="1" x14ac:dyDescent="0.35">
      <c r="B462" s="12"/>
    </row>
    <row r="463" spans="2:2" ht="14.25" customHeight="1" x14ac:dyDescent="0.35">
      <c r="B463" s="12"/>
    </row>
    <row r="464" spans="2:2" ht="14.25" customHeight="1" x14ac:dyDescent="0.35">
      <c r="B464" s="12"/>
    </row>
    <row r="465" spans="2:2" ht="14.25" customHeight="1" x14ac:dyDescent="0.35">
      <c r="B465" s="12"/>
    </row>
    <row r="466" spans="2:2" ht="14.25" customHeight="1" x14ac:dyDescent="0.35">
      <c r="B466" s="12"/>
    </row>
    <row r="467" spans="2:2" ht="14.25" customHeight="1" x14ac:dyDescent="0.35">
      <c r="B467" s="12"/>
    </row>
    <row r="468" spans="2:2" ht="14.25" customHeight="1" x14ac:dyDescent="0.35">
      <c r="B468" s="12"/>
    </row>
    <row r="469" spans="2:2" ht="14.25" customHeight="1" x14ac:dyDescent="0.35">
      <c r="B469" s="12"/>
    </row>
    <row r="470" spans="2:2" ht="14.25" customHeight="1" x14ac:dyDescent="0.35">
      <c r="B470" s="12"/>
    </row>
    <row r="471" spans="2:2" ht="14.25" customHeight="1" x14ac:dyDescent="0.35">
      <c r="B471" s="12"/>
    </row>
    <row r="472" spans="2:2" ht="14.25" customHeight="1" x14ac:dyDescent="0.35">
      <c r="B472" s="12"/>
    </row>
    <row r="473" spans="2:2" ht="14.25" customHeight="1" x14ac:dyDescent="0.35">
      <c r="B473" s="12"/>
    </row>
    <row r="474" spans="2:2" ht="14.25" customHeight="1" x14ac:dyDescent="0.35">
      <c r="B474" s="12"/>
    </row>
    <row r="475" spans="2:2" ht="14.25" customHeight="1" x14ac:dyDescent="0.35">
      <c r="B475" s="12"/>
    </row>
    <row r="476" spans="2:2" ht="14.25" customHeight="1" x14ac:dyDescent="0.35">
      <c r="B476" s="12"/>
    </row>
    <row r="477" spans="2:2" ht="14.25" customHeight="1" x14ac:dyDescent="0.35">
      <c r="B477" s="12"/>
    </row>
    <row r="478" spans="2:2" ht="14.25" customHeight="1" x14ac:dyDescent="0.35">
      <c r="B478" s="12"/>
    </row>
    <row r="479" spans="2:2" ht="14.25" customHeight="1" x14ac:dyDescent="0.35">
      <c r="B479" s="12"/>
    </row>
    <row r="480" spans="2:2" ht="14.25" customHeight="1" x14ac:dyDescent="0.35">
      <c r="B480" s="12"/>
    </row>
    <row r="481" spans="2:2" ht="14.25" customHeight="1" x14ac:dyDescent="0.35">
      <c r="B481" s="12"/>
    </row>
    <row r="482" spans="2:2" ht="14.25" customHeight="1" x14ac:dyDescent="0.35">
      <c r="B482" s="12"/>
    </row>
    <row r="483" spans="2:2" ht="14.25" customHeight="1" x14ac:dyDescent="0.35">
      <c r="B483" s="12"/>
    </row>
    <row r="484" spans="2:2" ht="14.25" customHeight="1" x14ac:dyDescent="0.35">
      <c r="B484" s="12"/>
    </row>
    <row r="485" spans="2:2" ht="14.25" customHeight="1" x14ac:dyDescent="0.35">
      <c r="B485" s="12"/>
    </row>
    <row r="486" spans="2:2" ht="14.25" customHeight="1" x14ac:dyDescent="0.35">
      <c r="B486" s="12"/>
    </row>
    <row r="487" spans="2:2" ht="14.25" customHeight="1" x14ac:dyDescent="0.35">
      <c r="B487" s="12"/>
    </row>
    <row r="488" spans="2:2" ht="14.25" customHeight="1" x14ac:dyDescent="0.35">
      <c r="B488" s="12"/>
    </row>
    <row r="489" spans="2:2" ht="14.25" customHeight="1" x14ac:dyDescent="0.35">
      <c r="B489" s="12"/>
    </row>
    <row r="490" spans="2:2" ht="14.25" customHeight="1" x14ac:dyDescent="0.35">
      <c r="B490" s="12"/>
    </row>
    <row r="491" spans="2:2" ht="14.25" customHeight="1" x14ac:dyDescent="0.35">
      <c r="B491" s="12"/>
    </row>
    <row r="492" spans="2:2" ht="14.25" customHeight="1" x14ac:dyDescent="0.35">
      <c r="B492" s="12"/>
    </row>
    <row r="493" spans="2:2" ht="14.25" customHeight="1" x14ac:dyDescent="0.35">
      <c r="B493" s="12"/>
    </row>
    <row r="494" spans="2:2" ht="14.25" customHeight="1" x14ac:dyDescent="0.35">
      <c r="B494" s="12"/>
    </row>
    <row r="495" spans="2:2" ht="14.25" customHeight="1" x14ac:dyDescent="0.35">
      <c r="B495" s="12"/>
    </row>
    <row r="496" spans="2:2" ht="14.25" customHeight="1" x14ac:dyDescent="0.35">
      <c r="B496" s="12"/>
    </row>
    <row r="497" spans="2:2" ht="14.25" customHeight="1" x14ac:dyDescent="0.35">
      <c r="B497" s="12"/>
    </row>
    <row r="498" spans="2:2" ht="14.25" customHeight="1" x14ac:dyDescent="0.35">
      <c r="B498" s="12"/>
    </row>
    <row r="499" spans="2:2" ht="14.25" customHeight="1" x14ac:dyDescent="0.35">
      <c r="B499" s="12"/>
    </row>
    <row r="500" spans="2:2" ht="14.25" customHeight="1" x14ac:dyDescent="0.35">
      <c r="B500" s="12"/>
    </row>
    <row r="501" spans="2:2" ht="14.25" customHeight="1" x14ac:dyDescent="0.35">
      <c r="B501" s="12"/>
    </row>
    <row r="502" spans="2:2" ht="14.25" customHeight="1" x14ac:dyDescent="0.35">
      <c r="B502" s="12"/>
    </row>
    <row r="503" spans="2:2" ht="14.25" customHeight="1" x14ac:dyDescent="0.35">
      <c r="B503" s="12"/>
    </row>
    <row r="504" spans="2:2" ht="14.25" customHeight="1" x14ac:dyDescent="0.35">
      <c r="B504" s="12"/>
    </row>
    <row r="505" spans="2:2" ht="14.25" customHeight="1" x14ac:dyDescent="0.35">
      <c r="B505" s="12"/>
    </row>
    <row r="506" spans="2:2" ht="14.25" customHeight="1" x14ac:dyDescent="0.35">
      <c r="B506" s="12"/>
    </row>
    <row r="507" spans="2:2" ht="14.25" customHeight="1" x14ac:dyDescent="0.35">
      <c r="B507" s="12"/>
    </row>
    <row r="508" spans="2:2" ht="14.25" customHeight="1" x14ac:dyDescent="0.35">
      <c r="B508" s="12"/>
    </row>
    <row r="509" spans="2:2" ht="14.25" customHeight="1" x14ac:dyDescent="0.35">
      <c r="B509" s="12"/>
    </row>
    <row r="510" spans="2:2" ht="14.25" customHeight="1" x14ac:dyDescent="0.35">
      <c r="B510" s="12"/>
    </row>
    <row r="511" spans="2:2" ht="14.25" customHeight="1" x14ac:dyDescent="0.35">
      <c r="B511" s="12"/>
    </row>
    <row r="512" spans="2:2" ht="14.25" customHeight="1" x14ac:dyDescent="0.35">
      <c r="B512" s="12"/>
    </row>
    <row r="513" spans="2:2" ht="14.25" customHeight="1" x14ac:dyDescent="0.35">
      <c r="B513" s="12"/>
    </row>
    <row r="514" spans="2:2" ht="14.25" customHeight="1" x14ac:dyDescent="0.35">
      <c r="B514" s="12"/>
    </row>
    <row r="515" spans="2:2" ht="14.25" customHeight="1" x14ac:dyDescent="0.35">
      <c r="B515" s="12"/>
    </row>
    <row r="516" spans="2:2" ht="14.25" customHeight="1" x14ac:dyDescent="0.35">
      <c r="B516" s="12"/>
    </row>
    <row r="517" spans="2:2" ht="14.25" customHeight="1" x14ac:dyDescent="0.35">
      <c r="B517" s="12"/>
    </row>
    <row r="518" spans="2:2" ht="14.25" customHeight="1" x14ac:dyDescent="0.35">
      <c r="B518" s="12"/>
    </row>
    <row r="519" spans="2:2" ht="14.25" customHeight="1" x14ac:dyDescent="0.35">
      <c r="B519" s="12"/>
    </row>
    <row r="520" spans="2:2" ht="14.25" customHeight="1" x14ac:dyDescent="0.35">
      <c r="B520" s="12"/>
    </row>
    <row r="521" spans="2:2" ht="14.25" customHeight="1" x14ac:dyDescent="0.35">
      <c r="B521" s="12"/>
    </row>
    <row r="522" spans="2:2" ht="14.25" customHeight="1" x14ac:dyDescent="0.35">
      <c r="B522" s="12"/>
    </row>
    <row r="523" spans="2:2" ht="14.25" customHeight="1" x14ac:dyDescent="0.35">
      <c r="B523" s="12"/>
    </row>
    <row r="524" spans="2:2" ht="14.25" customHeight="1" x14ac:dyDescent="0.35">
      <c r="B524" s="12"/>
    </row>
    <row r="525" spans="2:2" ht="14.25" customHeight="1" x14ac:dyDescent="0.35">
      <c r="B525" s="12"/>
    </row>
    <row r="526" spans="2:2" ht="14.25" customHeight="1" x14ac:dyDescent="0.35">
      <c r="B526" s="12"/>
    </row>
    <row r="527" spans="2:2" ht="14.25" customHeight="1" x14ac:dyDescent="0.35">
      <c r="B527" s="12"/>
    </row>
    <row r="528" spans="2:2" ht="14.25" customHeight="1" x14ac:dyDescent="0.35">
      <c r="B528" s="12"/>
    </row>
    <row r="529" spans="2:2" ht="14.25" customHeight="1" x14ac:dyDescent="0.35">
      <c r="B529" s="12"/>
    </row>
    <row r="530" spans="2:2" ht="14.25" customHeight="1" x14ac:dyDescent="0.35">
      <c r="B530" s="12"/>
    </row>
    <row r="531" spans="2:2" ht="14.25" customHeight="1" x14ac:dyDescent="0.35">
      <c r="B531" s="12"/>
    </row>
    <row r="532" spans="2:2" ht="14.25" customHeight="1" x14ac:dyDescent="0.35">
      <c r="B532" s="12"/>
    </row>
    <row r="533" spans="2:2" ht="14.25" customHeight="1" x14ac:dyDescent="0.35">
      <c r="B533" s="12"/>
    </row>
    <row r="534" spans="2:2" ht="14.25" customHeight="1" x14ac:dyDescent="0.35">
      <c r="B534" s="12"/>
    </row>
    <row r="535" spans="2:2" ht="14.25" customHeight="1" x14ac:dyDescent="0.35">
      <c r="B535" s="12"/>
    </row>
    <row r="536" spans="2:2" ht="14.25" customHeight="1" x14ac:dyDescent="0.35">
      <c r="B536" s="12"/>
    </row>
    <row r="537" spans="2:2" ht="14.25" customHeight="1" x14ac:dyDescent="0.35">
      <c r="B537" s="12"/>
    </row>
    <row r="538" spans="2:2" ht="14.25" customHeight="1" x14ac:dyDescent="0.35">
      <c r="B538" s="12"/>
    </row>
    <row r="539" spans="2:2" ht="14.25" customHeight="1" x14ac:dyDescent="0.35">
      <c r="B539" s="12"/>
    </row>
    <row r="540" spans="2:2" ht="14.25" customHeight="1" x14ac:dyDescent="0.35">
      <c r="B540" s="12"/>
    </row>
    <row r="541" spans="2:2" ht="14.25" customHeight="1" x14ac:dyDescent="0.35">
      <c r="B541" s="12"/>
    </row>
    <row r="542" spans="2:2" ht="14.25" customHeight="1" x14ac:dyDescent="0.35">
      <c r="B542" s="12"/>
    </row>
    <row r="543" spans="2:2" ht="14.25" customHeight="1" x14ac:dyDescent="0.35">
      <c r="B543" s="12"/>
    </row>
    <row r="544" spans="2:2" ht="14.25" customHeight="1" x14ac:dyDescent="0.35">
      <c r="B544" s="12"/>
    </row>
    <row r="545" spans="2:2" ht="14.25" customHeight="1" x14ac:dyDescent="0.35">
      <c r="B545" s="12"/>
    </row>
    <row r="546" spans="2:2" ht="14.25" customHeight="1" x14ac:dyDescent="0.35">
      <c r="B546" s="12"/>
    </row>
    <row r="547" spans="2:2" ht="14.25" customHeight="1" x14ac:dyDescent="0.35">
      <c r="B547" s="12"/>
    </row>
    <row r="548" spans="2:2" ht="14.25" customHeight="1" x14ac:dyDescent="0.35">
      <c r="B548" s="12"/>
    </row>
    <row r="549" spans="2:2" ht="14.25" customHeight="1" x14ac:dyDescent="0.35">
      <c r="B549" s="12"/>
    </row>
    <row r="550" spans="2:2" ht="14.25" customHeight="1" x14ac:dyDescent="0.35">
      <c r="B550" s="12"/>
    </row>
    <row r="551" spans="2:2" ht="14.25" customHeight="1" x14ac:dyDescent="0.35">
      <c r="B551" s="12"/>
    </row>
    <row r="552" spans="2:2" ht="14.25" customHeight="1" x14ac:dyDescent="0.35">
      <c r="B552" s="12"/>
    </row>
    <row r="553" spans="2:2" ht="14.25" customHeight="1" x14ac:dyDescent="0.35">
      <c r="B553" s="12"/>
    </row>
    <row r="554" spans="2:2" ht="14.25" customHeight="1" x14ac:dyDescent="0.35">
      <c r="B554" s="12"/>
    </row>
    <row r="555" spans="2:2" ht="14.25" customHeight="1" x14ac:dyDescent="0.35">
      <c r="B555" s="12"/>
    </row>
    <row r="556" spans="2:2" ht="14.25" customHeight="1" x14ac:dyDescent="0.35">
      <c r="B556" s="12"/>
    </row>
    <row r="557" spans="2:2" ht="14.25" customHeight="1" x14ac:dyDescent="0.35">
      <c r="B557" s="12"/>
    </row>
    <row r="558" spans="2:2" ht="14.25" customHeight="1" x14ac:dyDescent="0.35">
      <c r="B558" s="12"/>
    </row>
    <row r="559" spans="2:2" ht="14.25" customHeight="1" x14ac:dyDescent="0.35">
      <c r="B559" s="12"/>
    </row>
    <row r="560" spans="2:2" ht="14.25" customHeight="1" x14ac:dyDescent="0.35">
      <c r="B560" s="12"/>
    </row>
    <row r="561" spans="2:2" ht="14.25" customHeight="1" x14ac:dyDescent="0.35">
      <c r="B561" s="12"/>
    </row>
    <row r="562" spans="2:2" ht="14.25" customHeight="1" x14ac:dyDescent="0.35">
      <c r="B562" s="12"/>
    </row>
    <row r="563" spans="2:2" ht="14.25" customHeight="1" x14ac:dyDescent="0.35">
      <c r="B563" s="12"/>
    </row>
    <row r="564" spans="2:2" ht="14.25" customHeight="1" x14ac:dyDescent="0.35">
      <c r="B564" s="12"/>
    </row>
    <row r="565" spans="2:2" ht="14.25" customHeight="1" x14ac:dyDescent="0.35">
      <c r="B565" s="12"/>
    </row>
    <row r="566" spans="2:2" ht="14.25" customHeight="1" x14ac:dyDescent="0.35">
      <c r="B566" s="12"/>
    </row>
    <row r="567" spans="2:2" ht="14.25" customHeight="1" x14ac:dyDescent="0.35">
      <c r="B567" s="12"/>
    </row>
    <row r="568" spans="2:2" ht="14.25" customHeight="1" x14ac:dyDescent="0.35">
      <c r="B568" s="12"/>
    </row>
    <row r="569" spans="2:2" ht="14.25" customHeight="1" x14ac:dyDescent="0.35">
      <c r="B569" s="12"/>
    </row>
    <row r="570" spans="2:2" ht="14.25" customHeight="1" x14ac:dyDescent="0.35">
      <c r="B570" s="12"/>
    </row>
    <row r="571" spans="2:2" ht="14.25" customHeight="1" x14ac:dyDescent="0.35">
      <c r="B571" s="12"/>
    </row>
    <row r="572" spans="2:2" ht="14.25" customHeight="1" x14ac:dyDescent="0.35">
      <c r="B572" s="12"/>
    </row>
    <row r="573" spans="2:2" ht="14.25" customHeight="1" x14ac:dyDescent="0.35">
      <c r="B573" s="12"/>
    </row>
    <row r="574" spans="2:2" ht="14.25" customHeight="1" x14ac:dyDescent="0.35">
      <c r="B574" s="12"/>
    </row>
    <row r="575" spans="2:2" ht="14.25" customHeight="1" x14ac:dyDescent="0.35">
      <c r="B575" s="12"/>
    </row>
    <row r="576" spans="2:2" ht="14.25" customHeight="1" x14ac:dyDescent="0.35">
      <c r="B576" s="12"/>
    </row>
    <row r="577" spans="2:2" ht="14.25" customHeight="1" x14ac:dyDescent="0.35">
      <c r="B577" s="12"/>
    </row>
    <row r="578" spans="2:2" ht="14.25" customHeight="1" x14ac:dyDescent="0.35">
      <c r="B578" s="12"/>
    </row>
    <row r="579" spans="2:2" ht="14.25" customHeight="1" x14ac:dyDescent="0.35">
      <c r="B579" s="12"/>
    </row>
    <row r="580" spans="2:2" ht="14.25" customHeight="1" x14ac:dyDescent="0.35">
      <c r="B580" s="12"/>
    </row>
    <row r="581" spans="2:2" ht="14.25" customHeight="1" x14ac:dyDescent="0.35">
      <c r="B581" s="12"/>
    </row>
    <row r="582" spans="2:2" ht="14.25" customHeight="1" x14ac:dyDescent="0.35">
      <c r="B582" s="12"/>
    </row>
    <row r="583" spans="2:2" ht="14.25" customHeight="1" x14ac:dyDescent="0.35">
      <c r="B583" s="12"/>
    </row>
    <row r="584" spans="2:2" ht="14.25" customHeight="1" x14ac:dyDescent="0.35">
      <c r="B584" s="12"/>
    </row>
    <row r="585" spans="2:2" ht="14.25" customHeight="1" x14ac:dyDescent="0.35">
      <c r="B585" s="12"/>
    </row>
    <row r="586" spans="2:2" ht="14.25" customHeight="1" x14ac:dyDescent="0.35">
      <c r="B586" s="12"/>
    </row>
    <row r="587" spans="2:2" ht="14.25" customHeight="1" x14ac:dyDescent="0.35">
      <c r="B587" s="12"/>
    </row>
    <row r="588" spans="2:2" ht="14.25" customHeight="1" x14ac:dyDescent="0.35">
      <c r="B588" s="12"/>
    </row>
    <row r="589" spans="2:2" ht="14.25" customHeight="1" x14ac:dyDescent="0.35">
      <c r="B589" s="12"/>
    </row>
    <row r="590" spans="2:2" ht="14.25" customHeight="1" x14ac:dyDescent="0.35">
      <c r="B590" s="12"/>
    </row>
    <row r="591" spans="2:2" ht="14.25" customHeight="1" x14ac:dyDescent="0.35">
      <c r="B591" s="12"/>
    </row>
    <row r="592" spans="2:2" ht="14.25" customHeight="1" x14ac:dyDescent="0.35">
      <c r="B592" s="12"/>
    </row>
    <row r="593" spans="2:2" ht="14.25" customHeight="1" x14ac:dyDescent="0.35">
      <c r="B593" s="12"/>
    </row>
    <row r="594" spans="2:2" ht="14.25" customHeight="1" x14ac:dyDescent="0.35">
      <c r="B594" s="12"/>
    </row>
    <row r="595" spans="2:2" ht="14.25" customHeight="1" x14ac:dyDescent="0.35">
      <c r="B595" s="12"/>
    </row>
    <row r="596" spans="2:2" ht="14.25" customHeight="1" x14ac:dyDescent="0.35">
      <c r="B596" s="12"/>
    </row>
    <row r="597" spans="2:2" ht="14.25" customHeight="1" x14ac:dyDescent="0.35">
      <c r="B597" s="12"/>
    </row>
    <row r="598" spans="2:2" ht="14.25" customHeight="1" x14ac:dyDescent="0.35">
      <c r="B598" s="12"/>
    </row>
    <row r="599" spans="2:2" ht="14.25" customHeight="1" x14ac:dyDescent="0.35">
      <c r="B599" s="12"/>
    </row>
    <row r="600" spans="2:2" ht="14.25" customHeight="1" x14ac:dyDescent="0.35">
      <c r="B600" s="12"/>
    </row>
    <row r="601" spans="2:2" ht="14.25" customHeight="1" x14ac:dyDescent="0.35">
      <c r="B601" s="12"/>
    </row>
    <row r="602" spans="2:2" ht="14.25" customHeight="1" x14ac:dyDescent="0.35">
      <c r="B602" s="12"/>
    </row>
    <row r="603" spans="2:2" ht="14.25" customHeight="1" x14ac:dyDescent="0.35">
      <c r="B603" s="12"/>
    </row>
    <row r="604" spans="2:2" ht="14.25" customHeight="1" x14ac:dyDescent="0.35">
      <c r="B604" s="12"/>
    </row>
    <row r="605" spans="2:2" ht="14.25" customHeight="1" x14ac:dyDescent="0.35">
      <c r="B605" s="12"/>
    </row>
    <row r="606" spans="2:2" ht="14.25" customHeight="1" x14ac:dyDescent="0.35">
      <c r="B606" s="12"/>
    </row>
    <row r="607" spans="2:2" ht="14.25" customHeight="1" x14ac:dyDescent="0.35">
      <c r="B607" s="12"/>
    </row>
    <row r="608" spans="2:2" ht="14.25" customHeight="1" x14ac:dyDescent="0.35">
      <c r="B608" s="12"/>
    </row>
    <row r="609" spans="2:2" ht="14.25" customHeight="1" x14ac:dyDescent="0.35">
      <c r="B609" s="12"/>
    </row>
    <row r="610" spans="2:2" ht="14.25" customHeight="1" x14ac:dyDescent="0.35">
      <c r="B610" s="12"/>
    </row>
    <row r="611" spans="2:2" ht="14.25" customHeight="1" x14ac:dyDescent="0.35">
      <c r="B611" s="12"/>
    </row>
    <row r="612" spans="2:2" ht="14.25" customHeight="1" x14ac:dyDescent="0.35">
      <c r="B612" s="12"/>
    </row>
    <row r="613" spans="2:2" ht="14.25" customHeight="1" x14ac:dyDescent="0.35">
      <c r="B613" s="12"/>
    </row>
    <row r="614" spans="2:2" ht="14.25" customHeight="1" x14ac:dyDescent="0.35">
      <c r="B614" s="12"/>
    </row>
    <row r="615" spans="2:2" ht="14.25" customHeight="1" x14ac:dyDescent="0.35">
      <c r="B615" s="12"/>
    </row>
    <row r="616" spans="2:2" ht="14.25" customHeight="1" x14ac:dyDescent="0.35">
      <c r="B616" s="12"/>
    </row>
    <row r="617" spans="2:2" ht="14.25" customHeight="1" x14ac:dyDescent="0.35">
      <c r="B617" s="12"/>
    </row>
    <row r="618" spans="2:2" ht="14.25" customHeight="1" x14ac:dyDescent="0.35">
      <c r="B618" s="12"/>
    </row>
    <row r="619" spans="2:2" ht="14.25" customHeight="1" x14ac:dyDescent="0.35">
      <c r="B619" s="12"/>
    </row>
    <row r="620" spans="2:2" ht="14.25" customHeight="1" x14ac:dyDescent="0.35">
      <c r="B620" s="12"/>
    </row>
    <row r="621" spans="2:2" ht="14.25" customHeight="1" x14ac:dyDescent="0.35">
      <c r="B621" s="12"/>
    </row>
    <row r="622" spans="2:2" ht="14.25" customHeight="1" x14ac:dyDescent="0.35">
      <c r="B622" s="12"/>
    </row>
    <row r="623" spans="2:2" ht="14.25" customHeight="1" x14ac:dyDescent="0.35">
      <c r="B623" s="12"/>
    </row>
    <row r="624" spans="2:2" ht="14.25" customHeight="1" x14ac:dyDescent="0.35">
      <c r="B624" s="12"/>
    </row>
    <row r="625" spans="2:2" ht="14.25" customHeight="1" x14ac:dyDescent="0.35">
      <c r="B625" s="12"/>
    </row>
    <row r="626" spans="2:2" ht="14.25" customHeight="1" x14ac:dyDescent="0.35">
      <c r="B626" s="12"/>
    </row>
    <row r="627" spans="2:2" ht="14.25" customHeight="1" x14ac:dyDescent="0.35">
      <c r="B627" s="12"/>
    </row>
    <row r="628" spans="2:2" ht="14.25" customHeight="1" x14ac:dyDescent="0.35">
      <c r="B628" s="12"/>
    </row>
    <row r="629" spans="2:2" ht="14.25" customHeight="1" x14ac:dyDescent="0.35">
      <c r="B629" s="12"/>
    </row>
    <row r="630" spans="2:2" ht="14.25" customHeight="1" x14ac:dyDescent="0.35">
      <c r="B630" s="12"/>
    </row>
    <row r="631" spans="2:2" ht="14.25" customHeight="1" x14ac:dyDescent="0.35">
      <c r="B631" s="12"/>
    </row>
    <row r="632" spans="2:2" ht="14.25" customHeight="1" x14ac:dyDescent="0.35">
      <c r="B632" s="12"/>
    </row>
    <row r="633" spans="2:2" ht="14.25" customHeight="1" x14ac:dyDescent="0.35">
      <c r="B633" s="12"/>
    </row>
    <row r="634" spans="2:2" ht="14.25" customHeight="1" x14ac:dyDescent="0.35">
      <c r="B634" s="12"/>
    </row>
    <row r="635" spans="2:2" ht="14.25" customHeight="1" x14ac:dyDescent="0.35">
      <c r="B635" s="12"/>
    </row>
    <row r="636" spans="2:2" ht="14.25" customHeight="1" x14ac:dyDescent="0.35">
      <c r="B636" s="12"/>
    </row>
    <row r="637" spans="2:2" ht="14.25" customHeight="1" x14ac:dyDescent="0.35">
      <c r="B637" s="12"/>
    </row>
    <row r="638" spans="2:2" ht="14.25" customHeight="1" x14ac:dyDescent="0.35">
      <c r="B638" s="12"/>
    </row>
    <row r="639" spans="2:2" ht="14.25" customHeight="1" x14ac:dyDescent="0.35">
      <c r="B639" s="12"/>
    </row>
    <row r="640" spans="2:2" ht="14.25" customHeight="1" x14ac:dyDescent="0.35">
      <c r="B640" s="12"/>
    </row>
    <row r="641" spans="2:2" ht="14.25" customHeight="1" x14ac:dyDescent="0.35">
      <c r="B641" s="12"/>
    </row>
    <row r="642" spans="2:2" ht="14.25" customHeight="1" x14ac:dyDescent="0.35">
      <c r="B642" s="12"/>
    </row>
    <row r="643" spans="2:2" ht="14.25" customHeight="1" x14ac:dyDescent="0.35">
      <c r="B643" s="12"/>
    </row>
    <row r="644" spans="2:2" ht="14.25" customHeight="1" x14ac:dyDescent="0.35">
      <c r="B644" s="12"/>
    </row>
    <row r="645" spans="2:2" ht="14.25" customHeight="1" x14ac:dyDescent="0.35">
      <c r="B645" s="12"/>
    </row>
    <row r="646" spans="2:2" ht="14.25" customHeight="1" x14ac:dyDescent="0.35">
      <c r="B646" s="12"/>
    </row>
    <row r="647" spans="2:2" ht="14.25" customHeight="1" x14ac:dyDescent="0.35">
      <c r="B647" s="12"/>
    </row>
    <row r="648" spans="2:2" ht="14.25" customHeight="1" x14ac:dyDescent="0.35">
      <c r="B648" s="12"/>
    </row>
    <row r="649" spans="2:2" ht="14.25" customHeight="1" x14ac:dyDescent="0.35">
      <c r="B649" s="12"/>
    </row>
    <row r="650" spans="2:2" ht="14.25" customHeight="1" x14ac:dyDescent="0.35">
      <c r="B650" s="12"/>
    </row>
    <row r="651" spans="2:2" ht="14.25" customHeight="1" x14ac:dyDescent="0.35">
      <c r="B651" s="12"/>
    </row>
    <row r="652" spans="2:2" ht="14.25" customHeight="1" x14ac:dyDescent="0.35">
      <c r="B652" s="12"/>
    </row>
    <row r="653" spans="2:2" ht="14.25" customHeight="1" x14ac:dyDescent="0.35">
      <c r="B653" s="12"/>
    </row>
    <row r="654" spans="2:2" ht="14.25" customHeight="1" x14ac:dyDescent="0.35">
      <c r="B654" s="12"/>
    </row>
    <row r="655" spans="2:2" ht="14.25" customHeight="1" x14ac:dyDescent="0.35">
      <c r="B655" s="12"/>
    </row>
    <row r="656" spans="2:2" ht="14.25" customHeight="1" x14ac:dyDescent="0.35">
      <c r="B656" s="12"/>
    </row>
    <row r="657" spans="2:2" ht="14.25" customHeight="1" x14ac:dyDescent="0.35">
      <c r="B657" s="12"/>
    </row>
    <row r="658" spans="2:2" ht="14.25" customHeight="1" x14ac:dyDescent="0.35">
      <c r="B658" s="12"/>
    </row>
    <row r="659" spans="2:2" ht="14.25" customHeight="1" x14ac:dyDescent="0.35">
      <c r="B659" s="12"/>
    </row>
    <row r="660" spans="2:2" ht="14.25" customHeight="1" x14ac:dyDescent="0.35">
      <c r="B660" s="12"/>
    </row>
    <row r="661" spans="2:2" ht="14.25" customHeight="1" x14ac:dyDescent="0.35">
      <c r="B661" s="12"/>
    </row>
    <row r="662" spans="2:2" ht="14.25" customHeight="1" x14ac:dyDescent="0.35">
      <c r="B662" s="12"/>
    </row>
    <row r="663" spans="2:2" ht="14.25" customHeight="1" x14ac:dyDescent="0.35">
      <c r="B663" s="12"/>
    </row>
    <row r="664" spans="2:2" ht="14.25" customHeight="1" x14ac:dyDescent="0.35">
      <c r="B664" s="12"/>
    </row>
    <row r="665" spans="2:2" ht="14.25" customHeight="1" x14ac:dyDescent="0.35">
      <c r="B665" s="12"/>
    </row>
    <row r="666" spans="2:2" ht="14.25" customHeight="1" x14ac:dyDescent="0.35">
      <c r="B666" s="12"/>
    </row>
    <row r="667" spans="2:2" ht="14.25" customHeight="1" x14ac:dyDescent="0.35">
      <c r="B667" s="12"/>
    </row>
    <row r="668" spans="2:2" ht="14.25" customHeight="1" x14ac:dyDescent="0.35">
      <c r="B668" s="12"/>
    </row>
    <row r="669" spans="2:2" ht="14.25" customHeight="1" x14ac:dyDescent="0.35">
      <c r="B669" s="12"/>
    </row>
    <row r="670" spans="2:2" ht="14.25" customHeight="1" x14ac:dyDescent="0.35">
      <c r="B670" s="12"/>
    </row>
    <row r="671" spans="2:2" ht="14.25" customHeight="1" x14ac:dyDescent="0.35">
      <c r="B671" s="12"/>
    </row>
    <row r="672" spans="2:2" ht="14.25" customHeight="1" x14ac:dyDescent="0.35">
      <c r="B672" s="12"/>
    </row>
    <row r="673" spans="2:2" ht="14.25" customHeight="1" x14ac:dyDescent="0.35">
      <c r="B673" s="12"/>
    </row>
    <row r="674" spans="2:2" ht="14.25" customHeight="1" x14ac:dyDescent="0.35">
      <c r="B674" s="12"/>
    </row>
    <row r="675" spans="2:2" ht="14.25" customHeight="1" x14ac:dyDescent="0.35">
      <c r="B675" s="12"/>
    </row>
    <row r="676" spans="2:2" ht="14.25" customHeight="1" x14ac:dyDescent="0.35">
      <c r="B676" s="12"/>
    </row>
    <row r="677" spans="2:2" ht="14.25" customHeight="1" x14ac:dyDescent="0.35">
      <c r="B677" s="12"/>
    </row>
    <row r="678" spans="2:2" ht="14.25" customHeight="1" x14ac:dyDescent="0.35">
      <c r="B678" s="12"/>
    </row>
    <row r="679" spans="2:2" ht="14.25" customHeight="1" x14ac:dyDescent="0.35">
      <c r="B679" s="12"/>
    </row>
    <row r="680" spans="2:2" ht="14.25" customHeight="1" x14ac:dyDescent="0.35">
      <c r="B680" s="12"/>
    </row>
    <row r="681" spans="2:2" ht="14.25" customHeight="1" x14ac:dyDescent="0.35">
      <c r="B681" s="12"/>
    </row>
    <row r="682" spans="2:2" ht="14.25" customHeight="1" x14ac:dyDescent="0.35">
      <c r="B682" s="12"/>
    </row>
    <row r="683" spans="2:2" ht="14.25" customHeight="1" x14ac:dyDescent="0.35">
      <c r="B683" s="12"/>
    </row>
    <row r="684" spans="2:2" ht="14.25" customHeight="1" x14ac:dyDescent="0.35">
      <c r="B684" s="12"/>
    </row>
    <row r="685" spans="2:2" ht="14.25" customHeight="1" x14ac:dyDescent="0.35">
      <c r="B685" s="12"/>
    </row>
    <row r="686" spans="2:2" ht="14.25" customHeight="1" x14ac:dyDescent="0.35">
      <c r="B686" s="12"/>
    </row>
    <row r="687" spans="2:2" ht="14.25" customHeight="1" x14ac:dyDescent="0.35">
      <c r="B687" s="12"/>
    </row>
    <row r="688" spans="2:2" ht="14.25" customHeight="1" x14ac:dyDescent="0.35">
      <c r="B688" s="12"/>
    </row>
    <row r="689" spans="2:2" ht="14.25" customHeight="1" x14ac:dyDescent="0.35">
      <c r="B689" s="12"/>
    </row>
    <row r="690" spans="2:2" ht="14.25" customHeight="1" x14ac:dyDescent="0.35">
      <c r="B690" s="12"/>
    </row>
    <row r="691" spans="2:2" ht="14.25" customHeight="1" x14ac:dyDescent="0.35">
      <c r="B691" s="12"/>
    </row>
    <row r="692" spans="2:2" ht="14.25" customHeight="1" x14ac:dyDescent="0.35">
      <c r="B692" s="12"/>
    </row>
    <row r="693" spans="2:2" ht="14.25" customHeight="1" x14ac:dyDescent="0.35">
      <c r="B693" s="12"/>
    </row>
    <row r="694" spans="2:2" ht="14.25" customHeight="1" x14ac:dyDescent="0.35">
      <c r="B694" s="12"/>
    </row>
    <row r="695" spans="2:2" ht="14.25" customHeight="1" x14ac:dyDescent="0.35">
      <c r="B695" s="12"/>
    </row>
    <row r="696" spans="2:2" ht="14.25" customHeight="1" x14ac:dyDescent="0.35">
      <c r="B696" s="12"/>
    </row>
    <row r="697" spans="2:2" ht="14.25" customHeight="1" x14ac:dyDescent="0.35">
      <c r="B697" s="12"/>
    </row>
    <row r="698" spans="2:2" ht="14.25" customHeight="1" x14ac:dyDescent="0.35">
      <c r="B698" s="12"/>
    </row>
    <row r="699" spans="2:2" ht="14.25" customHeight="1" x14ac:dyDescent="0.35">
      <c r="B699" s="12"/>
    </row>
    <row r="700" spans="2:2" ht="14.25" customHeight="1" x14ac:dyDescent="0.35">
      <c r="B700" s="12"/>
    </row>
    <row r="701" spans="2:2" ht="14.25" customHeight="1" x14ac:dyDescent="0.35">
      <c r="B701" s="12"/>
    </row>
    <row r="702" spans="2:2" ht="14.25" customHeight="1" x14ac:dyDescent="0.35">
      <c r="B702" s="12"/>
    </row>
    <row r="703" spans="2:2" ht="14.25" customHeight="1" x14ac:dyDescent="0.35">
      <c r="B703" s="12"/>
    </row>
    <row r="704" spans="2:2" ht="14.25" customHeight="1" x14ac:dyDescent="0.35">
      <c r="B704" s="12"/>
    </row>
    <row r="705" spans="2:2" ht="14.25" customHeight="1" x14ac:dyDescent="0.35">
      <c r="B705" s="12"/>
    </row>
    <row r="706" spans="2:2" ht="14.25" customHeight="1" x14ac:dyDescent="0.35">
      <c r="B706" s="12"/>
    </row>
    <row r="707" spans="2:2" ht="14.25" customHeight="1" x14ac:dyDescent="0.35">
      <c r="B707" s="12"/>
    </row>
    <row r="708" spans="2:2" ht="14.25" customHeight="1" x14ac:dyDescent="0.35">
      <c r="B708" s="12"/>
    </row>
    <row r="709" spans="2:2" ht="14.25" customHeight="1" x14ac:dyDescent="0.35">
      <c r="B709" s="12"/>
    </row>
    <row r="710" spans="2:2" ht="14.25" customHeight="1" x14ac:dyDescent="0.35">
      <c r="B710" s="12"/>
    </row>
    <row r="711" spans="2:2" ht="14.25" customHeight="1" x14ac:dyDescent="0.35">
      <c r="B711" s="12"/>
    </row>
    <row r="712" spans="2:2" ht="14.25" customHeight="1" x14ac:dyDescent="0.35">
      <c r="B712" s="12"/>
    </row>
    <row r="713" spans="2:2" ht="14.25" customHeight="1" x14ac:dyDescent="0.35">
      <c r="B713" s="12"/>
    </row>
    <row r="714" spans="2:2" ht="14.25" customHeight="1" x14ac:dyDescent="0.35">
      <c r="B714" s="12"/>
    </row>
    <row r="715" spans="2:2" ht="14.25" customHeight="1" x14ac:dyDescent="0.35">
      <c r="B715" s="12"/>
    </row>
    <row r="716" spans="2:2" ht="14.25" customHeight="1" x14ac:dyDescent="0.35">
      <c r="B716" s="12"/>
    </row>
    <row r="717" spans="2:2" ht="14.25" customHeight="1" x14ac:dyDescent="0.35">
      <c r="B717" s="12"/>
    </row>
    <row r="718" spans="2:2" ht="14.25" customHeight="1" x14ac:dyDescent="0.35">
      <c r="B718" s="12"/>
    </row>
    <row r="719" spans="2:2" ht="14.25" customHeight="1" x14ac:dyDescent="0.35">
      <c r="B719" s="12"/>
    </row>
    <row r="720" spans="2:2" ht="14.25" customHeight="1" x14ac:dyDescent="0.35">
      <c r="B720" s="12"/>
    </row>
    <row r="721" spans="2:2" ht="14.25" customHeight="1" x14ac:dyDescent="0.35">
      <c r="B721" s="12"/>
    </row>
    <row r="722" spans="2:2" ht="14.25" customHeight="1" x14ac:dyDescent="0.35">
      <c r="B722" s="12"/>
    </row>
    <row r="723" spans="2:2" ht="14.25" customHeight="1" x14ac:dyDescent="0.35">
      <c r="B723" s="12"/>
    </row>
    <row r="724" spans="2:2" ht="14.25" customHeight="1" x14ac:dyDescent="0.35">
      <c r="B724" s="12"/>
    </row>
    <row r="725" spans="2:2" ht="14.25" customHeight="1" x14ac:dyDescent="0.35">
      <c r="B725" s="12"/>
    </row>
    <row r="726" spans="2:2" ht="14.25" customHeight="1" x14ac:dyDescent="0.35">
      <c r="B726" s="12"/>
    </row>
    <row r="727" spans="2:2" ht="14.25" customHeight="1" x14ac:dyDescent="0.35">
      <c r="B727" s="12"/>
    </row>
    <row r="728" spans="2:2" ht="14.25" customHeight="1" x14ac:dyDescent="0.35">
      <c r="B728" s="12"/>
    </row>
    <row r="729" spans="2:2" ht="14.25" customHeight="1" x14ac:dyDescent="0.35">
      <c r="B729" s="12"/>
    </row>
    <row r="730" spans="2:2" ht="14.25" customHeight="1" x14ac:dyDescent="0.35">
      <c r="B730" s="12"/>
    </row>
    <row r="731" spans="2:2" ht="14.25" customHeight="1" x14ac:dyDescent="0.35">
      <c r="B731" s="12"/>
    </row>
    <row r="732" spans="2:2" ht="14.25" customHeight="1" x14ac:dyDescent="0.35">
      <c r="B732" s="12"/>
    </row>
    <row r="733" spans="2:2" ht="14.25" customHeight="1" x14ac:dyDescent="0.35">
      <c r="B733" s="12"/>
    </row>
    <row r="734" spans="2:2" ht="14.25" customHeight="1" x14ac:dyDescent="0.35">
      <c r="B734" s="12"/>
    </row>
    <row r="735" spans="2:2" ht="14.25" customHeight="1" x14ac:dyDescent="0.35">
      <c r="B735" s="12"/>
    </row>
    <row r="736" spans="2:2" ht="14.25" customHeight="1" x14ac:dyDescent="0.35">
      <c r="B736" s="12"/>
    </row>
    <row r="737" spans="2:2" ht="14.25" customHeight="1" x14ac:dyDescent="0.35">
      <c r="B737" s="12"/>
    </row>
    <row r="738" spans="2:2" ht="14.25" customHeight="1" x14ac:dyDescent="0.35">
      <c r="B738" s="12"/>
    </row>
    <row r="739" spans="2:2" ht="14.25" customHeight="1" x14ac:dyDescent="0.35">
      <c r="B739" s="12"/>
    </row>
    <row r="740" spans="2:2" ht="14.25" customHeight="1" x14ac:dyDescent="0.35">
      <c r="B740" s="12"/>
    </row>
    <row r="741" spans="2:2" ht="14.25" customHeight="1" x14ac:dyDescent="0.35">
      <c r="B741" s="12"/>
    </row>
    <row r="742" spans="2:2" ht="14.25" customHeight="1" x14ac:dyDescent="0.35">
      <c r="B742" s="12"/>
    </row>
    <row r="743" spans="2:2" ht="14.25" customHeight="1" x14ac:dyDescent="0.35">
      <c r="B743" s="12"/>
    </row>
    <row r="744" spans="2:2" ht="14.25" customHeight="1" x14ac:dyDescent="0.35">
      <c r="B744" s="12"/>
    </row>
    <row r="745" spans="2:2" ht="14.25" customHeight="1" x14ac:dyDescent="0.35">
      <c r="B745" s="12"/>
    </row>
    <row r="746" spans="2:2" ht="14.25" customHeight="1" x14ac:dyDescent="0.35">
      <c r="B746" s="12"/>
    </row>
    <row r="747" spans="2:2" ht="14.25" customHeight="1" x14ac:dyDescent="0.35">
      <c r="B747" s="12"/>
    </row>
    <row r="748" spans="2:2" ht="14.25" customHeight="1" x14ac:dyDescent="0.35">
      <c r="B748" s="12"/>
    </row>
    <row r="749" spans="2:2" ht="14.25" customHeight="1" x14ac:dyDescent="0.35">
      <c r="B749" s="12"/>
    </row>
    <row r="750" spans="2:2" ht="14.25" customHeight="1" x14ac:dyDescent="0.35">
      <c r="B750" s="12"/>
    </row>
    <row r="751" spans="2:2" ht="14.25" customHeight="1" x14ac:dyDescent="0.35">
      <c r="B751" s="12"/>
    </row>
    <row r="752" spans="2:2" ht="14.25" customHeight="1" x14ac:dyDescent="0.35">
      <c r="B752" s="12"/>
    </row>
    <row r="753" spans="2:2" ht="14.25" customHeight="1" x14ac:dyDescent="0.35">
      <c r="B753" s="12"/>
    </row>
    <row r="754" spans="2:2" ht="14.25" customHeight="1" x14ac:dyDescent="0.35">
      <c r="B754" s="12"/>
    </row>
    <row r="755" spans="2:2" ht="14.25" customHeight="1" x14ac:dyDescent="0.35">
      <c r="B755" s="12"/>
    </row>
    <row r="756" spans="2:2" ht="14.25" customHeight="1" x14ac:dyDescent="0.35">
      <c r="B756" s="12"/>
    </row>
    <row r="757" spans="2:2" ht="14.25" customHeight="1" x14ac:dyDescent="0.35">
      <c r="B757" s="12"/>
    </row>
    <row r="758" spans="2:2" ht="14.25" customHeight="1" x14ac:dyDescent="0.35">
      <c r="B758" s="12"/>
    </row>
    <row r="759" spans="2:2" ht="14.25" customHeight="1" x14ac:dyDescent="0.35">
      <c r="B759" s="12"/>
    </row>
    <row r="760" spans="2:2" ht="14.25" customHeight="1" x14ac:dyDescent="0.35">
      <c r="B760" s="12"/>
    </row>
    <row r="761" spans="2:2" ht="14.25" customHeight="1" x14ac:dyDescent="0.35">
      <c r="B761" s="12"/>
    </row>
    <row r="762" spans="2:2" ht="14.25" customHeight="1" x14ac:dyDescent="0.35">
      <c r="B762" s="12"/>
    </row>
    <row r="763" spans="2:2" ht="14.25" customHeight="1" x14ac:dyDescent="0.35">
      <c r="B763" s="12"/>
    </row>
    <row r="764" spans="2:2" ht="14.25" customHeight="1" x14ac:dyDescent="0.35">
      <c r="B764" s="12"/>
    </row>
    <row r="765" spans="2:2" ht="14.25" customHeight="1" x14ac:dyDescent="0.35">
      <c r="B765" s="12"/>
    </row>
    <row r="766" spans="2:2" ht="14.25" customHeight="1" x14ac:dyDescent="0.35">
      <c r="B766" s="12"/>
    </row>
    <row r="767" spans="2:2" ht="14.25" customHeight="1" x14ac:dyDescent="0.35">
      <c r="B767" s="12"/>
    </row>
    <row r="768" spans="2:2" ht="14.25" customHeight="1" x14ac:dyDescent="0.35">
      <c r="B768" s="12"/>
    </row>
    <row r="769" spans="2:2" ht="14.25" customHeight="1" x14ac:dyDescent="0.35">
      <c r="B769" s="12"/>
    </row>
    <row r="770" spans="2:2" ht="14.25" customHeight="1" x14ac:dyDescent="0.35">
      <c r="B770" s="12"/>
    </row>
    <row r="771" spans="2:2" ht="14.25" customHeight="1" x14ac:dyDescent="0.35">
      <c r="B771" s="12"/>
    </row>
    <row r="772" spans="2:2" ht="14.25" customHeight="1" x14ac:dyDescent="0.35">
      <c r="B772" s="12"/>
    </row>
    <row r="773" spans="2:2" ht="14.25" customHeight="1" x14ac:dyDescent="0.35">
      <c r="B773" s="12"/>
    </row>
    <row r="774" spans="2:2" ht="14.25" customHeight="1" x14ac:dyDescent="0.35">
      <c r="B774" s="12"/>
    </row>
    <row r="775" spans="2:2" ht="14.25" customHeight="1" x14ac:dyDescent="0.35">
      <c r="B775" s="12"/>
    </row>
    <row r="776" spans="2:2" ht="14.25" customHeight="1" x14ac:dyDescent="0.35">
      <c r="B776" s="12"/>
    </row>
    <row r="777" spans="2:2" ht="14.25" customHeight="1" x14ac:dyDescent="0.35">
      <c r="B777" s="12"/>
    </row>
    <row r="778" spans="2:2" ht="14.25" customHeight="1" x14ac:dyDescent="0.35">
      <c r="B778" s="12"/>
    </row>
    <row r="779" spans="2:2" ht="14.25" customHeight="1" x14ac:dyDescent="0.35">
      <c r="B779" s="12"/>
    </row>
    <row r="780" spans="2:2" ht="14.25" customHeight="1" x14ac:dyDescent="0.35">
      <c r="B780" s="12"/>
    </row>
    <row r="781" spans="2:2" ht="14.25" customHeight="1" x14ac:dyDescent="0.35">
      <c r="B781" s="12"/>
    </row>
    <row r="782" spans="2:2" ht="14.25" customHeight="1" x14ac:dyDescent="0.35">
      <c r="B782" s="12"/>
    </row>
    <row r="783" spans="2:2" ht="14.25" customHeight="1" x14ac:dyDescent="0.35">
      <c r="B783" s="12"/>
    </row>
    <row r="784" spans="2:2" ht="14.25" customHeight="1" x14ac:dyDescent="0.35">
      <c r="B784" s="12"/>
    </row>
    <row r="785" spans="2:2" ht="14.25" customHeight="1" x14ac:dyDescent="0.35">
      <c r="B785" s="12"/>
    </row>
    <row r="786" spans="2:2" ht="14.25" customHeight="1" x14ac:dyDescent="0.35">
      <c r="B786" s="12"/>
    </row>
    <row r="787" spans="2:2" ht="14.25" customHeight="1" x14ac:dyDescent="0.35">
      <c r="B787" s="12"/>
    </row>
    <row r="788" spans="2:2" ht="14.25" customHeight="1" x14ac:dyDescent="0.35">
      <c r="B788" s="12"/>
    </row>
    <row r="789" spans="2:2" ht="14.25" customHeight="1" x14ac:dyDescent="0.35">
      <c r="B789" s="12"/>
    </row>
    <row r="790" spans="2:2" ht="14.25" customHeight="1" x14ac:dyDescent="0.35">
      <c r="B790" s="12"/>
    </row>
    <row r="791" spans="2:2" ht="14.25" customHeight="1" x14ac:dyDescent="0.35">
      <c r="B791" s="12"/>
    </row>
    <row r="792" spans="2:2" ht="14.25" customHeight="1" x14ac:dyDescent="0.35">
      <c r="B792" s="12"/>
    </row>
    <row r="793" spans="2:2" ht="14.25" customHeight="1" x14ac:dyDescent="0.35">
      <c r="B793" s="12"/>
    </row>
    <row r="794" spans="2:2" ht="14.25" customHeight="1" x14ac:dyDescent="0.35">
      <c r="B794" s="12"/>
    </row>
    <row r="795" spans="2:2" ht="14.25" customHeight="1" x14ac:dyDescent="0.35">
      <c r="B795" s="12"/>
    </row>
    <row r="796" spans="2:2" ht="14.25" customHeight="1" x14ac:dyDescent="0.35">
      <c r="B796" s="12"/>
    </row>
    <row r="797" spans="2:2" ht="14.25" customHeight="1" x14ac:dyDescent="0.35">
      <c r="B797" s="12"/>
    </row>
    <row r="798" spans="2:2" ht="14.25" customHeight="1" x14ac:dyDescent="0.35">
      <c r="B798" s="12"/>
    </row>
    <row r="799" spans="2:2" ht="14.25" customHeight="1" x14ac:dyDescent="0.35">
      <c r="B799" s="12"/>
    </row>
    <row r="800" spans="2:2" ht="14.25" customHeight="1" x14ac:dyDescent="0.35">
      <c r="B800" s="12"/>
    </row>
    <row r="801" spans="2:2" ht="14.25" customHeight="1" x14ac:dyDescent="0.35">
      <c r="B801" s="12"/>
    </row>
    <row r="802" spans="2:2" ht="14.25" customHeight="1" x14ac:dyDescent="0.35">
      <c r="B802" s="12"/>
    </row>
    <row r="803" spans="2:2" ht="14.25" customHeight="1" x14ac:dyDescent="0.35">
      <c r="B803" s="12"/>
    </row>
    <row r="804" spans="2:2" ht="14.25" customHeight="1" x14ac:dyDescent="0.35">
      <c r="B804" s="12"/>
    </row>
    <row r="805" spans="2:2" ht="14.25" customHeight="1" x14ac:dyDescent="0.35">
      <c r="B805" s="12"/>
    </row>
    <row r="806" spans="2:2" ht="14.25" customHeight="1" x14ac:dyDescent="0.35">
      <c r="B806" s="12"/>
    </row>
    <row r="807" spans="2:2" ht="14.25" customHeight="1" x14ac:dyDescent="0.35">
      <c r="B807" s="12"/>
    </row>
    <row r="808" spans="2:2" ht="14.25" customHeight="1" x14ac:dyDescent="0.35">
      <c r="B808" s="12"/>
    </row>
    <row r="809" spans="2:2" ht="14.25" customHeight="1" x14ac:dyDescent="0.35">
      <c r="B809" s="12"/>
    </row>
    <row r="810" spans="2:2" ht="14.25" customHeight="1" x14ac:dyDescent="0.35">
      <c r="B810" s="12"/>
    </row>
    <row r="811" spans="2:2" ht="14.25" customHeight="1" x14ac:dyDescent="0.35">
      <c r="B811" s="12"/>
    </row>
    <row r="812" spans="2:2" ht="14.25" customHeight="1" x14ac:dyDescent="0.35">
      <c r="B812" s="12"/>
    </row>
    <row r="813" spans="2:2" ht="14.25" customHeight="1" x14ac:dyDescent="0.35">
      <c r="B813" s="12"/>
    </row>
    <row r="814" spans="2:2" ht="14.25" customHeight="1" x14ac:dyDescent="0.35">
      <c r="B814" s="12"/>
    </row>
    <row r="815" spans="2:2" ht="14.25" customHeight="1" x14ac:dyDescent="0.35">
      <c r="B815" s="12"/>
    </row>
    <row r="816" spans="2:2" ht="14.25" customHeight="1" x14ac:dyDescent="0.35">
      <c r="B816" s="12"/>
    </row>
    <row r="817" spans="2:2" ht="14.25" customHeight="1" x14ac:dyDescent="0.35">
      <c r="B817" s="12"/>
    </row>
    <row r="818" spans="2:2" ht="14.25" customHeight="1" x14ac:dyDescent="0.35">
      <c r="B818" s="12"/>
    </row>
    <row r="819" spans="2:2" ht="14.25" customHeight="1" x14ac:dyDescent="0.35">
      <c r="B819" s="12"/>
    </row>
    <row r="820" spans="2:2" ht="14.25" customHeight="1" x14ac:dyDescent="0.35">
      <c r="B820" s="12"/>
    </row>
    <row r="821" spans="2:2" ht="14.25" customHeight="1" x14ac:dyDescent="0.35">
      <c r="B821" s="12"/>
    </row>
    <row r="822" spans="2:2" ht="14.25" customHeight="1" x14ac:dyDescent="0.35">
      <c r="B822" s="12"/>
    </row>
    <row r="823" spans="2:2" ht="14.25" customHeight="1" x14ac:dyDescent="0.35">
      <c r="B823" s="12"/>
    </row>
    <row r="824" spans="2:2" ht="14.25" customHeight="1" x14ac:dyDescent="0.35">
      <c r="B824" s="12"/>
    </row>
    <row r="825" spans="2:2" ht="14.25" customHeight="1" x14ac:dyDescent="0.35">
      <c r="B825" s="12"/>
    </row>
    <row r="826" spans="2:2" ht="14.25" customHeight="1" x14ac:dyDescent="0.35">
      <c r="B826" s="12"/>
    </row>
    <row r="827" spans="2:2" ht="14.25" customHeight="1" x14ac:dyDescent="0.35">
      <c r="B827" s="12"/>
    </row>
    <row r="828" spans="2:2" ht="14.25" customHeight="1" x14ac:dyDescent="0.35">
      <c r="B828" s="12"/>
    </row>
    <row r="829" spans="2:2" ht="14.25" customHeight="1" x14ac:dyDescent="0.35">
      <c r="B829" s="12"/>
    </row>
    <row r="830" spans="2:2" ht="14.25" customHeight="1" x14ac:dyDescent="0.35">
      <c r="B830" s="12"/>
    </row>
    <row r="831" spans="2:2" ht="14.25" customHeight="1" x14ac:dyDescent="0.35">
      <c r="B831" s="12"/>
    </row>
    <row r="832" spans="2:2" ht="14.25" customHeight="1" x14ac:dyDescent="0.35">
      <c r="B832" s="12"/>
    </row>
    <row r="833" spans="2:2" ht="14.25" customHeight="1" x14ac:dyDescent="0.35">
      <c r="B833" s="12"/>
    </row>
    <row r="834" spans="2:2" ht="14.25" customHeight="1" x14ac:dyDescent="0.35">
      <c r="B834" s="12"/>
    </row>
    <row r="835" spans="2:2" ht="14.25" customHeight="1" x14ac:dyDescent="0.35">
      <c r="B835" s="12"/>
    </row>
    <row r="836" spans="2:2" ht="14.25" customHeight="1" x14ac:dyDescent="0.35">
      <c r="B836" s="12"/>
    </row>
    <row r="837" spans="2:2" ht="14.25" customHeight="1" x14ac:dyDescent="0.35">
      <c r="B837" s="12"/>
    </row>
    <row r="838" spans="2:2" ht="14.25" customHeight="1" x14ac:dyDescent="0.35">
      <c r="B838" s="12"/>
    </row>
    <row r="839" spans="2:2" ht="14.25" customHeight="1" x14ac:dyDescent="0.35">
      <c r="B839" s="12"/>
    </row>
    <row r="840" spans="2:2" ht="14.25" customHeight="1" x14ac:dyDescent="0.35">
      <c r="B840" s="12"/>
    </row>
    <row r="841" spans="2:2" ht="14.25" customHeight="1" x14ac:dyDescent="0.35">
      <c r="B841" s="12"/>
    </row>
    <row r="842" spans="2:2" ht="14.25" customHeight="1" x14ac:dyDescent="0.35">
      <c r="B842" s="12"/>
    </row>
    <row r="843" spans="2:2" ht="14.25" customHeight="1" x14ac:dyDescent="0.35">
      <c r="B843" s="12"/>
    </row>
    <row r="844" spans="2:2" ht="14.25" customHeight="1" x14ac:dyDescent="0.35">
      <c r="B844" s="12"/>
    </row>
    <row r="845" spans="2:2" ht="14.25" customHeight="1" x14ac:dyDescent="0.35">
      <c r="B845" s="12"/>
    </row>
    <row r="846" spans="2:2" ht="14.25" customHeight="1" x14ac:dyDescent="0.35">
      <c r="B846" s="12"/>
    </row>
    <row r="847" spans="2:2" ht="14.25" customHeight="1" x14ac:dyDescent="0.35">
      <c r="B847" s="12"/>
    </row>
    <row r="848" spans="2:2" ht="14.25" customHeight="1" x14ac:dyDescent="0.35">
      <c r="B848" s="12"/>
    </row>
    <row r="849" spans="2:2" ht="14.25" customHeight="1" x14ac:dyDescent="0.35">
      <c r="B849" s="12"/>
    </row>
    <row r="850" spans="2:2" ht="14.25" customHeight="1" x14ac:dyDescent="0.35">
      <c r="B850" s="12"/>
    </row>
    <row r="851" spans="2:2" ht="14.25" customHeight="1" x14ac:dyDescent="0.35">
      <c r="B851" s="12"/>
    </row>
    <row r="852" spans="2:2" ht="14.25" customHeight="1" x14ac:dyDescent="0.35">
      <c r="B852" s="12"/>
    </row>
    <row r="853" spans="2:2" ht="14.25" customHeight="1" x14ac:dyDescent="0.35">
      <c r="B853" s="12"/>
    </row>
    <row r="854" spans="2:2" ht="14.25" customHeight="1" x14ac:dyDescent="0.35">
      <c r="B854" s="12"/>
    </row>
    <row r="855" spans="2:2" ht="14.25" customHeight="1" x14ac:dyDescent="0.35">
      <c r="B855" s="12"/>
    </row>
    <row r="856" spans="2:2" ht="14.25" customHeight="1" x14ac:dyDescent="0.35">
      <c r="B856" s="12"/>
    </row>
    <row r="857" spans="2:2" ht="14.25" customHeight="1" x14ac:dyDescent="0.35">
      <c r="B857" s="12"/>
    </row>
    <row r="858" spans="2:2" ht="14.25" customHeight="1" x14ac:dyDescent="0.35">
      <c r="B858" s="12"/>
    </row>
    <row r="859" spans="2:2" ht="14.25" customHeight="1" x14ac:dyDescent="0.35">
      <c r="B859" s="12"/>
    </row>
    <row r="860" spans="2:2" ht="14.25" customHeight="1" x14ac:dyDescent="0.35">
      <c r="B860" s="12"/>
    </row>
    <row r="861" spans="2:2" ht="14.25" customHeight="1" x14ac:dyDescent="0.35">
      <c r="B861" s="12"/>
    </row>
    <row r="862" spans="2:2" ht="14.25" customHeight="1" x14ac:dyDescent="0.35">
      <c r="B862" s="12"/>
    </row>
    <row r="863" spans="2:2" ht="14.25" customHeight="1" x14ac:dyDescent="0.35">
      <c r="B863" s="12"/>
    </row>
    <row r="864" spans="2:2" ht="14.25" customHeight="1" x14ac:dyDescent="0.35">
      <c r="B864" s="12"/>
    </row>
    <row r="865" spans="2:2" ht="14.25" customHeight="1" x14ac:dyDescent="0.35">
      <c r="B865" s="12"/>
    </row>
    <row r="866" spans="2:2" ht="14.25" customHeight="1" x14ac:dyDescent="0.35">
      <c r="B866" s="12"/>
    </row>
    <row r="867" spans="2:2" ht="14.25" customHeight="1" x14ac:dyDescent="0.35">
      <c r="B867" s="12"/>
    </row>
    <row r="868" spans="2:2" ht="14.25" customHeight="1" x14ac:dyDescent="0.35">
      <c r="B868" s="12"/>
    </row>
    <row r="869" spans="2:2" ht="14.25" customHeight="1" x14ac:dyDescent="0.35">
      <c r="B869" s="12"/>
    </row>
    <row r="870" spans="2:2" ht="14.25" customHeight="1" x14ac:dyDescent="0.35">
      <c r="B870" s="12"/>
    </row>
    <row r="871" spans="2:2" ht="14.25" customHeight="1" x14ac:dyDescent="0.35">
      <c r="B871" s="12"/>
    </row>
    <row r="872" spans="2:2" ht="14.25" customHeight="1" x14ac:dyDescent="0.35">
      <c r="B872" s="12"/>
    </row>
    <row r="873" spans="2:2" ht="14.25" customHeight="1" x14ac:dyDescent="0.35">
      <c r="B873" s="12"/>
    </row>
    <row r="874" spans="2:2" ht="14.25" customHeight="1" x14ac:dyDescent="0.35">
      <c r="B874" s="12"/>
    </row>
    <row r="875" spans="2:2" ht="14.25" customHeight="1" x14ac:dyDescent="0.35">
      <c r="B875" s="12"/>
    </row>
    <row r="876" spans="2:2" ht="14.25" customHeight="1" x14ac:dyDescent="0.35">
      <c r="B876" s="12"/>
    </row>
    <row r="877" spans="2:2" ht="14.25" customHeight="1" x14ac:dyDescent="0.35">
      <c r="B877" s="12"/>
    </row>
    <row r="878" spans="2:2" ht="14.25" customHeight="1" x14ac:dyDescent="0.35">
      <c r="B878" s="12"/>
    </row>
    <row r="879" spans="2:2" ht="14.25" customHeight="1" x14ac:dyDescent="0.35">
      <c r="B879" s="12"/>
    </row>
    <row r="880" spans="2:2" ht="14.25" customHeight="1" x14ac:dyDescent="0.35">
      <c r="B880" s="12"/>
    </row>
    <row r="881" spans="2:2" ht="14.25" customHeight="1" x14ac:dyDescent="0.35">
      <c r="B881" s="12"/>
    </row>
    <row r="882" spans="2:2" ht="14.25" customHeight="1" x14ac:dyDescent="0.35">
      <c r="B882" s="12"/>
    </row>
    <row r="883" spans="2:2" ht="14.25" customHeight="1" x14ac:dyDescent="0.35">
      <c r="B883" s="12"/>
    </row>
    <row r="884" spans="2:2" ht="14.25" customHeight="1" x14ac:dyDescent="0.35">
      <c r="B884" s="12"/>
    </row>
    <row r="885" spans="2:2" ht="14.25" customHeight="1" x14ac:dyDescent="0.35">
      <c r="B885" s="12"/>
    </row>
    <row r="886" spans="2:2" ht="14.25" customHeight="1" x14ac:dyDescent="0.35">
      <c r="B886" s="12"/>
    </row>
    <row r="887" spans="2:2" ht="14.25" customHeight="1" x14ac:dyDescent="0.35">
      <c r="B887" s="12"/>
    </row>
    <row r="888" spans="2:2" ht="14.25" customHeight="1" x14ac:dyDescent="0.35">
      <c r="B888" s="12"/>
    </row>
    <row r="889" spans="2:2" ht="14.25" customHeight="1" x14ac:dyDescent="0.35">
      <c r="B889" s="12"/>
    </row>
    <row r="890" spans="2:2" ht="14.25" customHeight="1" x14ac:dyDescent="0.35">
      <c r="B890" s="12"/>
    </row>
    <row r="891" spans="2:2" ht="14.25" customHeight="1" x14ac:dyDescent="0.35">
      <c r="B891" s="12"/>
    </row>
    <row r="892" spans="2:2" ht="14.25" customHeight="1" x14ac:dyDescent="0.35">
      <c r="B892" s="12"/>
    </row>
    <row r="893" spans="2:2" ht="14.25" customHeight="1" x14ac:dyDescent="0.35">
      <c r="B893" s="12"/>
    </row>
    <row r="894" spans="2:2" ht="14.25" customHeight="1" x14ac:dyDescent="0.35">
      <c r="B894" s="12"/>
    </row>
    <row r="895" spans="2:2" ht="14.25" customHeight="1" x14ac:dyDescent="0.35">
      <c r="B895" s="12"/>
    </row>
    <row r="896" spans="2:2" ht="14.25" customHeight="1" x14ac:dyDescent="0.35">
      <c r="B896" s="12"/>
    </row>
    <row r="897" spans="2:2" ht="14.25" customHeight="1" x14ac:dyDescent="0.35">
      <c r="B897" s="12"/>
    </row>
    <row r="898" spans="2:2" ht="14.25" customHeight="1" x14ac:dyDescent="0.35">
      <c r="B898" s="12"/>
    </row>
    <row r="899" spans="2:2" ht="14.25" customHeight="1" x14ac:dyDescent="0.35">
      <c r="B899" s="12"/>
    </row>
    <row r="900" spans="2:2" ht="14.25" customHeight="1" x14ac:dyDescent="0.35">
      <c r="B900" s="12"/>
    </row>
    <row r="901" spans="2:2" ht="14.25" customHeight="1" x14ac:dyDescent="0.35">
      <c r="B901" s="12"/>
    </row>
    <row r="902" spans="2:2" ht="14.25" customHeight="1" x14ac:dyDescent="0.35">
      <c r="B902" s="12"/>
    </row>
    <row r="903" spans="2:2" ht="14.25" customHeight="1" x14ac:dyDescent="0.35">
      <c r="B903" s="12"/>
    </row>
    <row r="904" spans="2:2" ht="14.25" customHeight="1" x14ac:dyDescent="0.35">
      <c r="B904" s="12"/>
    </row>
    <row r="905" spans="2:2" ht="14.25" customHeight="1" x14ac:dyDescent="0.35">
      <c r="B905" s="12"/>
    </row>
    <row r="906" spans="2:2" ht="14.25" customHeight="1" x14ac:dyDescent="0.35">
      <c r="B906" s="12"/>
    </row>
    <row r="907" spans="2:2" ht="14.25" customHeight="1" x14ac:dyDescent="0.35">
      <c r="B907" s="12"/>
    </row>
    <row r="908" spans="2:2" ht="14.25" customHeight="1" x14ac:dyDescent="0.35">
      <c r="B908" s="12"/>
    </row>
    <row r="909" spans="2:2" ht="14.25" customHeight="1" x14ac:dyDescent="0.35">
      <c r="B909" s="12"/>
    </row>
    <row r="910" spans="2:2" ht="14.25" customHeight="1" x14ac:dyDescent="0.35">
      <c r="B910" s="12"/>
    </row>
    <row r="911" spans="2:2" ht="14.25" customHeight="1" x14ac:dyDescent="0.35">
      <c r="B911" s="12"/>
    </row>
    <row r="912" spans="2:2" ht="14.25" customHeight="1" x14ac:dyDescent="0.35">
      <c r="B912" s="12"/>
    </row>
    <row r="913" spans="2:2" ht="14.25" customHeight="1" x14ac:dyDescent="0.35">
      <c r="B913" s="12"/>
    </row>
    <row r="914" spans="2:2" ht="14.25" customHeight="1" x14ac:dyDescent="0.35">
      <c r="B914" s="12"/>
    </row>
    <row r="915" spans="2:2" ht="14.25" customHeight="1" x14ac:dyDescent="0.35">
      <c r="B915" s="12"/>
    </row>
    <row r="916" spans="2:2" ht="14.25" customHeight="1" x14ac:dyDescent="0.35">
      <c r="B916" s="12"/>
    </row>
    <row r="917" spans="2:2" ht="14.25" customHeight="1" x14ac:dyDescent="0.35">
      <c r="B917" s="12"/>
    </row>
    <row r="918" spans="2:2" ht="14.25" customHeight="1" x14ac:dyDescent="0.35">
      <c r="B918" s="12"/>
    </row>
    <row r="919" spans="2:2" ht="14.25" customHeight="1" x14ac:dyDescent="0.35">
      <c r="B919" s="12"/>
    </row>
    <row r="920" spans="2:2" ht="14.25" customHeight="1" x14ac:dyDescent="0.35">
      <c r="B920" s="12"/>
    </row>
    <row r="921" spans="2:2" ht="14.25" customHeight="1" x14ac:dyDescent="0.35">
      <c r="B921" s="12"/>
    </row>
    <row r="922" spans="2:2" ht="14.25" customHeight="1" x14ac:dyDescent="0.35">
      <c r="B922" s="12"/>
    </row>
    <row r="923" spans="2:2" ht="14.25" customHeight="1" x14ac:dyDescent="0.35">
      <c r="B923" s="12"/>
    </row>
    <row r="924" spans="2:2" ht="14.25" customHeight="1" x14ac:dyDescent="0.35">
      <c r="B924" s="12"/>
    </row>
    <row r="925" spans="2:2" ht="14.25" customHeight="1" x14ac:dyDescent="0.35">
      <c r="B925" s="12"/>
    </row>
    <row r="926" spans="2:2" ht="14.25" customHeight="1" x14ac:dyDescent="0.35">
      <c r="B926" s="12"/>
    </row>
    <row r="927" spans="2:2" ht="14.25" customHeight="1" x14ac:dyDescent="0.35">
      <c r="B927" s="12"/>
    </row>
    <row r="928" spans="2:2" ht="14.25" customHeight="1" x14ac:dyDescent="0.35">
      <c r="B928" s="12"/>
    </row>
    <row r="929" spans="2:2" ht="14.25" customHeight="1" x14ac:dyDescent="0.35">
      <c r="B929" s="12"/>
    </row>
    <row r="930" spans="2:2" ht="14.25" customHeight="1" x14ac:dyDescent="0.35">
      <c r="B930" s="12"/>
    </row>
    <row r="931" spans="2:2" ht="14.25" customHeight="1" x14ac:dyDescent="0.35">
      <c r="B931" s="12"/>
    </row>
    <row r="932" spans="2:2" ht="14.25" customHeight="1" x14ac:dyDescent="0.35">
      <c r="B932" s="12"/>
    </row>
    <row r="933" spans="2:2" ht="14.25" customHeight="1" x14ac:dyDescent="0.35">
      <c r="B933" s="12"/>
    </row>
    <row r="934" spans="2:2" ht="14.25" customHeight="1" x14ac:dyDescent="0.35">
      <c r="B934" s="12"/>
    </row>
    <row r="935" spans="2:2" ht="14.25" customHeight="1" x14ac:dyDescent="0.35">
      <c r="B935" s="12"/>
    </row>
    <row r="936" spans="2:2" ht="14.25" customHeight="1" x14ac:dyDescent="0.35">
      <c r="B936" s="12"/>
    </row>
    <row r="937" spans="2:2" ht="14.25" customHeight="1" x14ac:dyDescent="0.35">
      <c r="B937" s="12"/>
    </row>
    <row r="938" spans="2:2" ht="14.25" customHeight="1" x14ac:dyDescent="0.35">
      <c r="B938" s="12"/>
    </row>
    <row r="939" spans="2:2" ht="14.25" customHeight="1" x14ac:dyDescent="0.35">
      <c r="B939" s="12"/>
    </row>
    <row r="940" spans="2:2" ht="14.25" customHeight="1" x14ac:dyDescent="0.35">
      <c r="B940" s="12"/>
    </row>
    <row r="941" spans="2:2" ht="14.25" customHeight="1" x14ac:dyDescent="0.35">
      <c r="B941" s="12"/>
    </row>
    <row r="942" spans="2:2" ht="14.25" customHeight="1" x14ac:dyDescent="0.35">
      <c r="B942" s="12"/>
    </row>
    <row r="943" spans="2:2" ht="14.25" customHeight="1" x14ac:dyDescent="0.35">
      <c r="B943" s="12"/>
    </row>
    <row r="944" spans="2:2" ht="14.25" customHeight="1" x14ac:dyDescent="0.35">
      <c r="B944" s="12"/>
    </row>
    <row r="945" spans="2:2" ht="14.25" customHeight="1" x14ac:dyDescent="0.35">
      <c r="B945" s="12"/>
    </row>
    <row r="946" spans="2:2" ht="14.25" customHeight="1" x14ac:dyDescent="0.35">
      <c r="B946" s="12"/>
    </row>
    <row r="947" spans="2:2" ht="14.25" customHeight="1" x14ac:dyDescent="0.35">
      <c r="B947" s="12"/>
    </row>
    <row r="948" spans="2:2" ht="14.25" customHeight="1" x14ac:dyDescent="0.35">
      <c r="B948" s="12"/>
    </row>
    <row r="949" spans="2:2" ht="14.25" customHeight="1" x14ac:dyDescent="0.35">
      <c r="B949" s="12"/>
    </row>
    <row r="950" spans="2:2" ht="14.25" customHeight="1" x14ac:dyDescent="0.35">
      <c r="B950" s="12"/>
    </row>
    <row r="951" spans="2:2" ht="14.25" customHeight="1" x14ac:dyDescent="0.35">
      <c r="B951" s="12"/>
    </row>
    <row r="952" spans="2:2" ht="14.25" customHeight="1" x14ac:dyDescent="0.35">
      <c r="B952" s="12"/>
    </row>
    <row r="953" spans="2:2" ht="14.25" customHeight="1" x14ac:dyDescent="0.35">
      <c r="B953" s="12"/>
    </row>
    <row r="954" spans="2:2" ht="14.25" customHeight="1" x14ac:dyDescent="0.35">
      <c r="B954" s="12"/>
    </row>
    <row r="955" spans="2:2" ht="14.25" customHeight="1" x14ac:dyDescent="0.35">
      <c r="B955" s="12"/>
    </row>
    <row r="956" spans="2:2" ht="14.25" customHeight="1" x14ac:dyDescent="0.35">
      <c r="B956" s="12"/>
    </row>
    <row r="957" spans="2:2" ht="14.25" customHeight="1" x14ac:dyDescent="0.35">
      <c r="B957" s="12"/>
    </row>
    <row r="958" spans="2:2" ht="14.25" customHeight="1" x14ac:dyDescent="0.35">
      <c r="B958" s="12"/>
    </row>
    <row r="959" spans="2:2" ht="14.25" customHeight="1" x14ac:dyDescent="0.35">
      <c r="B959" s="12"/>
    </row>
    <row r="960" spans="2:2" ht="14.25" customHeight="1" x14ac:dyDescent="0.35">
      <c r="B960" s="12"/>
    </row>
    <row r="961" spans="2:2" ht="14.25" customHeight="1" x14ac:dyDescent="0.35">
      <c r="B961" s="12"/>
    </row>
    <row r="962" spans="2:2" ht="14.25" customHeight="1" x14ac:dyDescent="0.35">
      <c r="B962" s="12"/>
    </row>
    <row r="963" spans="2:2" ht="14.25" customHeight="1" x14ac:dyDescent="0.35">
      <c r="B963" s="12"/>
    </row>
    <row r="964" spans="2:2" ht="14.25" customHeight="1" x14ac:dyDescent="0.35">
      <c r="B964" s="12"/>
    </row>
    <row r="965" spans="2:2" ht="14.25" customHeight="1" x14ac:dyDescent="0.35">
      <c r="B965" s="12"/>
    </row>
    <row r="966" spans="2:2" ht="14.25" customHeight="1" x14ac:dyDescent="0.35">
      <c r="B966" s="12"/>
    </row>
    <row r="967" spans="2:2" ht="14.25" customHeight="1" x14ac:dyDescent="0.35">
      <c r="B967" s="12"/>
    </row>
    <row r="968" spans="2:2" ht="14.25" customHeight="1" x14ac:dyDescent="0.35">
      <c r="B968" s="12"/>
    </row>
    <row r="969" spans="2:2" ht="14.25" customHeight="1" x14ac:dyDescent="0.35">
      <c r="B969" s="12"/>
    </row>
    <row r="970" spans="2:2" ht="14.25" customHeight="1" x14ac:dyDescent="0.35">
      <c r="B970" s="12"/>
    </row>
    <row r="971" spans="2:2" ht="14.25" customHeight="1" x14ac:dyDescent="0.35">
      <c r="B971" s="12"/>
    </row>
    <row r="972" spans="2:2" ht="14.25" customHeight="1" x14ac:dyDescent="0.35">
      <c r="B972" s="12"/>
    </row>
    <row r="973" spans="2:2" ht="14.25" customHeight="1" x14ac:dyDescent="0.35">
      <c r="B973" s="12"/>
    </row>
    <row r="974" spans="2:2" ht="14.25" customHeight="1" x14ac:dyDescent="0.35">
      <c r="B974" s="12"/>
    </row>
    <row r="975" spans="2:2" ht="14.25" customHeight="1" x14ac:dyDescent="0.35">
      <c r="B975" s="12"/>
    </row>
    <row r="976" spans="2:2" ht="14.25" customHeight="1" x14ac:dyDescent="0.35">
      <c r="B976" s="12"/>
    </row>
    <row r="977" spans="2:2" ht="14.25" customHeight="1" x14ac:dyDescent="0.35">
      <c r="B977" s="12"/>
    </row>
    <row r="978" spans="2:2" ht="14.25" customHeight="1" x14ac:dyDescent="0.35">
      <c r="B978" s="12"/>
    </row>
    <row r="979" spans="2:2" ht="14.25" customHeight="1" x14ac:dyDescent="0.35">
      <c r="B979" s="12"/>
    </row>
    <row r="980" spans="2:2" ht="14.25" customHeight="1" x14ac:dyDescent="0.35">
      <c r="B980" s="12"/>
    </row>
    <row r="981" spans="2:2" ht="14.25" customHeight="1" x14ac:dyDescent="0.35">
      <c r="B981" s="12"/>
    </row>
    <row r="982" spans="2:2" ht="14.25" customHeight="1" x14ac:dyDescent="0.35">
      <c r="B982" s="12"/>
    </row>
    <row r="983" spans="2:2" ht="14.25" customHeight="1" x14ac:dyDescent="0.35">
      <c r="B983" s="12"/>
    </row>
    <row r="984" spans="2:2" ht="14.25" customHeight="1" x14ac:dyDescent="0.35">
      <c r="B984" s="12"/>
    </row>
    <row r="985" spans="2:2" ht="14.25" customHeight="1" x14ac:dyDescent="0.35">
      <c r="B985" s="12"/>
    </row>
    <row r="986" spans="2:2" ht="14.25" customHeight="1" x14ac:dyDescent="0.35">
      <c r="B986" s="12"/>
    </row>
    <row r="987" spans="2:2" ht="14.25" customHeight="1" x14ac:dyDescent="0.35">
      <c r="B987" s="12"/>
    </row>
    <row r="988" spans="2:2" ht="14.25" customHeight="1" x14ac:dyDescent="0.35">
      <c r="B988" s="12"/>
    </row>
    <row r="989" spans="2:2" ht="14.25" customHeight="1" x14ac:dyDescent="0.35">
      <c r="B989" s="12"/>
    </row>
    <row r="990" spans="2:2" ht="14.25" customHeight="1" x14ac:dyDescent="0.35">
      <c r="B990" s="12"/>
    </row>
    <row r="991" spans="2:2" ht="14.25" customHeight="1" x14ac:dyDescent="0.35">
      <c r="B991" s="12"/>
    </row>
    <row r="992" spans="2:2" ht="14.25" customHeight="1" x14ac:dyDescent="0.35">
      <c r="B992" s="12"/>
    </row>
    <row r="993" spans="2:2" ht="14.25" customHeight="1" x14ac:dyDescent="0.35">
      <c r="B993" s="12"/>
    </row>
    <row r="994" spans="2:2" ht="14.25" customHeight="1" x14ac:dyDescent="0.35">
      <c r="B994" s="12"/>
    </row>
    <row r="995" spans="2:2" ht="14.25" customHeight="1" x14ac:dyDescent="0.35">
      <c r="B995" s="12"/>
    </row>
    <row r="996" spans="2:2" ht="14.25" customHeight="1" x14ac:dyDescent="0.35">
      <c r="B996" s="12"/>
    </row>
    <row r="997" spans="2:2" ht="14.25" customHeight="1" x14ac:dyDescent="0.35">
      <c r="B997" s="12"/>
    </row>
    <row r="998" spans="2:2" ht="14.25" customHeight="1" x14ac:dyDescent="0.35">
      <c r="B998" s="12"/>
    </row>
    <row r="999" spans="2:2" ht="14.25" customHeight="1" x14ac:dyDescent="0.35">
      <c r="B999" s="12"/>
    </row>
    <row r="1000" spans="2:2" ht="14.25" customHeight="1" x14ac:dyDescent="0.35">
      <c r="B1000" s="12"/>
    </row>
  </sheetData>
  <sortState xmlns:xlrd2="http://schemas.microsoft.com/office/spreadsheetml/2017/richdata2" ref="A2:D201">
    <sortCondition ref="B2:B201"/>
  </sortState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pane ySplit="2" topLeftCell="A3" activePane="bottomLeft" state="frozen"/>
      <selection pane="bottomLeft" activeCell="B30" sqref="B30"/>
    </sheetView>
  </sheetViews>
  <sheetFormatPr defaultColWidth="14.453125" defaultRowHeight="15" customHeight="1" x14ac:dyDescent="0.35"/>
  <cols>
    <col min="1" max="1" width="10.36328125" customWidth="1"/>
    <col min="2" max="2" width="29.08984375" customWidth="1"/>
    <col min="3" max="3" width="23.6328125" customWidth="1"/>
    <col min="4" max="4" width="10.54296875" customWidth="1"/>
    <col min="5" max="5" width="9.36328125" customWidth="1"/>
    <col min="6" max="7" width="9.90625" customWidth="1"/>
    <col min="8" max="8" width="19.453125" customWidth="1"/>
    <col min="9" max="9" width="14" customWidth="1"/>
    <col min="10" max="10" width="49.36328125" customWidth="1"/>
    <col min="11" max="26" width="8.6328125" customWidth="1"/>
  </cols>
  <sheetData>
    <row r="1" spans="1:26" ht="14.25" customHeight="1" x14ac:dyDescent="0.35">
      <c r="A1" s="9"/>
      <c r="B1" s="9"/>
      <c r="C1" s="9"/>
      <c r="D1" s="17"/>
      <c r="E1" s="63" t="s">
        <v>173</v>
      </c>
      <c r="F1" s="64"/>
      <c r="G1" s="65"/>
      <c r="H1" s="9"/>
      <c r="I1" s="9"/>
      <c r="J1" s="9"/>
    </row>
    <row r="2" spans="1:26" ht="14.25" customHeight="1" x14ac:dyDescent="0.35">
      <c r="A2" s="18" t="s">
        <v>174</v>
      </c>
      <c r="B2" s="18" t="s">
        <v>175</v>
      </c>
      <c r="C2" s="18" t="s">
        <v>176</v>
      </c>
      <c r="D2" s="18" t="s">
        <v>177</v>
      </c>
      <c r="E2" s="18" t="s">
        <v>178</v>
      </c>
      <c r="F2" s="18" t="s">
        <v>179</v>
      </c>
      <c r="G2" s="18" t="s">
        <v>180</v>
      </c>
      <c r="H2" s="18" t="s">
        <v>181</v>
      </c>
      <c r="I2" s="18" t="s">
        <v>182</v>
      </c>
      <c r="J2" s="18" t="s">
        <v>183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35">
      <c r="A3" s="5" t="s">
        <v>12</v>
      </c>
      <c r="B3" s="5" t="s">
        <v>184</v>
      </c>
      <c r="C3" s="5" t="s">
        <v>185</v>
      </c>
      <c r="D3" s="5">
        <v>5</v>
      </c>
      <c r="E3" s="8">
        <v>1.0074767687486601</v>
      </c>
      <c r="F3" s="8">
        <v>0.68293389652310799</v>
      </c>
      <c r="G3" s="8">
        <v>5.9116391844686901E-3</v>
      </c>
      <c r="H3" s="20" t="s">
        <v>186</v>
      </c>
      <c r="I3" s="21">
        <v>2000</v>
      </c>
      <c r="J3" s="5" t="s">
        <v>187</v>
      </c>
    </row>
    <row r="4" spans="1:26" ht="14.25" customHeight="1" x14ac:dyDescent="0.35">
      <c r="A4" s="5" t="s">
        <v>15</v>
      </c>
      <c r="B4" s="5" t="s">
        <v>188</v>
      </c>
      <c r="C4" s="5" t="s">
        <v>189</v>
      </c>
      <c r="D4" s="5">
        <v>4</v>
      </c>
      <c r="E4" s="8">
        <v>3.1736106327612799</v>
      </c>
      <c r="F4" s="8">
        <v>1.3506953524693801</v>
      </c>
      <c r="G4" s="8">
        <v>0.32464665087300298</v>
      </c>
      <c r="H4" s="22" t="s">
        <v>190</v>
      </c>
      <c r="I4" s="5">
        <v>27000</v>
      </c>
      <c r="J4" s="5" t="s">
        <v>187</v>
      </c>
    </row>
    <row r="5" spans="1:26" ht="14.25" customHeight="1" x14ac:dyDescent="0.35">
      <c r="A5" s="5" t="s">
        <v>18</v>
      </c>
      <c r="B5" s="5" t="s">
        <v>191</v>
      </c>
      <c r="C5" s="5" t="s">
        <v>192</v>
      </c>
      <c r="D5" s="5">
        <v>5</v>
      </c>
      <c r="E5" s="8">
        <v>3.8598290971624301</v>
      </c>
      <c r="F5" s="8">
        <v>1.8360927874073401</v>
      </c>
      <c r="G5" s="8">
        <v>0.17014413962512001</v>
      </c>
      <c r="H5" s="22" t="s">
        <v>193</v>
      </c>
      <c r="I5" s="5">
        <v>28000</v>
      </c>
      <c r="J5" s="5" t="s">
        <v>187</v>
      </c>
    </row>
    <row r="6" spans="1:26" ht="14.25" customHeight="1" x14ac:dyDescent="0.35">
      <c r="A6" s="5" t="s">
        <v>82</v>
      </c>
      <c r="B6" s="12" t="s">
        <v>194</v>
      </c>
      <c r="C6" s="5" t="s">
        <v>195</v>
      </c>
      <c r="D6" s="5">
        <v>5</v>
      </c>
      <c r="E6" s="8">
        <v>4.5248139932360898</v>
      </c>
      <c r="F6" s="8">
        <v>2.0780673543130201</v>
      </c>
      <c r="G6" s="8">
        <v>0.72159955012197197</v>
      </c>
      <c r="H6" s="22" t="s">
        <v>196</v>
      </c>
      <c r="I6" s="5">
        <v>35000</v>
      </c>
      <c r="J6" s="5" t="s">
        <v>187</v>
      </c>
    </row>
    <row r="7" spans="1:26" ht="14.25" customHeight="1" x14ac:dyDescent="0.35">
      <c r="A7" s="5" t="s">
        <v>94</v>
      </c>
      <c r="B7" s="5" t="s">
        <v>197</v>
      </c>
      <c r="C7" s="5" t="s">
        <v>198</v>
      </c>
      <c r="D7" s="5">
        <v>2</v>
      </c>
      <c r="E7" s="8">
        <v>2.2794113470757198</v>
      </c>
      <c r="F7" s="8">
        <v>3.2724550585586001</v>
      </c>
      <c r="G7" s="8">
        <v>0.51103420196244298</v>
      </c>
      <c r="H7" s="22" t="s">
        <v>199</v>
      </c>
      <c r="I7" s="5">
        <v>1500</v>
      </c>
      <c r="J7" s="5" t="s">
        <v>187</v>
      </c>
    </row>
    <row r="8" spans="1:26" ht="14.25" customHeight="1" x14ac:dyDescent="0.35">
      <c r="A8" s="5" t="s">
        <v>21</v>
      </c>
      <c r="B8" s="5" t="s">
        <v>200</v>
      </c>
      <c r="C8" s="5" t="s">
        <v>201</v>
      </c>
      <c r="D8" s="5">
        <v>4</v>
      </c>
      <c r="E8" s="8">
        <v>1.38316226112588</v>
      </c>
      <c r="F8" s="8">
        <v>1.0034254615222999</v>
      </c>
      <c r="G8" s="8">
        <v>1.6289545843007999E-2</v>
      </c>
      <c r="H8" s="22" t="s">
        <v>202</v>
      </c>
      <c r="I8" s="5">
        <v>15000</v>
      </c>
      <c r="J8" s="5" t="s">
        <v>187</v>
      </c>
    </row>
    <row r="9" spans="1:26" ht="14.25" customHeight="1" x14ac:dyDescent="0.35">
      <c r="A9" s="5" t="s">
        <v>24</v>
      </c>
      <c r="B9" s="5" t="s">
        <v>203</v>
      </c>
      <c r="C9" s="5" t="s">
        <v>204</v>
      </c>
      <c r="D9" s="5">
        <v>4</v>
      </c>
      <c r="E9" s="8">
        <v>0.92694894435296005</v>
      </c>
      <c r="F9" s="8">
        <v>1.3830969906572199</v>
      </c>
      <c r="G9" s="8">
        <v>0.51554371253161901</v>
      </c>
      <c r="H9" s="22" t="s">
        <v>205</v>
      </c>
      <c r="I9" s="5">
        <v>21000</v>
      </c>
      <c r="J9" s="5" t="s">
        <v>187</v>
      </c>
    </row>
    <row r="10" spans="1:26" ht="14.25" customHeight="1" x14ac:dyDescent="0.35">
      <c r="A10" s="5" t="s">
        <v>27</v>
      </c>
      <c r="B10" s="5" t="s">
        <v>206</v>
      </c>
      <c r="C10" s="5" t="s">
        <v>207</v>
      </c>
      <c r="D10" s="5">
        <v>2</v>
      </c>
      <c r="E10" s="8">
        <v>1.33732606014841</v>
      </c>
      <c r="F10" s="8">
        <v>1.6355306259898099</v>
      </c>
      <c r="G10" s="8">
        <v>1.2127779011726301</v>
      </c>
      <c r="H10" s="22" t="s">
        <v>208</v>
      </c>
      <c r="I10" s="5">
        <v>1500</v>
      </c>
      <c r="J10" s="5" t="s">
        <v>187</v>
      </c>
    </row>
    <row r="11" spans="1:26" ht="14.25" customHeight="1" x14ac:dyDescent="0.35">
      <c r="D11" s="23"/>
    </row>
    <row r="12" spans="1:26" ht="14.25" customHeight="1" x14ac:dyDescent="0.35">
      <c r="A12" s="5" t="s">
        <v>209</v>
      </c>
      <c r="C12" s="5" t="s">
        <v>210</v>
      </c>
      <c r="D12" s="24"/>
      <c r="E12" s="24"/>
      <c r="F12" s="24"/>
      <c r="G12" s="24"/>
      <c r="H12" s="24"/>
      <c r="J12" s="5" t="s">
        <v>211</v>
      </c>
    </row>
    <row r="13" spans="1:26" ht="14.25" customHeight="1" x14ac:dyDescent="0.35">
      <c r="A13" s="5" t="s">
        <v>212</v>
      </c>
      <c r="B13" s="5" t="s">
        <v>213</v>
      </c>
      <c r="C13" s="5" t="s">
        <v>214</v>
      </c>
      <c r="D13" s="24"/>
      <c r="E13" s="24"/>
      <c r="F13" s="24"/>
      <c r="G13" s="24"/>
      <c r="H13" s="24"/>
      <c r="J13" s="5" t="s">
        <v>215</v>
      </c>
    </row>
    <row r="14" spans="1:26" ht="14.25" customHeight="1" x14ac:dyDescent="0.35">
      <c r="A14" s="5" t="s">
        <v>216</v>
      </c>
      <c r="C14" s="5" t="s">
        <v>217</v>
      </c>
      <c r="D14" s="23"/>
    </row>
    <row r="15" spans="1:26" ht="14.25" customHeight="1" x14ac:dyDescent="0.35">
      <c r="A15" s="5" t="s">
        <v>218</v>
      </c>
      <c r="B15" s="5" t="s">
        <v>219</v>
      </c>
      <c r="C15" s="5" t="s">
        <v>220</v>
      </c>
      <c r="D15" s="23"/>
      <c r="H15" s="5" t="s">
        <v>221</v>
      </c>
      <c r="J15" s="5" t="s">
        <v>222</v>
      </c>
    </row>
    <row r="16" spans="1:26" ht="14.25" customHeight="1" x14ac:dyDescent="0.35">
      <c r="D16" s="23"/>
    </row>
    <row r="17" spans="4:8" ht="14.25" customHeight="1" x14ac:dyDescent="0.35">
      <c r="D17" s="23"/>
    </row>
    <row r="18" spans="4:8" ht="14.25" customHeight="1" x14ac:dyDescent="0.35">
      <c r="D18" s="23"/>
    </row>
    <row r="19" spans="4:8" ht="14.25" customHeight="1" x14ac:dyDescent="0.35">
      <c r="D19" s="25"/>
      <c r="E19" s="24"/>
      <c r="F19" s="24"/>
      <c r="G19" s="24"/>
      <c r="H19" s="26"/>
    </row>
    <row r="20" spans="4:8" ht="14.25" customHeight="1" x14ac:dyDescent="0.35">
      <c r="D20" s="23"/>
    </row>
    <row r="21" spans="4:8" ht="14.25" customHeight="1" x14ac:dyDescent="0.35">
      <c r="D21" s="23"/>
    </row>
    <row r="22" spans="4:8" ht="14.25" customHeight="1" x14ac:dyDescent="0.35">
      <c r="D22" s="23"/>
    </row>
    <row r="23" spans="4:8" ht="14.25" customHeight="1" x14ac:dyDescent="0.35">
      <c r="D23" s="23"/>
    </row>
    <row r="24" spans="4:8" ht="14.25" customHeight="1" x14ac:dyDescent="0.35">
      <c r="D24" s="23"/>
    </row>
    <row r="25" spans="4:8" ht="14.25" customHeight="1" x14ac:dyDescent="0.35">
      <c r="D25" s="23"/>
    </row>
    <row r="26" spans="4:8" ht="14.25" customHeight="1" x14ac:dyDescent="0.35">
      <c r="D26" s="23"/>
    </row>
    <row r="27" spans="4:8" ht="14.25" customHeight="1" x14ac:dyDescent="0.35">
      <c r="D27" s="23"/>
    </row>
    <row r="28" spans="4:8" ht="14.25" customHeight="1" x14ac:dyDescent="0.35">
      <c r="D28" s="23"/>
    </row>
    <row r="29" spans="4:8" ht="14.25" customHeight="1" x14ac:dyDescent="0.35">
      <c r="D29" s="23"/>
    </row>
    <row r="30" spans="4:8" ht="14.25" customHeight="1" x14ac:dyDescent="0.35">
      <c r="D30" s="23"/>
    </row>
    <row r="31" spans="4:8" ht="14.25" customHeight="1" x14ac:dyDescent="0.35">
      <c r="D31" s="23"/>
    </row>
    <row r="32" spans="4:8" ht="14.25" customHeight="1" x14ac:dyDescent="0.35">
      <c r="D32" s="23"/>
    </row>
    <row r="33" spans="4:4" ht="14.25" customHeight="1" x14ac:dyDescent="0.35">
      <c r="D33" s="23"/>
    </row>
    <row r="34" spans="4:4" ht="14.25" customHeight="1" x14ac:dyDescent="0.35">
      <c r="D34" s="23"/>
    </row>
    <row r="35" spans="4:4" ht="14.25" customHeight="1" x14ac:dyDescent="0.35">
      <c r="D35" s="23"/>
    </row>
    <row r="36" spans="4:4" ht="14.25" customHeight="1" x14ac:dyDescent="0.35">
      <c r="D36" s="23"/>
    </row>
    <row r="37" spans="4:4" ht="14.25" customHeight="1" x14ac:dyDescent="0.35">
      <c r="D37" s="23"/>
    </row>
    <row r="38" spans="4:4" ht="14.25" customHeight="1" x14ac:dyDescent="0.35">
      <c r="D38" s="23"/>
    </row>
    <row r="39" spans="4:4" ht="14.25" customHeight="1" x14ac:dyDescent="0.35">
      <c r="D39" s="23"/>
    </row>
    <row r="40" spans="4:4" ht="14.25" customHeight="1" x14ac:dyDescent="0.35">
      <c r="D40" s="23"/>
    </row>
    <row r="41" spans="4:4" ht="14.25" customHeight="1" x14ac:dyDescent="0.35">
      <c r="D41" s="23"/>
    </row>
    <row r="42" spans="4:4" ht="14.25" customHeight="1" x14ac:dyDescent="0.35">
      <c r="D42" s="23"/>
    </row>
    <row r="43" spans="4:4" ht="14.25" customHeight="1" x14ac:dyDescent="0.35">
      <c r="D43" s="23"/>
    </row>
    <row r="44" spans="4:4" ht="14.25" customHeight="1" x14ac:dyDescent="0.35">
      <c r="D44" s="23"/>
    </row>
    <row r="45" spans="4:4" ht="14.25" customHeight="1" x14ac:dyDescent="0.35">
      <c r="D45" s="23"/>
    </row>
    <row r="46" spans="4:4" ht="14.25" customHeight="1" x14ac:dyDescent="0.35">
      <c r="D46" s="23"/>
    </row>
    <row r="47" spans="4:4" ht="14.25" customHeight="1" x14ac:dyDescent="0.35">
      <c r="D47" s="23"/>
    </row>
    <row r="48" spans="4:4" ht="14.25" customHeight="1" x14ac:dyDescent="0.35">
      <c r="D48" s="23"/>
    </row>
    <row r="49" spans="4:4" ht="14.25" customHeight="1" x14ac:dyDescent="0.35">
      <c r="D49" s="23"/>
    </row>
    <row r="50" spans="4:4" ht="14.25" customHeight="1" x14ac:dyDescent="0.35">
      <c r="D50" s="23"/>
    </row>
    <row r="51" spans="4:4" ht="14.25" customHeight="1" x14ac:dyDescent="0.35">
      <c r="D51" s="23"/>
    </row>
    <row r="52" spans="4:4" ht="14.25" customHeight="1" x14ac:dyDescent="0.35">
      <c r="D52" s="23"/>
    </row>
    <row r="53" spans="4:4" ht="14.25" customHeight="1" x14ac:dyDescent="0.35">
      <c r="D53" s="23"/>
    </row>
    <row r="54" spans="4:4" ht="14.25" customHeight="1" x14ac:dyDescent="0.35">
      <c r="D54" s="23"/>
    </row>
    <row r="55" spans="4:4" ht="14.25" customHeight="1" x14ac:dyDescent="0.35">
      <c r="D55" s="23"/>
    </row>
    <row r="56" spans="4:4" ht="14.25" customHeight="1" x14ac:dyDescent="0.35">
      <c r="D56" s="23"/>
    </row>
    <row r="57" spans="4:4" ht="14.25" customHeight="1" x14ac:dyDescent="0.35">
      <c r="D57" s="23"/>
    </row>
    <row r="58" spans="4:4" ht="14.25" customHeight="1" x14ac:dyDescent="0.35">
      <c r="D58" s="23"/>
    </row>
    <row r="59" spans="4:4" ht="14.25" customHeight="1" x14ac:dyDescent="0.35">
      <c r="D59" s="23"/>
    </row>
    <row r="60" spans="4:4" ht="14.25" customHeight="1" x14ac:dyDescent="0.35">
      <c r="D60" s="23"/>
    </row>
    <row r="61" spans="4:4" ht="14.25" customHeight="1" x14ac:dyDescent="0.35">
      <c r="D61" s="23"/>
    </row>
    <row r="62" spans="4:4" ht="14.25" customHeight="1" x14ac:dyDescent="0.35">
      <c r="D62" s="23"/>
    </row>
    <row r="63" spans="4:4" ht="14.25" customHeight="1" x14ac:dyDescent="0.35">
      <c r="D63" s="23"/>
    </row>
    <row r="64" spans="4:4" ht="14.25" customHeight="1" x14ac:dyDescent="0.35">
      <c r="D64" s="23"/>
    </row>
    <row r="65" spans="4:4" ht="14.25" customHeight="1" x14ac:dyDescent="0.35">
      <c r="D65" s="23"/>
    </row>
    <row r="66" spans="4:4" ht="14.25" customHeight="1" x14ac:dyDescent="0.35">
      <c r="D66" s="23"/>
    </row>
    <row r="67" spans="4:4" ht="14.25" customHeight="1" x14ac:dyDescent="0.35">
      <c r="D67" s="23"/>
    </row>
    <row r="68" spans="4:4" ht="14.25" customHeight="1" x14ac:dyDescent="0.35">
      <c r="D68" s="23"/>
    </row>
    <row r="69" spans="4:4" ht="14.25" customHeight="1" x14ac:dyDescent="0.35">
      <c r="D69" s="23"/>
    </row>
    <row r="70" spans="4:4" ht="14.25" customHeight="1" x14ac:dyDescent="0.35">
      <c r="D70" s="23"/>
    </row>
    <row r="71" spans="4:4" ht="14.25" customHeight="1" x14ac:dyDescent="0.35">
      <c r="D71" s="23"/>
    </row>
    <row r="72" spans="4:4" ht="14.25" customHeight="1" x14ac:dyDescent="0.35">
      <c r="D72" s="23"/>
    </row>
    <row r="73" spans="4:4" ht="14.25" customHeight="1" x14ac:dyDescent="0.35">
      <c r="D73" s="23"/>
    </row>
    <row r="74" spans="4:4" ht="14.25" customHeight="1" x14ac:dyDescent="0.35">
      <c r="D74" s="23"/>
    </row>
    <row r="75" spans="4:4" ht="14.25" customHeight="1" x14ac:dyDescent="0.35">
      <c r="D75" s="23"/>
    </row>
    <row r="76" spans="4:4" ht="14.25" customHeight="1" x14ac:dyDescent="0.35">
      <c r="D76" s="23"/>
    </row>
    <row r="77" spans="4:4" ht="14.25" customHeight="1" x14ac:dyDescent="0.35">
      <c r="D77" s="23"/>
    </row>
    <row r="78" spans="4:4" ht="14.25" customHeight="1" x14ac:dyDescent="0.35">
      <c r="D78" s="23"/>
    </row>
    <row r="79" spans="4:4" ht="14.25" customHeight="1" x14ac:dyDescent="0.35">
      <c r="D79" s="23"/>
    </row>
    <row r="80" spans="4:4" ht="14.25" customHeight="1" x14ac:dyDescent="0.35">
      <c r="D80" s="23"/>
    </row>
    <row r="81" spans="4:4" ht="14.25" customHeight="1" x14ac:dyDescent="0.35">
      <c r="D81" s="23"/>
    </row>
    <row r="82" spans="4:4" ht="14.25" customHeight="1" x14ac:dyDescent="0.35">
      <c r="D82" s="23"/>
    </row>
    <row r="83" spans="4:4" ht="14.25" customHeight="1" x14ac:dyDescent="0.35">
      <c r="D83" s="23"/>
    </row>
    <row r="84" spans="4:4" ht="14.25" customHeight="1" x14ac:dyDescent="0.35">
      <c r="D84" s="23"/>
    </row>
    <row r="85" spans="4:4" ht="14.25" customHeight="1" x14ac:dyDescent="0.35">
      <c r="D85" s="23"/>
    </row>
    <row r="86" spans="4:4" ht="14.25" customHeight="1" x14ac:dyDescent="0.35">
      <c r="D86" s="23"/>
    </row>
    <row r="87" spans="4:4" ht="14.25" customHeight="1" x14ac:dyDescent="0.35">
      <c r="D87" s="23"/>
    </row>
    <row r="88" spans="4:4" ht="14.25" customHeight="1" x14ac:dyDescent="0.35">
      <c r="D88" s="23"/>
    </row>
    <row r="89" spans="4:4" ht="14.25" customHeight="1" x14ac:dyDescent="0.35">
      <c r="D89" s="23"/>
    </row>
    <row r="90" spans="4:4" ht="14.25" customHeight="1" x14ac:dyDescent="0.35">
      <c r="D90" s="23"/>
    </row>
    <row r="91" spans="4:4" ht="14.25" customHeight="1" x14ac:dyDescent="0.35">
      <c r="D91" s="23"/>
    </row>
    <row r="92" spans="4:4" ht="14.25" customHeight="1" x14ac:dyDescent="0.35">
      <c r="D92" s="23"/>
    </row>
    <row r="93" spans="4:4" ht="14.25" customHeight="1" x14ac:dyDescent="0.35">
      <c r="D93" s="23"/>
    </row>
    <row r="94" spans="4:4" ht="14.25" customHeight="1" x14ac:dyDescent="0.35">
      <c r="D94" s="23"/>
    </row>
    <row r="95" spans="4:4" ht="14.25" customHeight="1" x14ac:dyDescent="0.35">
      <c r="D95" s="23"/>
    </row>
    <row r="96" spans="4:4" ht="14.25" customHeight="1" x14ac:dyDescent="0.35">
      <c r="D96" s="23"/>
    </row>
    <row r="97" spans="4:4" ht="14.25" customHeight="1" x14ac:dyDescent="0.35">
      <c r="D97" s="23"/>
    </row>
    <row r="98" spans="4:4" ht="14.25" customHeight="1" x14ac:dyDescent="0.35">
      <c r="D98" s="23"/>
    </row>
    <row r="99" spans="4:4" ht="14.25" customHeight="1" x14ac:dyDescent="0.35">
      <c r="D99" s="23"/>
    </row>
    <row r="100" spans="4:4" ht="14.25" customHeight="1" x14ac:dyDescent="0.35">
      <c r="D100" s="23"/>
    </row>
    <row r="101" spans="4:4" ht="14.25" customHeight="1" x14ac:dyDescent="0.35">
      <c r="D101" s="23"/>
    </row>
    <row r="102" spans="4:4" ht="14.25" customHeight="1" x14ac:dyDescent="0.35">
      <c r="D102" s="23"/>
    </row>
    <row r="103" spans="4:4" ht="14.25" customHeight="1" x14ac:dyDescent="0.35">
      <c r="D103" s="23"/>
    </row>
    <row r="104" spans="4:4" ht="14.25" customHeight="1" x14ac:dyDescent="0.35">
      <c r="D104" s="23"/>
    </row>
    <row r="105" spans="4:4" ht="14.25" customHeight="1" x14ac:dyDescent="0.35">
      <c r="D105" s="23"/>
    </row>
    <row r="106" spans="4:4" ht="14.25" customHeight="1" x14ac:dyDescent="0.35">
      <c r="D106" s="23"/>
    </row>
    <row r="107" spans="4:4" ht="14.25" customHeight="1" x14ac:dyDescent="0.35">
      <c r="D107" s="23"/>
    </row>
    <row r="108" spans="4:4" ht="14.25" customHeight="1" x14ac:dyDescent="0.35">
      <c r="D108" s="23"/>
    </row>
    <row r="109" spans="4:4" ht="14.25" customHeight="1" x14ac:dyDescent="0.35">
      <c r="D109" s="23"/>
    </row>
    <row r="110" spans="4:4" ht="14.25" customHeight="1" x14ac:dyDescent="0.35">
      <c r="D110" s="23"/>
    </row>
    <row r="111" spans="4:4" ht="14.25" customHeight="1" x14ac:dyDescent="0.35">
      <c r="D111" s="23"/>
    </row>
    <row r="112" spans="4:4" ht="14.25" customHeight="1" x14ac:dyDescent="0.35">
      <c r="D112" s="23"/>
    </row>
    <row r="113" spans="4:4" ht="14.25" customHeight="1" x14ac:dyDescent="0.35">
      <c r="D113" s="23"/>
    </row>
    <row r="114" spans="4:4" ht="14.25" customHeight="1" x14ac:dyDescent="0.35">
      <c r="D114" s="23"/>
    </row>
    <row r="115" spans="4:4" ht="14.25" customHeight="1" x14ac:dyDescent="0.35">
      <c r="D115" s="23"/>
    </row>
    <row r="116" spans="4:4" ht="14.25" customHeight="1" x14ac:dyDescent="0.35">
      <c r="D116" s="23"/>
    </row>
    <row r="117" spans="4:4" ht="14.25" customHeight="1" x14ac:dyDescent="0.35">
      <c r="D117" s="23"/>
    </row>
    <row r="118" spans="4:4" ht="14.25" customHeight="1" x14ac:dyDescent="0.35">
      <c r="D118" s="23"/>
    </row>
    <row r="119" spans="4:4" ht="14.25" customHeight="1" x14ac:dyDescent="0.35">
      <c r="D119" s="23"/>
    </row>
    <row r="120" spans="4:4" ht="14.25" customHeight="1" x14ac:dyDescent="0.35">
      <c r="D120" s="23"/>
    </row>
    <row r="121" spans="4:4" ht="14.25" customHeight="1" x14ac:dyDescent="0.35">
      <c r="D121" s="23"/>
    </row>
    <row r="122" spans="4:4" ht="14.25" customHeight="1" x14ac:dyDescent="0.35">
      <c r="D122" s="23"/>
    </row>
    <row r="123" spans="4:4" ht="14.25" customHeight="1" x14ac:dyDescent="0.35">
      <c r="D123" s="23"/>
    </row>
    <row r="124" spans="4:4" ht="14.25" customHeight="1" x14ac:dyDescent="0.35">
      <c r="D124" s="23"/>
    </row>
    <row r="125" spans="4:4" ht="14.25" customHeight="1" x14ac:dyDescent="0.35">
      <c r="D125" s="23"/>
    </row>
    <row r="126" spans="4:4" ht="14.25" customHeight="1" x14ac:dyDescent="0.35">
      <c r="D126" s="23"/>
    </row>
    <row r="127" spans="4:4" ht="14.25" customHeight="1" x14ac:dyDescent="0.35">
      <c r="D127" s="23"/>
    </row>
    <row r="128" spans="4:4" ht="14.25" customHeight="1" x14ac:dyDescent="0.35">
      <c r="D128" s="23"/>
    </row>
    <row r="129" spans="4:4" ht="14.25" customHeight="1" x14ac:dyDescent="0.35">
      <c r="D129" s="23"/>
    </row>
    <row r="130" spans="4:4" ht="14.25" customHeight="1" x14ac:dyDescent="0.35">
      <c r="D130" s="23"/>
    </row>
    <row r="131" spans="4:4" ht="14.25" customHeight="1" x14ac:dyDescent="0.35">
      <c r="D131" s="23"/>
    </row>
    <row r="132" spans="4:4" ht="14.25" customHeight="1" x14ac:dyDescent="0.35">
      <c r="D132" s="23"/>
    </row>
    <row r="133" spans="4:4" ht="14.25" customHeight="1" x14ac:dyDescent="0.35">
      <c r="D133" s="23"/>
    </row>
    <row r="134" spans="4:4" ht="14.25" customHeight="1" x14ac:dyDescent="0.35">
      <c r="D134" s="23"/>
    </row>
    <row r="135" spans="4:4" ht="14.25" customHeight="1" x14ac:dyDescent="0.35">
      <c r="D135" s="23"/>
    </row>
    <row r="136" spans="4:4" ht="14.25" customHeight="1" x14ac:dyDescent="0.35">
      <c r="D136" s="23"/>
    </row>
    <row r="137" spans="4:4" ht="14.25" customHeight="1" x14ac:dyDescent="0.35">
      <c r="D137" s="23"/>
    </row>
    <row r="138" spans="4:4" ht="14.25" customHeight="1" x14ac:dyDescent="0.35">
      <c r="D138" s="23"/>
    </row>
    <row r="139" spans="4:4" ht="14.25" customHeight="1" x14ac:dyDescent="0.35">
      <c r="D139" s="23"/>
    </row>
    <row r="140" spans="4:4" ht="14.25" customHeight="1" x14ac:dyDescent="0.35">
      <c r="D140" s="23"/>
    </row>
    <row r="141" spans="4:4" ht="14.25" customHeight="1" x14ac:dyDescent="0.35">
      <c r="D141" s="23"/>
    </row>
    <row r="142" spans="4:4" ht="14.25" customHeight="1" x14ac:dyDescent="0.35">
      <c r="D142" s="23"/>
    </row>
    <row r="143" spans="4:4" ht="14.25" customHeight="1" x14ac:dyDescent="0.35">
      <c r="D143" s="23"/>
    </row>
    <row r="144" spans="4:4" ht="14.25" customHeight="1" x14ac:dyDescent="0.35">
      <c r="D144" s="23"/>
    </row>
    <row r="145" spans="4:4" ht="14.25" customHeight="1" x14ac:dyDescent="0.35">
      <c r="D145" s="23"/>
    </row>
    <row r="146" spans="4:4" ht="14.25" customHeight="1" x14ac:dyDescent="0.35">
      <c r="D146" s="23"/>
    </row>
    <row r="147" spans="4:4" ht="14.25" customHeight="1" x14ac:dyDescent="0.35">
      <c r="D147" s="23"/>
    </row>
    <row r="148" spans="4:4" ht="14.25" customHeight="1" x14ac:dyDescent="0.35">
      <c r="D148" s="23"/>
    </row>
    <row r="149" spans="4:4" ht="14.25" customHeight="1" x14ac:dyDescent="0.35">
      <c r="D149" s="23"/>
    </row>
    <row r="150" spans="4:4" ht="14.25" customHeight="1" x14ac:dyDescent="0.35">
      <c r="D150" s="23"/>
    </row>
    <row r="151" spans="4:4" ht="14.25" customHeight="1" x14ac:dyDescent="0.35">
      <c r="D151" s="23"/>
    </row>
    <row r="152" spans="4:4" ht="14.25" customHeight="1" x14ac:dyDescent="0.35">
      <c r="D152" s="23"/>
    </row>
    <row r="153" spans="4:4" ht="14.25" customHeight="1" x14ac:dyDescent="0.35">
      <c r="D153" s="23"/>
    </row>
    <row r="154" spans="4:4" ht="14.25" customHeight="1" x14ac:dyDescent="0.35">
      <c r="D154" s="23"/>
    </row>
    <row r="155" spans="4:4" ht="14.25" customHeight="1" x14ac:dyDescent="0.35">
      <c r="D155" s="23"/>
    </row>
    <row r="156" spans="4:4" ht="14.25" customHeight="1" x14ac:dyDescent="0.35">
      <c r="D156" s="23"/>
    </row>
    <row r="157" spans="4:4" ht="14.25" customHeight="1" x14ac:dyDescent="0.35">
      <c r="D157" s="23"/>
    </row>
    <row r="158" spans="4:4" ht="14.25" customHeight="1" x14ac:dyDescent="0.35">
      <c r="D158" s="23"/>
    </row>
    <row r="159" spans="4:4" ht="14.25" customHeight="1" x14ac:dyDescent="0.35">
      <c r="D159" s="23"/>
    </row>
    <row r="160" spans="4:4" ht="14.25" customHeight="1" x14ac:dyDescent="0.35">
      <c r="D160" s="23"/>
    </row>
    <row r="161" spans="4:4" ht="14.25" customHeight="1" x14ac:dyDescent="0.35">
      <c r="D161" s="23"/>
    </row>
    <row r="162" spans="4:4" ht="14.25" customHeight="1" x14ac:dyDescent="0.35">
      <c r="D162" s="23"/>
    </row>
    <row r="163" spans="4:4" ht="14.25" customHeight="1" x14ac:dyDescent="0.35">
      <c r="D163" s="23"/>
    </row>
    <row r="164" spans="4:4" ht="14.25" customHeight="1" x14ac:dyDescent="0.35">
      <c r="D164" s="23"/>
    </row>
    <row r="165" spans="4:4" ht="14.25" customHeight="1" x14ac:dyDescent="0.35">
      <c r="D165" s="23"/>
    </row>
    <row r="166" spans="4:4" ht="14.25" customHeight="1" x14ac:dyDescent="0.35">
      <c r="D166" s="23"/>
    </row>
    <row r="167" spans="4:4" ht="14.25" customHeight="1" x14ac:dyDescent="0.35">
      <c r="D167" s="23"/>
    </row>
    <row r="168" spans="4:4" ht="14.25" customHeight="1" x14ac:dyDescent="0.35">
      <c r="D168" s="23"/>
    </row>
    <row r="169" spans="4:4" ht="14.25" customHeight="1" x14ac:dyDescent="0.35">
      <c r="D169" s="23"/>
    </row>
    <row r="170" spans="4:4" ht="14.25" customHeight="1" x14ac:dyDescent="0.35">
      <c r="D170" s="23"/>
    </row>
    <row r="171" spans="4:4" ht="14.25" customHeight="1" x14ac:dyDescent="0.35">
      <c r="D171" s="23"/>
    </row>
    <row r="172" spans="4:4" ht="14.25" customHeight="1" x14ac:dyDescent="0.35">
      <c r="D172" s="23"/>
    </row>
    <row r="173" spans="4:4" ht="14.25" customHeight="1" x14ac:dyDescent="0.35">
      <c r="D173" s="23"/>
    </row>
    <row r="174" spans="4:4" ht="14.25" customHeight="1" x14ac:dyDescent="0.35">
      <c r="D174" s="23"/>
    </row>
    <row r="175" spans="4:4" ht="14.25" customHeight="1" x14ac:dyDescent="0.35">
      <c r="D175" s="23"/>
    </row>
    <row r="176" spans="4:4" ht="14.25" customHeight="1" x14ac:dyDescent="0.35">
      <c r="D176" s="23"/>
    </row>
    <row r="177" spans="4:4" ht="14.25" customHeight="1" x14ac:dyDescent="0.35">
      <c r="D177" s="23"/>
    </row>
    <row r="178" spans="4:4" ht="14.25" customHeight="1" x14ac:dyDescent="0.35">
      <c r="D178" s="23"/>
    </row>
    <row r="179" spans="4:4" ht="14.25" customHeight="1" x14ac:dyDescent="0.35">
      <c r="D179" s="23"/>
    </row>
    <row r="180" spans="4:4" ht="14.25" customHeight="1" x14ac:dyDescent="0.35">
      <c r="D180" s="23"/>
    </row>
    <row r="181" spans="4:4" ht="14.25" customHeight="1" x14ac:dyDescent="0.35">
      <c r="D181" s="23"/>
    </row>
    <row r="182" spans="4:4" ht="14.25" customHeight="1" x14ac:dyDescent="0.35">
      <c r="D182" s="23"/>
    </row>
    <row r="183" spans="4:4" ht="14.25" customHeight="1" x14ac:dyDescent="0.35">
      <c r="D183" s="23"/>
    </row>
    <row r="184" spans="4:4" ht="14.25" customHeight="1" x14ac:dyDescent="0.35">
      <c r="D184" s="23"/>
    </row>
    <row r="185" spans="4:4" ht="14.25" customHeight="1" x14ac:dyDescent="0.35">
      <c r="D185" s="23"/>
    </row>
    <row r="186" spans="4:4" ht="14.25" customHeight="1" x14ac:dyDescent="0.35">
      <c r="D186" s="23"/>
    </row>
    <row r="187" spans="4:4" ht="14.25" customHeight="1" x14ac:dyDescent="0.35">
      <c r="D187" s="23"/>
    </row>
    <row r="188" spans="4:4" ht="14.25" customHeight="1" x14ac:dyDescent="0.35">
      <c r="D188" s="23"/>
    </row>
    <row r="189" spans="4:4" ht="14.25" customHeight="1" x14ac:dyDescent="0.35">
      <c r="D189" s="23"/>
    </row>
    <row r="190" spans="4:4" ht="14.25" customHeight="1" x14ac:dyDescent="0.35">
      <c r="D190" s="23"/>
    </row>
    <row r="191" spans="4:4" ht="14.25" customHeight="1" x14ac:dyDescent="0.35">
      <c r="D191" s="23"/>
    </row>
    <row r="192" spans="4:4" ht="14.25" customHeight="1" x14ac:dyDescent="0.35">
      <c r="D192" s="23"/>
    </row>
    <row r="193" spans="4:4" ht="14.25" customHeight="1" x14ac:dyDescent="0.35">
      <c r="D193" s="23"/>
    </row>
    <row r="194" spans="4:4" ht="14.25" customHeight="1" x14ac:dyDescent="0.35">
      <c r="D194" s="23"/>
    </row>
    <row r="195" spans="4:4" ht="14.25" customHeight="1" x14ac:dyDescent="0.35">
      <c r="D195" s="23"/>
    </row>
    <row r="196" spans="4:4" ht="14.25" customHeight="1" x14ac:dyDescent="0.35">
      <c r="D196" s="23"/>
    </row>
    <row r="197" spans="4:4" ht="14.25" customHeight="1" x14ac:dyDescent="0.35">
      <c r="D197" s="23"/>
    </row>
    <row r="198" spans="4:4" ht="14.25" customHeight="1" x14ac:dyDescent="0.35">
      <c r="D198" s="23"/>
    </row>
    <row r="199" spans="4:4" ht="14.25" customHeight="1" x14ac:dyDescent="0.35">
      <c r="D199" s="23"/>
    </row>
    <row r="200" spans="4:4" ht="14.25" customHeight="1" x14ac:dyDescent="0.35">
      <c r="D200" s="23"/>
    </row>
    <row r="201" spans="4:4" ht="14.25" customHeight="1" x14ac:dyDescent="0.35">
      <c r="D201" s="23"/>
    </row>
    <row r="202" spans="4:4" ht="14.25" customHeight="1" x14ac:dyDescent="0.35">
      <c r="D202" s="23"/>
    </row>
    <row r="203" spans="4:4" ht="14.25" customHeight="1" x14ac:dyDescent="0.35">
      <c r="D203" s="23"/>
    </row>
    <row r="204" spans="4:4" ht="14.25" customHeight="1" x14ac:dyDescent="0.35">
      <c r="D204" s="23"/>
    </row>
    <row r="205" spans="4:4" ht="14.25" customHeight="1" x14ac:dyDescent="0.35">
      <c r="D205" s="23"/>
    </row>
    <row r="206" spans="4:4" ht="14.25" customHeight="1" x14ac:dyDescent="0.35">
      <c r="D206" s="23"/>
    </row>
    <row r="207" spans="4:4" ht="14.25" customHeight="1" x14ac:dyDescent="0.35">
      <c r="D207" s="23"/>
    </row>
    <row r="208" spans="4:4" ht="14.25" customHeight="1" x14ac:dyDescent="0.35">
      <c r="D208" s="23"/>
    </row>
    <row r="209" spans="4:4" ht="14.25" customHeight="1" x14ac:dyDescent="0.35">
      <c r="D209" s="23"/>
    </row>
    <row r="210" spans="4:4" ht="14.25" customHeight="1" x14ac:dyDescent="0.35">
      <c r="D210" s="23"/>
    </row>
    <row r="211" spans="4:4" ht="14.25" customHeight="1" x14ac:dyDescent="0.35">
      <c r="D211" s="23"/>
    </row>
    <row r="212" spans="4:4" ht="14.25" customHeight="1" x14ac:dyDescent="0.35">
      <c r="D212" s="23"/>
    </row>
    <row r="213" spans="4:4" ht="14.25" customHeight="1" x14ac:dyDescent="0.35">
      <c r="D213" s="23"/>
    </row>
    <row r="214" spans="4:4" ht="14.25" customHeight="1" x14ac:dyDescent="0.35">
      <c r="D214" s="23"/>
    </row>
    <row r="215" spans="4:4" ht="14.25" customHeight="1" x14ac:dyDescent="0.35">
      <c r="D215" s="23"/>
    </row>
    <row r="216" spans="4:4" ht="14.25" customHeight="1" x14ac:dyDescent="0.35">
      <c r="D216" s="23"/>
    </row>
    <row r="217" spans="4:4" ht="14.25" customHeight="1" x14ac:dyDescent="0.35">
      <c r="D217" s="23"/>
    </row>
    <row r="218" spans="4:4" ht="14.25" customHeight="1" x14ac:dyDescent="0.35">
      <c r="D218" s="23"/>
    </row>
    <row r="219" spans="4:4" ht="14.25" customHeight="1" x14ac:dyDescent="0.35">
      <c r="D219" s="23"/>
    </row>
    <row r="220" spans="4:4" ht="14.25" customHeight="1" x14ac:dyDescent="0.35">
      <c r="D220" s="23"/>
    </row>
    <row r="221" spans="4:4" ht="14.25" customHeight="1" x14ac:dyDescent="0.35">
      <c r="D221" s="23"/>
    </row>
    <row r="222" spans="4:4" ht="14.25" customHeight="1" x14ac:dyDescent="0.35">
      <c r="D222" s="23"/>
    </row>
    <row r="223" spans="4:4" ht="14.25" customHeight="1" x14ac:dyDescent="0.35">
      <c r="D223" s="23"/>
    </row>
    <row r="224" spans="4:4" ht="14.25" customHeight="1" x14ac:dyDescent="0.35">
      <c r="D224" s="23"/>
    </row>
    <row r="225" spans="4:4" ht="14.25" customHeight="1" x14ac:dyDescent="0.35">
      <c r="D225" s="23"/>
    </row>
    <row r="226" spans="4:4" ht="14.25" customHeight="1" x14ac:dyDescent="0.35">
      <c r="D226" s="23"/>
    </row>
    <row r="227" spans="4:4" ht="14.25" customHeight="1" x14ac:dyDescent="0.35">
      <c r="D227" s="23"/>
    </row>
    <row r="228" spans="4:4" ht="14.25" customHeight="1" x14ac:dyDescent="0.35">
      <c r="D228" s="23"/>
    </row>
    <row r="229" spans="4:4" ht="14.25" customHeight="1" x14ac:dyDescent="0.35">
      <c r="D229" s="23"/>
    </row>
    <row r="230" spans="4:4" ht="14.25" customHeight="1" x14ac:dyDescent="0.35">
      <c r="D230" s="23"/>
    </row>
    <row r="231" spans="4:4" ht="14.25" customHeight="1" x14ac:dyDescent="0.35">
      <c r="D231" s="23"/>
    </row>
    <row r="232" spans="4:4" ht="14.25" customHeight="1" x14ac:dyDescent="0.35">
      <c r="D232" s="23"/>
    </row>
    <row r="233" spans="4:4" ht="14.25" customHeight="1" x14ac:dyDescent="0.35">
      <c r="D233" s="23"/>
    </row>
    <row r="234" spans="4:4" ht="14.25" customHeight="1" x14ac:dyDescent="0.35">
      <c r="D234" s="23"/>
    </row>
    <row r="235" spans="4:4" ht="14.25" customHeight="1" x14ac:dyDescent="0.35">
      <c r="D235" s="23"/>
    </row>
    <row r="236" spans="4:4" ht="14.25" customHeight="1" x14ac:dyDescent="0.35">
      <c r="D236" s="23"/>
    </row>
    <row r="237" spans="4:4" ht="14.25" customHeight="1" x14ac:dyDescent="0.35">
      <c r="D237" s="23"/>
    </row>
    <row r="238" spans="4:4" ht="14.25" customHeight="1" x14ac:dyDescent="0.35">
      <c r="D238" s="23"/>
    </row>
    <row r="239" spans="4:4" ht="14.25" customHeight="1" x14ac:dyDescent="0.35">
      <c r="D239" s="23"/>
    </row>
    <row r="240" spans="4:4" ht="14.25" customHeight="1" x14ac:dyDescent="0.35">
      <c r="D240" s="23"/>
    </row>
    <row r="241" spans="4:4" ht="14.25" customHeight="1" x14ac:dyDescent="0.35">
      <c r="D241" s="23"/>
    </row>
    <row r="242" spans="4:4" ht="14.25" customHeight="1" x14ac:dyDescent="0.35">
      <c r="D242" s="23"/>
    </row>
    <row r="243" spans="4:4" ht="14.25" customHeight="1" x14ac:dyDescent="0.35">
      <c r="D243" s="23"/>
    </row>
    <row r="244" spans="4:4" ht="14.25" customHeight="1" x14ac:dyDescent="0.35">
      <c r="D244" s="23"/>
    </row>
    <row r="245" spans="4:4" ht="14.25" customHeight="1" x14ac:dyDescent="0.35">
      <c r="D245" s="23"/>
    </row>
    <row r="246" spans="4:4" ht="14.25" customHeight="1" x14ac:dyDescent="0.35">
      <c r="D246" s="23"/>
    </row>
    <row r="247" spans="4:4" ht="14.25" customHeight="1" x14ac:dyDescent="0.35">
      <c r="D247" s="23"/>
    </row>
    <row r="248" spans="4:4" ht="14.25" customHeight="1" x14ac:dyDescent="0.35">
      <c r="D248" s="23"/>
    </row>
    <row r="249" spans="4:4" ht="14.25" customHeight="1" x14ac:dyDescent="0.35">
      <c r="D249" s="23"/>
    </row>
    <row r="250" spans="4:4" ht="14.25" customHeight="1" x14ac:dyDescent="0.35">
      <c r="D250" s="23"/>
    </row>
    <row r="251" spans="4:4" ht="14.25" customHeight="1" x14ac:dyDescent="0.35">
      <c r="D251" s="23"/>
    </row>
    <row r="252" spans="4:4" ht="14.25" customHeight="1" x14ac:dyDescent="0.35">
      <c r="D252" s="23"/>
    </row>
    <row r="253" spans="4:4" ht="14.25" customHeight="1" x14ac:dyDescent="0.35">
      <c r="D253" s="23"/>
    </row>
    <row r="254" spans="4:4" ht="14.25" customHeight="1" x14ac:dyDescent="0.35">
      <c r="D254" s="23"/>
    </row>
    <row r="255" spans="4:4" ht="14.25" customHeight="1" x14ac:dyDescent="0.35">
      <c r="D255" s="23"/>
    </row>
    <row r="256" spans="4:4" ht="14.25" customHeight="1" x14ac:dyDescent="0.35">
      <c r="D256" s="23"/>
    </row>
    <row r="257" spans="4:4" ht="14.25" customHeight="1" x14ac:dyDescent="0.35">
      <c r="D257" s="23"/>
    </row>
    <row r="258" spans="4:4" ht="14.25" customHeight="1" x14ac:dyDescent="0.35">
      <c r="D258" s="23"/>
    </row>
    <row r="259" spans="4:4" ht="14.25" customHeight="1" x14ac:dyDescent="0.35">
      <c r="D259" s="23"/>
    </row>
    <row r="260" spans="4:4" ht="14.25" customHeight="1" x14ac:dyDescent="0.35">
      <c r="D260" s="23"/>
    </row>
    <row r="261" spans="4:4" ht="14.25" customHeight="1" x14ac:dyDescent="0.35">
      <c r="D261" s="23"/>
    </row>
    <row r="262" spans="4:4" ht="14.25" customHeight="1" x14ac:dyDescent="0.35">
      <c r="D262" s="23"/>
    </row>
    <row r="263" spans="4:4" ht="14.25" customHeight="1" x14ac:dyDescent="0.35">
      <c r="D263" s="23"/>
    </row>
    <row r="264" spans="4:4" ht="14.25" customHeight="1" x14ac:dyDescent="0.35">
      <c r="D264" s="23"/>
    </row>
    <row r="265" spans="4:4" ht="14.25" customHeight="1" x14ac:dyDescent="0.35">
      <c r="D265" s="23"/>
    </row>
    <row r="266" spans="4:4" ht="14.25" customHeight="1" x14ac:dyDescent="0.35">
      <c r="D266" s="23"/>
    </row>
    <row r="267" spans="4:4" ht="14.25" customHeight="1" x14ac:dyDescent="0.35">
      <c r="D267" s="23"/>
    </row>
    <row r="268" spans="4:4" ht="14.25" customHeight="1" x14ac:dyDescent="0.35">
      <c r="D268" s="23"/>
    </row>
    <row r="269" spans="4:4" ht="14.25" customHeight="1" x14ac:dyDescent="0.35">
      <c r="D269" s="23"/>
    </row>
    <row r="270" spans="4:4" ht="14.25" customHeight="1" x14ac:dyDescent="0.35">
      <c r="D270" s="23"/>
    </row>
    <row r="271" spans="4:4" ht="14.25" customHeight="1" x14ac:dyDescent="0.35">
      <c r="D271" s="23"/>
    </row>
    <row r="272" spans="4:4" ht="14.25" customHeight="1" x14ac:dyDescent="0.35">
      <c r="D272" s="23"/>
    </row>
    <row r="273" spans="4:4" ht="14.25" customHeight="1" x14ac:dyDescent="0.35">
      <c r="D273" s="23"/>
    </row>
    <row r="274" spans="4:4" ht="14.25" customHeight="1" x14ac:dyDescent="0.35">
      <c r="D274" s="23"/>
    </row>
    <row r="275" spans="4:4" ht="14.25" customHeight="1" x14ac:dyDescent="0.35">
      <c r="D275" s="23"/>
    </row>
    <row r="276" spans="4:4" ht="14.25" customHeight="1" x14ac:dyDescent="0.35">
      <c r="D276" s="23"/>
    </row>
    <row r="277" spans="4:4" ht="14.25" customHeight="1" x14ac:dyDescent="0.35">
      <c r="D277" s="23"/>
    </row>
    <row r="278" spans="4:4" ht="14.25" customHeight="1" x14ac:dyDescent="0.35">
      <c r="D278" s="23"/>
    </row>
    <row r="279" spans="4:4" ht="14.25" customHeight="1" x14ac:dyDescent="0.35">
      <c r="D279" s="23"/>
    </row>
    <row r="280" spans="4:4" ht="14.25" customHeight="1" x14ac:dyDescent="0.35">
      <c r="D280" s="23"/>
    </row>
    <row r="281" spans="4:4" ht="14.25" customHeight="1" x14ac:dyDescent="0.35">
      <c r="D281" s="23"/>
    </row>
    <row r="282" spans="4:4" ht="14.25" customHeight="1" x14ac:dyDescent="0.35">
      <c r="D282" s="23"/>
    </row>
    <row r="283" spans="4:4" ht="14.25" customHeight="1" x14ac:dyDescent="0.35">
      <c r="D283" s="23"/>
    </row>
    <row r="284" spans="4:4" ht="14.25" customHeight="1" x14ac:dyDescent="0.35">
      <c r="D284" s="23"/>
    </row>
    <row r="285" spans="4:4" ht="14.25" customHeight="1" x14ac:dyDescent="0.35">
      <c r="D285" s="23"/>
    </row>
    <row r="286" spans="4:4" ht="14.25" customHeight="1" x14ac:dyDescent="0.35">
      <c r="D286" s="23"/>
    </row>
    <row r="287" spans="4:4" ht="14.25" customHeight="1" x14ac:dyDescent="0.35">
      <c r="D287" s="23"/>
    </row>
    <row r="288" spans="4:4" ht="14.25" customHeight="1" x14ac:dyDescent="0.35">
      <c r="D288" s="23"/>
    </row>
    <row r="289" spans="4:4" ht="14.25" customHeight="1" x14ac:dyDescent="0.35">
      <c r="D289" s="23"/>
    </row>
    <row r="290" spans="4:4" ht="14.25" customHeight="1" x14ac:dyDescent="0.35">
      <c r="D290" s="23"/>
    </row>
    <row r="291" spans="4:4" ht="14.25" customHeight="1" x14ac:dyDescent="0.35">
      <c r="D291" s="23"/>
    </row>
    <row r="292" spans="4:4" ht="14.25" customHeight="1" x14ac:dyDescent="0.35">
      <c r="D292" s="23"/>
    </row>
    <row r="293" spans="4:4" ht="14.25" customHeight="1" x14ac:dyDescent="0.35">
      <c r="D293" s="23"/>
    </row>
    <row r="294" spans="4:4" ht="14.25" customHeight="1" x14ac:dyDescent="0.35">
      <c r="D294" s="23"/>
    </row>
    <row r="295" spans="4:4" ht="14.25" customHeight="1" x14ac:dyDescent="0.35">
      <c r="D295" s="23"/>
    </row>
    <row r="296" spans="4:4" ht="14.25" customHeight="1" x14ac:dyDescent="0.35">
      <c r="D296" s="23"/>
    </row>
    <row r="297" spans="4:4" ht="14.25" customHeight="1" x14ac:dyDescent="0.35">
      <c r="D297" s="23"/>
    </row>
    <row r="298" spans="4:4" ht="14.25" customHeight="1" x14ac:dyDescent="0.35">
      <c r="D298" s="23"/>
    </row>
    <row r="299" spans="4:4" ht="14.25" customHeight="1" x14ac:dyDescent="0.35">
      <c r="D299" s="23"/>
    </row>
    <row r="300" spans="4:4" ht="14.25" customHeight="1" x14ac:dyDescent="0.35">
      <c r="D300" s="23"/>
    </row>
    <row r="301" spans="4:4" ht="14.25" customHeight="1" x14ac:dyDescent="0.35">
      <c r="D301" s="23"/>
    </row>
    <row r="302" spans="4:4" ht="14.25" customHeight="1" x14ac:dyDescent="0.35">
      <c r="D302" s="23"/>
    </row>
    <row r="303" spans="4:4" ht="14.25" customHeight="1" x14ac:dyDescent="0.35">
      <c r="D303" s="23"/>
    </row>
    <row r="304" spans="4:4" ht="14.25" customHeight="1" x14ac:dyDescent="0.35">
      <c r="D304" s="23"/>
    </row>
    <row r="305" spans="4:4" ht="14.25" customHeight="1" x14ac:dyDescent="0.35">
      <c r="D305" s="23"/>
    </row>
    <row r="306" spans="4:4" ht="14.25" customHeight="1" x14ac:dyDescent="0.35">
      <c r="D306" s="23"/>
    </row>
    <row r="307" spans="4:4" ht="14.25" customHeight="1" x14ac:dyDescent="0.35">
      <c r="D307" s="23"/>
    </row>
    <row r="308" spans="4:4" ht="14.25" customHeight="1" x14ac:dyDescent="0.35">
      <c r="D308" s="23"/>
    </row>
    <row r="309" spans="4:4" ht="14.25" customHeight="1" x14ac:dyDescent="0.35">
      <c r="D309" s="23"/>
    </row>
    <row r="310" spans="4:4" ht="14.25" customHeight="1" x14ac:dyDescent="0.35">
      <c r="D310" s="23"/>
    </row>
    <row r="311" spans="4:4" ht="14.25" customHeight="1" x14ac:dyDescent="0.35">
      <c r="D311" s="23"/>
    </row>
    <row r="312" spans="4:4" ht="14.25" customHeight="1" x14ac:dyDescent="0.35">
      <c r="D312" s="23"/>
    </row>
    <row r="313" spans="4:4" ht="14.25" customHeight="1" x14ac:dyDescent="0.35">
      <c r="D313" s="23"/>
    </row>
    <row r="314" spans="4:4" ht="14.25" customHeight="1" x14ac:dyDescent="0.35">
      <c r="D314" s="23"/>
    </row>
    <row r="315" spans="4:4" ht="14.25" customHeight="1" x14ac:dyDescent="0.35">
      <c r="D315" s="23"/>
    </row>
    <row r="316" spans="4:4" ht="14.25" customHeight="1" x14ac:dyDescent="0.35">
      <c r="D316" s="23"/>
    </row>
    <row r="317" spans="4:4" ht="14.25" customHeight="1" x14ac:dyDescent="0.35">
      <c r="D317" s="23"/>
    </row>
    <row r="318" spans="4:4" ht="14.25" customHeight="1" x14ac:dyDescent="0.35">
      <c r="D318" s="23"/>
    </row>
    <row r="319" spans="4:4" ht="14.25" customHeight="1" x14ac:dyDescent="0.35">
      <c r="D319" s="23"/>
    </row>
    <row r="320" spans="4:4" ht="14.25" customHeight="1" x14ac:dyDescent="0.35">
      <c r="D320" s="23"/>
    </row>
    <row r="321" spans="4:4" ht="14.25" customHeight="1" x14ac:dyDescent="0.35">
      <c r="D321" s="23"/>
    </row>
    <row r="322" spans="4:4" ht="14.25" customHeight="1" x14ac:dyDescent="0.35">
      <c r="D322" s="23"/>
    </row>
    <row r="323" spans="4:4" ht="14.25" customHeight="1" x14ac:dyDescent="0.35">
      <c r="D323" s="23"/>
    </row>
    <row r="324" spans="4:4" ht="14.25" customHeight="1" x14ac:dyDescent="0.35">
      <c r="D324" s="23"/>
    </row>
    <row r="325" spans="4:4" ht="14.25" customHeight="1" x14ac:dyDescent="0.35">
      <c r="D325" s="23"/>
    </row>
    <row r="326" spans="4:4" ht="14.25" customHeight="1" x14ac:dyDescent="0.35">
      <c r="D326" s="23"/>
    </row>
    <row r="327" spans="4:4" ht="14.25" customHeight="1" x14ac:dyDescent="0.35">
      <c r="D327" s="23"/>
    </row>
    <row r="328" spans="4:4" ht="14.25" customHeight="1" x14ac:dyDescent="0.35">
      <c r="D328" s="23"/>
    </row>
    <row r="329" spans="4:4" ht="14.25" customHeight="1" x14ac:dyDescent="0.35">
      <c r="D329" s="23"/>
    </row>
    <row r="330" spans="4:4" ht="14.25" customHeight="1" x14ac:dyDescent="0.35">
      <c r="D330" s="23"/>
    </row>
    <row r="331" spans="4:4" ht="14.25" customHeight="1" x14ac:dyDescent="0.35">
      <c r="D331" s="23"/>
    </row>
    <row r="332" spans="4:4" ht="14.25" customHeight="1" x14ac:dyDescent="0.35">
      <c r="D332" s="23"/>
    </row>
    <row r="333" spans="4:4" ht="14.25" customHeight="1" x14ac:dyDescent="0.35">
      <c r="D333" s="23"/>
    </row>
    <row r="334" spans="4:4" ht="14.25" customHeight="1" x14ac:dyDescent="0.35">
      <c r="D334" s="23"/>
    </row>
    <row r="335" spans="4:4" ht="14.25" customHeight="1" x14ac:dyDescent="0.35">
      <c r="D335" s="23"/>
    </row>
    <row r="336" spans="4:4" ht="14.25" customHeight="1" x14ac:dyDescent="0.35">
      <c r="D336" s="23"/>
    </row>
    <row r="337" spans="4:4" ht="14.25" customHeight="1" x14ac:dyDescent="0.35">
      <c r="D337" s="23"/>
    </row>
    <row r="338" spans="4:4" ht="14.25" customHeight="1" x14ac:dyDescent="0.35">
      <c r="D338" s="23"/>
    </row>
    <row r="339" spans="4:4" ht="14.25" customHeight="1" x14ac:dyDescent="0.35">
      <c r="D339" s="23"/>
    </row>
    <row r="340" spans="4:4" ht="14.25" customHeight="1" x14ac:dyDescent="0.35">
      <c r="D340" s="23"/>
    </row>
    <row r="341" spans="4:4" ht="14.25" customHeight="1" x14ac:dyDescent="0.35">
      <c r="D341" s="23"/>
    </row>
    <row r="342" spans="4:4" ht="14.25" customHeight="1" x14ac:dyDescent="0.35">
      <c r="D342" s="23"/>
    </row>
    <row r="343" spans="4:4" ht="14.25" customHeight="1" x14ac:dyDescent="0.35">
      <c r="D343" s="23"/>
    </row>
    <row r="344" spans="4:4" ht="14.25" customHeight="1" x14ac:dyDescent="0.35">
      <c r="D344" s="23"/>
    </row>
    <row r="345" spans="4:4" ht="14.25" customHeight="1" x14ac:dyDescent="0.35">
      <c r="D345" s="23"/>
    </row>
    <row r="346" spans="4:4" ht="14.25" customHeight="1" x14ac:dyDescent="0.35">
      <c r="D346" s="23"/>
    </row>
    <row r="347" spans="4:4" ht="14.25" customHeight="1" x14ac:dyDescent="0.35">
      <c r="D347" s="23"/>
    </row>
    <row r="348" spans="4:4" ht="14.25" customHeight="1" x14ac:dyDescent="0.35">
      <c r="D348" s="23"/>
    </row>
    <row r="349" spans="4:4" ht="14.25" customHeight="1" x14ac:dyDescent="0.35">
      <c r="D349" s="23"/>
    </row>
    <row r="350" spans="4:4" ht="14.25" customHeight="1" x14ac:dyDescent="0.35">
      <c r="D350" s="23"/>
    </row>
    <row r="351" spans="4:4" ht="14.25" customHeight="1" x14ac:dyDescent="0.35">
      <c r="D351" s="23"/>
    </row>
    <row r="352" spans="4:4" ht="14.25" customHeight="1" x14ac:dyDescent="0.35">
      <c r="D352" s="23"/>
    </row>
    <row r="353" spans="4:4" ht="14.25" customHeight="1" x14ac:dyDescent="0.35">
      <c r="D353" s="23"/>
    </row>
    <row r="354" spans="4:4" ht="14.25" customHeight="1" x14ac:dyDescent="0.35">
      <c r="D354" s="23"/>
    </row>
    <row r="355" spans="4:4" ht="14.25" customHeight="1" x14ac:dyDescent="0.35">
      <c r="D355" s="23"/>
    </row>
    <row r="356" spans="4:4" ht="14.25" customHeight="1" x14ac:dyDescent="0.35">
      <c r="D356" s="23"/>
    </row>
    <row r="357" spans="4:4" ht="14.25" customHeight="1" x14ac:dyDescent="0.35">
      <c r="D357" s="23"/>
    </row>
    <row r="358" spans="4:4" ht="14.25" customHeight="1" x14ac:dyDescent="0.35">
      <c r="D358" s="23"/>
    </row>
    <row r="359" spans="4:4" ht="14.25" customHeight="1" x14ac:dyDescent="0.35">
      <c r="D359" s="23"/>
    </row>
    <row r="360" spans="4:4" ht="14.25" customHeight="1" x14ac:dyDescent="0.35">
      <c r="D360" s="23"/>
    </row>
    <row r="361" spans="4:4" ht="14.25" customHeight="1" x14ac:dyDescent="0.35">
      <c r="D361" s="23"/>
    </row>
    <row r="362" spans="4:4" ht="14.25" customHeight="1" x14ac:dyDescent="0.35">
      <c r="D362" s="23"/>
    </row>
    <row r="363" spans="4:4" ht="14.25" customHeight="1" x14ac:dyDescent="0.35">
      <c r="D363" s="23"/>
    </row>
    <row r="364" spans="4:4" ht="14.25" customHeight="1" x14ac:dyDescent="0.35">
      <c r="D364" s="23"/>
    </row>
    <row r="365" spans="4:4" ht="14.25" customHeight="1" x14ac:dyDescent="0.35">
      <c r="D365" s="23"/>
    </row>
    <row r="366" spans="4:4" ht="14.25" customHeight="1" x14ac:dyDescent="0.35">
      <c r="D366" s="23"/>
    </row>
    <row r="367" spans="4:4" ht="14.25" customHeight="1" x14ac:dyDescent="0.35">
      <c r="D367" s="23"/>
    </row>
    <row r="368" spans="4:4" ht="14.25" customHeight="1" x14ac:dyDescent="0.35">
      <c r="D368" s="23"/>
    </row>
    <row r="369" spans="4:4" ht="14.25" customHeight="1" x14ac:dyDescent="0.35">
      <c r="D369" s="23"/>
    </row>
    <row r="370" spans="4:4" ht="14.25" customHeight="1" x14ac:dyDescent="0.35">
      <c r="D370" s="23"/>
    </row>
    <row r="371" spans="4:4" ht="14.25" customHeight="1" x14ac:dyDescent="0.35">
      <c r="D371" s="23"/>
    </row>
    <row r="372" spans="4:4" ht="14.25" customHeight="1" x14ac:dyDescent="0.35">
      <c r="D372" s="23"/>
    </row>
    <row r="373" spans="4:4" ht="14.25" customHeight="1" x14ac:dyDescent="0.35">
      <c r="D373" s="23"/>
    </row>
    <row r="374" spans="4:4" ht="14.25" customHeight="1" x14ac:dyDescent="0.35">
      <c r="D374" s="23"/>
    </row>
    <row r="375" spans="4:4" ht="14.25" customHeight="1" x14ac:dyDescent="0.35">
      <c r="D375" s="23"/>
    </row>
    <row r="376" spans="4:4" ht="14.25" customHeight="1" x14ac:dyDescent="0.35">
      <c r="D376" s="23"/>
    </row>
    <row r="377" spans="4:4" ht="14.25" customHeight="1" x14ac:dyDescent="0.35">
      <c r="D377" s="23"/>
    </row>
    <row r="378" spans="4:4" ht="14.25" customHeight="1" x14ac:dyDescent="0.35">
      <c r="D378" s="23"/>
    </row>
    <row r="379" spans="4:4" ht="14.25" customHeight="1" x14ac:dyDescent="0.35">
      <c r="D379" s="23"/>
    </row>
    <row r="380" spans="4:4" ht="14.25" customHeight="1" x14ac:dyDescent="0.35">
      <c r="D380" s="23"/>
    </row>
    <row r="381" spans="4:4" ht="14.25" customHeight="1" x14ac:dyDescent="0.35">
      <c r="D381" s="23"/>
    </row>
    <row r="382" spans="4:4" ht="14.25" customHeight="1" x14ac:dyDescent="0.35">
      <c r="D382" s="23"/>
    </row>
    <row r="383" spans="4:4" ht="14.25" customHeight="1" x14ac:dyDescent="0.35">
      <c r="D383" s="23"/>
    </row>
    <row r="384" spans="4:4" ht="14.25" customHeight="1" x14ac:dyDescent="0.35">
      <c r="D384" s="23"/>
    </row>
    <row r="385" spans="4:4" ht="14.25" customHeight="1" x14ac:dyDescent="0.35">
      <c r="D385" s="23"/>
    </row>
    <row r="386" spans="4:4" ht="14.25" customHeight="1" x14ac:dyDescent="0.35">
      <c r="D386" s="23"/>
    </row>
    <row r="387" spans="4:4" ht="14.25" customHeight="1" x14ac:dyDescent="0.35">
      <c r="D387" s="23"/>
    </row>
    <row r="388" spans="4:4" ht="14.25" customHeight="1" x14ac:dyDescent="0.35">
      <c r="D388" s="23"/>
    </row>
    <row r="389" spans="4:4" ht="14.25" customHeight="1" x14ac:dyDescent="0.35">
      <c r="D389" s="23"/>
    </row>
    <row r="390" spans="4:4" ht="14.25" customHeight="1" x14ac:dyDescent="0.35">
      <c r="D390" s="23"/>
    </row>
    <row r="391" spans="4:4" ht="14.25" customHeight="1" x14ac:dyDescent="0.35">
      <c r="D391" s="23"/>
    </row>
    <row r="392" spans="4:4" ht="14.25" customHeight="1" x14ac:dyDescent="0.35">
      <c r="D392" s="23"/>
    </row>
    <row r="393" spans="4:4" ht="14.25" customHeight="1" x14ac:dyDescent="0.35">
      <c r="D393" s="23"/>
    </row>
    <row r="394" spans="4:4" ht="14.25" customHeight="1" x14ac:dyDescent="0.35">
      <c r="D394" s="23"/>
    </row>
    <row r="395" spans="4:4" ht="14.25" customHeight="1" x14ac:dyDescent="0.35">
      <c r="D395" s="23"/>
    </row>
    <row r="396" spans="4:4" ht="14.25" customHeight="1" x14ac:dyDescent="0.35">
      <c r="D396" s="23"/>
    </row>
    <row r="397" spans="4:4" ht="14.25" customHeight="1" x14ac:dyDescent="0.35">
      <c r="D397" s="23"/>
    </row>
    <row r="398" spans="4:4" ht="14.25" customHeight="1" x14ac:dyDescent="0.35">
      <c r="D398" s="23"/>
    </row>
    <row r="399" spans="4:4" ht="14.25" customHeight="1" x14ac:dyDescent="0.35">
      <c r="D399" s="23"/>
    </row>
    <row r="400" spans="4:4" ht="14.25" customHeight="1" x14ac:dyDescent="0.35">
      <c r="D400" s="23"/>
    </row>
    <row r="401" spans="4:4" ht="14.25" customHeight="1" x14ac:dyDescent="0.35">
      <c r="D401" s="23"/>
    </row>
    <row r="402" spans="4:4" ht="14.25" customHeight="1" x14ac:dyDescent="0.35">
      <c r="D402" s="23"/>
    </row>
    <row r="403" spans="4:4" ht="14.25" customHeight="1" x14ac:dyDescent="0.35">
      <c r="D403" s="23"/>
    </row>
    <row r="404" spans="4:4" ht="14.25" customHeight="1" x14ac:dyDescent="0.35">
      <c r="D404" s="23"/>
    </row>
    <row r="405" spans="4:4" ht="14.25" customHeight="1" x14ac:dyDescent="0.35">
      <c r="D405" s="23"/>
    </row>
    <row r="406" spans="4:4" ht="14.25" customHeight="1" x14ac:dyDescent="0.35">
      <c r="D406" s="23"/>
    </row>
    <row r="407" spans="4:4" ht="14.25" customHeight="1" x14ac:dyDescent="0.35">
      <c r="D407" s="23"/>
    </row>
    <row r="408" spans="4:4" ht="14.25" customHeight="1" x14ac:dyDescent="0.35">
      <c r="D408" s="23"/>
    </row>
    <row r="409" spans="4:4" ht="14.25" customHeight="1" x14ac:dyDescent="0.35">
      <c r="D409" s="23"/>
    </row>
    <row r="410" spans="4:4" ht="14.25" customHeight="1" x14ac:dyDescent="0.35">
      <c r="D410" s="23"/>
    </row>
    <row r="411" spans="4:4" ht="14.25" customHeight="1" x14ac:dyDescent="0.35">
      <c r="D411" s="23"/>
    </row>
    <row r="412" spans="4:4" ht="14.25" customHeight="1" x14ac:dyDescent="0.35">
      <c r="D412" s="23"/>
    </row>
    <row r="413" spans="4:4" ht="14.25" customHeight="1" x14ac:dyDescent="0.35">
      <c r="D413" s="23"/>
    </row>
    <row r="414" spans="4:4" ht="14.25" customHeight="1" x14ac:dyDescent="0.35">
      <c r="D414" s="23"/>
    </row>
    <row r="415" spans="4:4" ht="14.25" customHeight="1" x14ac:dyDescent="0.35">
      <c r="D415" s="23"/>
    </row>
    <row r="416" spans="4:4" ht="14.25" customHeight="1" x14ac:dyDescent="0.35">
      <c r="D416" s="23"/>
    </row>
    <row r="417" spans="4:4" ht="14.25" customHeight="1" x14ac:dyDescent="0.35">
      <c r="D417" s="23"/>
    </row>
    <row r="418" spans="4:4" ht="14.25" customHeight="1" x14ac:dyDescent="0.35">
      <c r="D418" s="23"/>
    </row>
    <row r="419" spans="4:4" ht="14.25" customHeight="1" x14ac:dyDescent="0.35">
      <c r="D419" s="23"/>
    </row>
    <row r="420" spans="4:4" ht="14.25" customHeight="1" x14ac:dyDescent="0.35">
      <c r="D420" s="23"/>
    </row>
    <row r="421" spans="4:4" ht="14.25" customHeight="1" x14ac:dyDescent="0.35">
      <c r="D421" s="23"/>
    </row>
    <row r="422" spans="4:4" ht="14.25" customHeight="1" x14ac:dyDescent="0.35">
      <c r="D422" s="23"/>
    </row>
    <row r="423" spans="4:4" ht="14.25" customHeight="1" x14ac:dyDescent="0.35">
      <c r="D423" s="23"/>
    </row>
    <row r="424" spans="4:4" ht="14.25" customHeight="1" x14ac:dyDescent="0.35">
      <c r="D424" s="23"/>
    </row>
    <row r="425" spans="4:4" ht="14.25" customHeight="1" x14ac:dyDescent="0.35">
      <c r="D425" s="23"/>
    </row>
    <row r="426" spans="4:4" ht="14.25" customHeight="1" x14ac:dyDescent="0.35">
      <c r="D426" s="23"/>
    </row>
    <row r="427" spans="4:4" ht="14.25" customHeight="1" x14ac:dyDescent="0.35">
      <c r="D427" s="23"/>
    </row>
    <row r="428" spans="4:4" ht="14.25" customHeight="1" x14ac:dyDescent="0.35">
      <c r="D428" s="23"/>
    </row>
    <row r="429" spans="4:4" ht="14.25" customHeight="1" x14ac:dyDescent="0.35">
      <c r="D429" s="23"/>
    </row>
    <row r="430" spans="4:4" ht="14.25" customHeight="1" x14ac:dyDescent="0.35">
      <c r="D430" s="23"/>
    </row>
    <row r="431" spans="4:4" ht="14.25" customHeight="1" x14ac:dyDescent="0.35">
      <c r="D431" s="23"/>
    </row>
    <row r="432" spans="4:4" ht="14.25" customHeight="1" x14ac:dyDescent="0.35">
      <c r="D432" s="23"/>
    </row>
    <row r="433" spans="4:4" ht="14.25" customHeight="1" x14ac:dyDescent="0.35">
      <c r="D433" s="23"/>
    </row>
    <row r="434" spans="4:4" ht="14.25" customHeight="1" x14ac:dyDescent="0.35">
      <c r="D434" s="23"/>
    </row>
    <row r="435" spans="4:4" ht="14.25" customHeight="1" x14ac:dyDescent="0.35">
      <c r="D435" s="23"/>
    </row>
    <row r="436" spans="4:4" ht="14.25" customHeight="1" x14ac:dyDescent="0.35">
      <c r="D436" s="23"/>
    </row>
    <row r="437" spans="4:4" ht="14.25" customHeight="1" x14ac:dyDescent="0.35">
      <c r="D437" s="23"/>
    </row>
    <row r="438" spans="4:4" ht="14.25" customHeight="1" x14ac:dyDescent="0.35">
      <c r="D438" s="23"/>
    </row>
    <row r="439" spans="4:4" ht="14.25" customHeight="1" x14ac:dyDescent="0.35">
      <c r="D439" s="23"/>
    </row>
    <row r="440" spans="4:4" ht="14.25" customHeight="1" x14ac:dyDescent="0.35">
      <c r="D440" s="23"/>
    </row>
    <row r="441" spans="4:4" ht="14.25" customHeight="1" x14ac:dyDescent="0.35">
      <c r="D441" s="23"/>
    </row>
    <row r="442" spans="4:4" ht="14.25" customHeight="1" x14ac:dyDescent="0.35">
      <c r="D442" s="23"/>
    </row>
    <row r="443" spans="4:4" ht="14.25" customHeight="1" x14ac:dyDescent="0.35">
      <c r="D443" s="23"/>
    </row>
    <row r="444" spans="4:4" ht="14.25" customHeight="1" x14ac:dyDescent="0.35">
      <c r="D444" s="23"/>
    </row>
    <row r="445" spans="4:4" ht="14.25" customHeight="1" x14ac:dyDescent="0.35">
      <c r="D445" s="23"/>
    </row>
    <row r="446" spans="4:4" ht="14.25" customHeight="1" x14ac:dyDescent="0.35">
      <c r="D446" s="23"/>
    </row>
    <row r="447" spans="4:4" ht="14.25" customHeight="1" x14ac:dyDescent="0.35">
      <c r="D447" s="23"/>
    </row>
    <row r="448" spans="4:4" ht="14.25" customHeight="1" x14ac:dyDescent="0.35">
      <c r="D448" s="23"/>
    </row>
    <row r="449" spans="4:4" ht="14.25" customHeight="1" x14ac:dyDescent="0.35">
      <c r="D449" s="23"/>
    </row>
    <row r="450" spans="4:4" ht="14.25" customHeight="1" x14ac:dyDescent="0.35">
      <c r="D450" s="23"/>
    </row>
    <row r="451" spans="4:4" ht="14.25" customHeight="1" x14ac:dyDescent="0.35">
      <c r="D451" s="23"/>
    </row>
    <row r="452" spans="4:4" ht="14.25" customHeight="1" x14ac:dyDescent="0.35">
      <c r="D452" s="23"/>
    </row>
    <row r="453" spans="4:4" ht="14.25" customHeight="1" x14ac:dyDescent="0.35">
      <c r="D453" s="23"/>
    </row>
    <row r="454" spans="4:4" ht="14.25" customHeight="1" x14ac:dyDescent="0.35">
      <c r="D454" s="23"/>
    </row>
    <row r="455" spans="4:4" ht="14.25" customHeight="1" x14ac:dyDescent="0.35">
      <c r="D455" s="23"/>
    </row>
    <row r="456" spans="4:4" ht="14.25" customHeight="1" x14ac:dyDescent="0.35">
      <c r="D456" s="23"/>
    </row>
    <row r="457" spans="4:4" ht="14.25" customHeight="1" x14ac:dyDescent="0.35">
      <c r="D457" s="23"/>
    </row>
    <row r="458" spans="4:4" ht="14.25" customHeight="1" x14ac:dyDescent="0.35">
      <c r="D458" s="23"/>
    </row>
    <row r="459" spans="4:4" ht="14.25" customHeight="1" x14ac:dyDescent="0.35">
      <c r="D459" s="23"/>
    </row>
    <row r="460" spans="4:4" ht="14.25" customHeight="1" x14ac:dyDescent="0.35">
      <c r="D460" s="23"/>
    </row>
    <row r="461" spans="4:4" ht="14.25" customHeight="1" x14ac:dyDescent="0.35">
      <c r="D461" s="23"/>
    </row>
    <row r="462" spans="4:4" ht="14.25" customHeight="1" x14ac:dyDescent="0.35">
      <c r="D462" s="23"/>
    </row>
    <row r="463" spans="4:4" ht="14.25" customHeight="1" x14ac:dyDescent="0.35">
      <c r="D463" s="23"/>
    </row>
    <row r="464" spans="4:4" ht="14.25" customHeight="1" x14ac:dyDescent="0.35">
      <c r="D464" s="23"/>
    </row>
    <row r="465" spans="4:4" ht="14.25" customHeight="1" x14ac:dyDescent="0.35">
      <c r="D465" s="23"/>
    </row>
    <row r="466" spans="4:4" ht="14.25" customHeight="1" x14ac:dyDescent="0.35">
      <c r="D466" s="23"/>
    </row>
    <row r="467" spans="4:4" ht="14.25" customHeight="1" x14ac:dyDescent="0.35">
      <c r="D467" s="23"/>
    </row>
    <row r="468" spans="4:4" ht="14.25" customHeight="1" x14ac:dyDescent="0.35">
      <c r="D468" s="23"/>
    </row>
    <row r="469" spans="4:4" ht="14.25" customHeight="1" x14ac:dyDescent="0.35">
      <c r="D469" s="23"/>
    </row>
    <row r="470" spans="4:4" ht="14.25" customHeight="1" x14ac:dyDescent="0.35">
      <c r="D470" s="23"/>
    </row>
    <row r="471" spans="4:4" ht="14.25" customHeight="1" x14ac:dyDescent="0.35">
      <c r="D471" s="23"/>
    </row>
    <row r="472" spans="4:4" ht="14.25" customHeight="1" x14ac:dyDescent="0.35">
      <c r="D472" s="23"/>
    </row>
    <row r="473" spans="4:4" ht="14.25" customHeight="1" x14ac:dyDescent="0.35">
      <c r="D473" s="23"/>
    </row>
    <row r="474" spans="4:4" ht="14.25" customHeight="1" x14ac:dyDescent="0.35">
      <c r="D474" s="23"/>
    </row>
    <row r="475" spans="4:4" ht="14.25" customHeight="1" x14ac:dyDescent="0.35">
      <c r="D475" s="23"/>
    </row>
    <row r="476" spans="4:4" ht="14.25" customHeight="1" x14ac:dyDescent="0.35">
      <c r="D476" s="23"/>
    </row>
    <row r="477" spans="4:4" ht="14.25" customHeight="1" x14ac:dyDescent="0.35">
      <c r="D477" s="23"/>
    </row>
    <row r="478" spans="4:4" ht="14.25" customHeight="1" x14ac:dyDescent="0.35">
      <c r="D478" s="23"/>
    </row>
    <row r="479" spans="4:4" ht="14.25" customHeight="1" x14ac:dyDescent="0.35">
      <c r="D479" s="23"/>
    </row>
    <row r="480" spans="4:4" ht="14.25" customHeight="1" x14ac:dyDescent="0.35">
      <c r="D480" s="23"/>
    </row>
    <row r="481" spans="4:4" ht="14.25" customHeight="1" x14ac:dyDescent="0.35">
      <c r="D481" s="23"/>
    </row>
    <row r="482" spans="4:4" ht="14.25" customHeight="1" x14ac:dyDescent="0.35">
      <c r="D482" s="23"/>
    </row>
    <row r="483" spans="4:4" ht="14.25" customHeight="1" x14ac:dyDescent="0.35">
      <c r="D483" s="23"/>
    </row>
    <row r="484" spans="4:4" ht="14.25" customHeight="1" x14ac:dyDescent="0.35">
      <c r="D484" s="23"/>
    </row>
    <row r="485" spans="4:4" ht="14.25" customHeight="1" x14ac:dyDescent="0.35">
      <c r="D485" s="23"/>
    </row>
    <row r="486" spans="4:4" ht="14.25" customHeight="1" x14ac:dyDescent="0.35">
      <c r="D486" s="23"/>
    </row>
    <row r="487" spans="4:4" ht="14.25" customHeight="1" x14ac:dyDescent="0.35">
      <c r="D487" s="23"/>
    </row>
    <row r="488" spans="4:4" ht="14.25" customHeight="1" x14ac:dyDescent="0.35">
      <c r="D488" s="23"/>
    </row>
    <row r="489" spans="4:4" ht="14.25" customHeight="1" x14ac:dyDescent="0.35">
      <c r="D489" s="23"/>
    </row>
    <row r="490" spans="4:4" ht="14.25" customHeight="1" x14ac:dyDescent="0.35">
      <c r="D490" s="23"/>
    </row>
    <row r="491" spans="4:4" ht="14.25" customHeight="1" x14ac:dyDescent="0.35">
      <c r="D491" s="23"/>
    </row>
    <row r="492" spans="4:4" ht="14.25" customHeight="1" x14ac:dyDescent="0.35">
      <c r="D492" s="23"/>
    </row>
    <row r="493" spans="4:4" ht="14.25" customHeight="1" x14ac:dyDescent="0.35">
      <c r="D493" s="23"/>
    </row>
    <row r="494" spans="4:4" ht="14.25" customHeight="1" x14ac:dyDescent="0.35">
      <c r="D494" s="23"/>
    </row>
    <row r="495" spans="4:4" ht="14.25" customHeight="1" x14ac:dyDescent="0.35">
      <c r="D495" s="23"/>
    </row>
    <row r="496" spans="4:4" ht="14.25" customHeight="1" x14ac:dyDescent="0.35">
      <c r="D496" s="23"/>
    </row>
    <row r="497" spans="4:4" ht="14.25" customHeight="1" x14ac:dyDescent="0.35">
      <c r="D497" s="23"/>
    </row>
    <row r="498" spans="4:4" ht="14.25" customHeight="1" x14ac:dyDescent="0.35">
      <c r="D498" s="23"/>
    </row>
    <row r="499" spans="4:4" ht="14.25" customHeight="1" x14ac:dyDescent="0.35">
      <c r="D499" s="23"/>
    </row>
    <row r="500" spans="4:4" ht="14.25" customHeight="1" x14ac:dyDescent="0.35">
      <c r="D500" s="23"/>
    </row>
    <row r="501" spans="4:4" ht="14.25" customHeight="1" x14ac:dyDescent="0.35">
      <c r="D501" s="23"/>
    </row>
    <row r="502" spans="4:4" ht="14.25" customHeight="1" x14ac:dyDescent="0.35">
      <c r="D502" s="23"/>
    </row>
    <row r="503" spans="4:4" ht="14.25" customHeight="1" x14ac:dyDescent="0.35">
      <c r="D503" s="23"/>
    </row>
    <row r="504" spans="4:4" ht="14.25" customHeight="1" x14ac:dyDescent="0.35">
      <c r="D504" s="23"/>
    </row>
    <row r="505" spans="4:4" ht="14.25" customHeight="1" x14ac:dyDescent="0.35">
      <c r="D505" s="23"/>
    </row>
    <row r="506" spans="4:4" ht="14.25" customHeight="1" x14ac:dyDescent="0.35">
      <c r="D506" s="23"/>
    </row>
    <row r="507" spans="4:4" ht="14.25" customHeight="1" x14ac:dyDescent="0.35">
      <c r="D507" s="23"/>
    </row>
    <row r="508" spans="4:4" ht="14.25" customHeight="1" x14ac:dyDescent="0.35">
      <c r="D508" s="23"/>
    </row>
    <row r="509" spans="4:4" ht="14.25" customHeight="1" x14ac:dyDescent="0.35">
      <c r="D509" s="23"/>
    </row>
    <row r="510" spans="4:4" ht="14.25" customHeight="1" x14ac:dyDescent="0.35">
      <c r="D510" s="23"/>
    </row>
    <row r="511" spans="4:4" ht="14.25" customHeight="1" x14ac:dyDescent="0.35">
      <c r="D511" s="23"/>
    </row>
    <row r="512" spans="4:4" ht="14.25" customHeight="1" x14ac:dyDescent="0.35">
      <c r="D512" s="23"/>
    </row>
    <row r="513" spans="4:4" ht="14.25" customHeight="1" x14ac:dyDescent="0.35">
      <c r="D513" s="23"/>
    </row>
    <row r="514" spans="4:4" ht="14.25" customHeight="1" x14ac:dyDescent="0.35">
      <c r="D514" s="23"/>
    </row>
    <row r="515" spans="4:4" ht="14.25" customHeight="1" x14ac:dyDescent="0.35">
      <c r="D515" s="23"/>
    </row>
    <row r="516" spans="4:4" ht="14.25" customHeight="1" x14ac:dyDescent="0.35">
      <c r="D516" s="23"/>
    </row>
    <row r="517" spans="4:4" ht="14.25" customHeight="1" x14ac:dyDescent="0.35">
      <c r="D517" s="23"/>
    </row>
    <row r="518" spans="4:4" ht="14.25" customHeight="1" x14ac:dyDescent="0.35">
      <c r="D518" s="23"/>
    </row>
    <row r="519" spans="4:4" ht="14.25" customHeight="1" x14ac:dyDescent="0.35">
      <c r="D519" s="23"/>
    </row>
    <row r="520" spans="4:4" ht="14.25" customHeight="1" x14ac:dyDescent="0.35">
      <c r="D520" s="23"/>
    </row>
    <row r="521" spans="4:4" ht="14.25" customHeight="1" x14ac:dyDescent="0.35">
      <c r="D521" s="23"/>
    </row>
    <row r="522" spans="4:4" ht="14.25" customHeight="1" x14ac:dyDescent="0.35">
      <c r="D522" s="23"/>
    </row>
    <row r="523" spans="4:4" ht="14.25" customHeight="1" x14ac:dyDescent="0.35">
      <c r="D523" s="23"/>
    </row>
    <row r="524" spans="4:4" ht="14.25" customHeight="1" x14ac:dyDescent="0.35">
      <c r="D524" s="23"/>
    </row>
    <row r="525" spans="4:4" ht="14.25" customHeight="1" x14ac:dyDescent="0.35">
      <c r="D525" s="23"/>
    </row>
    <row r="526" spans="4:4" ht="14.25" customHeight="1" x14ac:dyDescent="0.35">
      <c r="D526" s="23"/>
    </row>
    <row r="527" spans="4:4" ht="14.25" customHeight="1" x14ac:dyDescent="0.35">
      <c r="D527" s="23"/>
    </row>
    <row r="528" spans="4:4" ht="14.25" customHeight="1" x14ac:dyDescent="0.35">
      <c r="D528" s="23"/>
    </row>
    <row r="529" spans="4:4" ht="14.25" customHeight="1" x14ac:dyDescent="0.35">
      <c r="D529" s="23"/>
    </row>
    <row r="530" spans="4:4" ht="14.25" customHeight="1" x14ac:dyDescent="0.35">
      <c r="D530" s="23"/>
    </row>
    <row r="531" spans="4:4" ht="14.25" customHeight="1" x14ac:dyDescent="0.35">
      <c r="D531" s="23"/>
    </row>
    <row r="532" spans="4:4" ht="14.25" customHeight="1" x14ac:dyDescent="0.35">
      <c r="D532" s="23"/>
    </row>
    <row r="533" spans="4:4" ht="14.25" customHeight="1" x14ac:dyDescent="0.35">
      <c r="D533" s="23"/>
    </row>
    <row r="534" spans="4:4" ht="14.25" customHeight="1" x14ac:dyDescent="0.35">
      <c r="D534" s="23"/>
    </row>
    <row r="535" spans="4:4" ht="14.25" customHeight="1" x14ac:dyDescent="0.35">
      <c r="D535" s="23"/>
    </row>
    <row r="536" spans="4:4" ht="14.25" customHeight="1" x14ac:dyDescent="0.35">
      <c r="D536" s="23"/>
    </row>
    <row r="537" spans="4:4" ht="14.25" customHeight="1" x14ac:dyDescent="0.35">
      <c r="D537" s="23"/>
    </row>
    <row r="538" spans="4:4" ht="14.25" customHeight="1" x14ac:dyDescent="0.35">
      <c r="D538" s="23"/>
    </row>
    <row r="539" spans="4:4" ht="14.25" customHeight="1" x14ac:dyDescent="0.35">
      <c r="D539" s="23"/>
    </row>
    <row r="540" spans="4:4" ht="14.25" customHeight="1" x14ac:dyDescent="0.35">
      <c r="D540" s="23"/>
    </row>
    <row r="541" spans="4:4" ht="14.25" customHeight="1" x14ac:dyDescent="0.35">
      <c r="D541" s="23"/>
    </row>
    <row r="542" spans="4:4" ht="14.25" customHeight="1" x14ac:dyDescent="0.35">
      <c r="D542" s="23"/>
    </row>
    <row r="543" spans="4:4" ht="14.25" customHeight="1" x14ac:dyDescent="0.35">
      <c r="D543" s="23"/>
    </row>
    <row r="544" spans="4:4" ht="14.25" customHeight="1" x14ac:dyDescent="0.35">
      <c r="D544" s="23"/>
    </row>
    <row r="545" spans="4:4" ht="14.25" customHeight="1" x14ac:dyDescent="0.35">
      <c r="D545" s="23"/>
    </row>
    <row r="546" spans="4:4" ht="14.25" customHeight="1" x14ac:dyDescent="0.35">
      <c r="D546" s="23"/>
    </row>
    <row r="547" spans="4:4" ht="14.25" customHeight="1" x14ac:dyDescent="0.35">
      <c r="D547" s="23"/>
    </row>
    <row r="548" spans="4:4" ht="14.25" customHeight="1" x14ac:dyDescent="0.35">
      <c r="D548" s="23"/>
    </row>
    <row r="549" spans="4:4" ht="14.25" customHeight="1" x14ac:dyDescent="0.35">
      <c r="D549" s="23"/>
    </row>
    <row r="550" spans="4:4" ht="14.25" customHeight="1" x14ac:dyDescent="0.35">
      <c r="D550" s="23"/>
    </row>
    <row r="551" spans="4:4" ht="14.25" customHeight="1" x14ac:dyDescent="0.35">
      <c r="D551" s="23"/>
    </row>
    <row r="552" spans="4:4" ht="14.25" customHeight="1" x14ac:dyDescent="0.35">
      <c r="D552" s="23"/>
    </row>
    <row r="553" spans="4:4" ht="14.25" customHeight="1" x14ac:dyDescent="0.35">
      <c r="D553" s="23"/>
    </row>
    <row r="554" spans="4:4" ht="14.25" customHeight="1" x14ac:dyDescent="0.35">
      <c r="D554" s="23"/>
    </row>
    <row r="555" spans="4:4" ht="14.25" customHeight="1" x14ac:dyDescent="0.35">
      <c r="D555" s="23"/>
    </row>
    <row r="556" spans="4:4" ht="14.25" customHeight="1" x14ac:dyDescent="0.35">
      <c r="D556" s="23"/>
    </row>
    <row r="557" spans="4:4" ht="14.25" customHeight="1" x14ac:dyDescent="0.35">
      <c r="D557" s="23"/>
    </row>
    <row r="558" spans="4:4" ht="14.25" customHeight="1" x14ac:dyDescent="0.35">
      <c r="D558" s="23"/>
    </row>
    <row r="559" spans="4:4" ht="14.25" customHeight="1" x14ac:dyDescent="0.35">
      <c r="D559" s="23"/>
    </row>
    <row r="560" spans="4:4" ht="14.25" customHeight="1" x14ac:dyDescent="0.35">
      <c r="D560" s="23"/>
    </row>
    <row r="561" spans="4:4" ht="14.25" customHeight="1" x14ac:dyDescent="0.35">
      <c r="D561" s="23"/>
    </row>
    <row r="562" spans="4:4" ht="14.25" customHeight="1" x14ac:dyDescent="0.35">
      <c r="D562" s="23"/>
    </row>
    <row r="563" spans="4:4" ht="14.25" customHeight="1" x14ac:dyDescent="0.35">
      <c r="D563" s="23"/>
    </row>
    <row r="564" spans="4:4" ht="14.25" customHeight="1" x14ac:dyDescent="0.35">
      <c r="D564" s="23"/>
    </row>
    <row r="565" spans="4:4" ht="14.25" customHeight="1" x14ac:dyDescent="0.35">
      <c r="D565" s="23"/>
    </row>
    <row r="566" spans="4:4" ht="14.25" customHeight="1" x14ac:dyDescent="0.35">
      <c r="D566" s="23"/>
    </row>
    <row r="567" spans="4:4" ht="14.25" customHeight="1" x14ac:dyDescent="0.35">
      <c r="D567" s="23"/>
    </row>
    <row r="568" spans="4:4" ht="14.25" customHeight="1" x14ac:dyDescent="0.35">
      <c r="D568" s="23"/>
    </row>
    <row r="569" spans="4:4" ht="14.25" customHeight="1" x14ac:dyDescent="0.35">
      <c r="D569" s="23"/>
    </row>
    <row r="570" spans="4:4" ht="14.25" customHeight="1" x14ac:dyDescent="0.35">
      <c r="D570" s="23"/>
    </row>
    <row r="571" spans="4:4" ht="14.25" customHeight="1" x14ac:dyDescent="0.35">
      <c r="D571" s="23"/>
    </row>
    <row r="572" spans="4:4" ht="14.25" customHeight="1" x14ac:dyDescent="0.35">
      <c r="D572" s="23"/>
    </row>
    <row r="573" spans="4:4" ht="14.25" customHeight="1" x14ac:dyDescent="0.35">
      <c r="D573" s="23"/>
    </row>
    <row r="574" spans="4:4" ht="14.25" customHeight="1" x14ac:dyDescent="0.35">
      <c r="D574" s="23"/>
    </row>
    <row r="575" spans="4:4" ht="14.25" customHeight="1" x14ac:dyDescent="0.35">
      <c r="D575" s="23"/>
    </row>
    <row r="576" spans="4:4" ht="14.25" customHeight="1" x14ac:dyDescent="0.35">
      <c r="D576" s="23"/>
    </row>
    <row r="577" spans="4:4" ht="14.25" customHeight="1" x14ac:dyDescent="0.35">
      <c r="D577" s="23"/>
    </row>
    <row r="578" spans="4:4" ht="14.25" customHeight="1" x14ac:dyDescent="0.35">
      <c r="D578" s="23"/>
    </row>
    <row r="579" spans="4:4" ht="14.25" customHeight="1" x14ac:dyDescent="0.35">
      <c r="D579" s="23"/>
    </row>
    <row r="580" spans="4:4" ht="14.25" customHeight="1" x14ac:dyDescent="0.35">
      <c r="D580" s="23"/>
    </row>
    <row r="581" spans="4:4" ht="14.25" customHeight="1" x14ac:dyDescent="0.35">
      <c r="D581" s="23"/>
    </row>
    <row r="582" spans="4:4" ht="14.25" customHeight="1" x14ac:dyDescent="0.35">
      <c r="D582" s="23"/>
    </row>
    <row r="583" spans="4:4" ht="14.25" customHeight="1" x14ac:dyDescent="0.35">
      <c r="D583" s="23"/>
    </row>
    <row r="584" spans="4:4" ht="14.25" customHeight="1" x14ac:dyDescent="0.35">
      <c r="D584" s="23"/>
    </row>
    <row r="585" spans="4:4" ht="14.25" customHeight="1" x14ac:dyDescent="0.35">
      <c r="D585" s="23"/>
    </row>
    <row r="586" spans="4:4" ht="14.25" customHeight="1" x14ac:dyDescent="0.35">
      <c r="D586" s="23"/>
    </row>
    <row r="587" spans="4:4" ht="14.25" customHeight="1" x14ac:dyDescent="0.35">
      <c r="D587" s="23"/>
    </row>
    <row r="588" spans="4:4" ht="14.25" customHeight="1" x14ac:dyDescent="0.35">
      <c r="D588" s="23"/>
    </row>
    <row r="589" spans="4:4" ht="14.25" customHeight="1" x14ac:dyDescent="0.35">
      <c r="D589" s="23"/>
    </row>
    <row r="590" spans="4:4" ht="14.25" customHeight="1" x14ac:dyDescent="0.35">
      <c r="D590" s="23"/>
    </row>
    <row r="591" spans="4:4" ht="14.25" customHeight="1" x14ac:dyDescent="0.35">
      <c r="D591" s="23"/>
    </row>
    <row r="592" spans="4:4" ht="14.25" customHeight="1" x14ac:dyDescent="0.35">
      <c r="D592" s="23"/>
    </row>
    <row r="593" spans="4:4" ht="14.25" customHeight="1" x14ac:dyDescent="0.35">
      <c r="D593" s="23"/>
    </row>
    <row r="594" spans="4:4" ht="14.25" customHeight="1" x14ac:dyDescent="0.35">
      <c r="D594" s="23"/>
    </row>
    <row r="595" spans="4:4" ht="14.25" customHeight="1" x14ac:dyDescent="0.35">
      <c r="D595" s="23"/>
    </row>
    <row r="596" spans="4:4" ht="14.25" customHeight="1" x14ac:dyDescent="0.35">
      <c r="D596" s="23"/>
    </row>
    <row r="597" spans="4:4" ht="14.25" customHeight="1" x14ac:dyDescent="0.35">
      <c r="D597" s="23"/>
    </row>
    <row r="598" spans="4:4" ht="14.25" customHeight="1" x14ac:dyDescent="0.35">
      <c r="D598" s="23"/>
    </row>
    <row r="599" spans="4:4" ht="14.25" customHeight="1" x14ac:dyDescent="0.35">
      <c r="D599" s="23"/>
    </row>
    <row r="600" spans="4:4" ht="14.25" customHeight="1" x14ac:dyDescent="0.35">
      <c r="D600" s="23"/>
    </row>
    <row r="601" spans="4:4" ht="14.25" customHeight="1" x14ac:dyDescent="0.35">
      <c r="D601" s="23"/>
    </row>
    <row r="602" spans="4:4" ht="14.25" customHeight="1" x14ac:dyDescent="0.35">
      <c r="D602" s="23"/>
    </row>
    <row r="603" spans="4:4" ht="14.25" customHeight="1" x14ac:dyDescent="0.35">
      <c r="D603" s="23"/>
    </row>
    <row r="604" spans="4:4" ht="14.25" customHeight="1" x14ac:dyDescent="0.35">
      <c r="D604" s="23"/>
    </row>
    <row r="605" spans="4:4" ht="14.25" customHeight="1" x14ac:dyDescent="0.35">
      <c r="D605" s="23"/>
    </row>
    <row r="606" spans="4:4" ht="14.25" customHeight="1" x14ac:dyDescent="0.35">
      <c r="D606" s="23"/>
    </row>
    <row r="607" spans="4:4" ht="14.25" customHeight="1" x14ac:dyDescent="0.35">
      <c r="D607" s="23"/>
    </row>
    <row r="608" spans="4:4" ht="14.25" customHeight="1" x14ac:dyDescent="0.35">
      <c r="D608" s="23"/>
    </row>
    <row r="609" spans="4:4" ht="14.25" customHeight="1" x14ac:dyDescent="0.35">
      <c r="D609" s="23"/>
    </row>
    <row r="610" spans="4:4" ht="14.25" customHeight="1" x14ac:dyDescent="0.35">
      <c r="D610" s="23"/>
    </row>
    <row r="611" spans="4:4" ht="14.25" customHeight="1" x14ac:dyDescent="0.35">
      <c r="D611" s="23"/>
    </row>
    <row r="612" spans="4:4" ht="14.25" customHeight="1" x14ac:dyDescent="0.35">
      <c r="D612" s="23"/>
    </row>
    <row r="613" spans="4:4" ht="14.25" customHeight="1" x14ac:dyDescent="0.35">
      <c r="D613" s="23"/>
    </row>
    <row r="614" spans="4:4" ht="14.25" customHeight="1" x14ac:dyDescent="0.35">
      <c r="D614" s="23"/>
    </row>
    <row r="615" spans="4:4" ht="14.25" customHeight="1" x14ac:dyDescent="0.35">
      <c r="D615" s="23"/>
    </row>
    <row r="616" spans="4:4" ht="14.25" customHeight="1" x14ac:dyDescent="0.35">
      <c r="D616" s="23"/>
    </row>
    <row r="617" spans="4:4" ht="14.25" customHeight="1" x14ac:dyDescent="0.35">
      <c r="D617" s="23"/>
    </row>
    <row r="618" spans="4:4" ht="14.25" customHeight="1" x14ac:dyDescent="0.35">
      <c r="D618" s="23"/>
    </row>
    <row r="619" spans="4:4" ht="14.25" customHeight="1" x14ac:dyDescent="0.35">
      <c r="D619" s="23"/>
    </row>
    <row r="620" spans="4:4" ht="14.25" customHeight="1" x14ac:dyDescent="0.35">
      <c r="D620" s="23"/>
    </row>
    <row r="621" spans="4:4" ht="14.25" customHeight="1" x14ac:dyDescent="0.35">
      <c r="D621" s="23"/>
    </row>
    <row r="622" spans="4:4" ht="14.25" customHeight="1" x14ac:dyDescent="0.35">
      <c r="D622" s="23"/>
    </row>
    <row r="623" spans="4:4" ht="14.25" customHeight="1" x14ac:dyDescent="0.35">
      <c r="D623" s="23"/>
    </row>
    <row r="624" spans="4:4" ht="14.25" customHeight="1" x14ac:dyDescent="0.35">
      <c r="D624" s="23"/>
    </row>
    <row r="625" spans="4:4" ht="14.25" customHeight="1" x14ac:dyDescent="0.35">
      <c r="D625" s="23"/>
    </row>
    <row r="626" spans="4:4" ht="14.25" customHeight="1" x14ac:dyDescent="0.35">
      <c r="D626" s="23"/>
    </row>
    <row r="627" spans="4:4" ht="14.25" customHeight="1" x14ac:dyDescent="0.35">
      <c r="D627" s="23"/>
    </row>
    <row r="628" spans="4:4" ht="14.25" customHeight="1" x14ac:dyDescent="0.35">
      <c r="D628" s="23"/>
    </row>
    <row r="629" spans="4:4" ht="14.25" customHeight="1" x14ac:dyDescent="0.35">
      <c r="D629" s="23"/>
    </row>
    <row r="630" spans="4:4" ht="14.25" customHeight="1" x14ac:dyDescent="0.35">
      <c r="D630" s="23"/>
    </row>
    <row r="631" spans="4:4" ht="14.25" customHeight="1" x14ac:dyDescent="0.35">
      <c r="D631" s="23"/>
    </row>
    <row r="632" spans="4:4" ht="14.25" customHeight="1" x14ac:dyDescent="0.35">
      <c r="D632" s="23"/>
    </row>
    <row r="633" spans="4:4" ht="14.25" customHeight="1" x14ac:dyDescent="0.35">
      <c r="D633" s="23"/>
    </row>
    <row r="634" spans="4:4" ht="14.25" customHeight="1" x14ac:dyDescent="0.35">
      <c r="D634" s="23"/>
    </row>
    <row r="635" spans="4:4" ht="14.25" customHeight="1" x14ac:dyDescent="0.35">
      <c r="D635" s="23"/>
    </row>
    <row r="636" spans="4:4" ht="14.25" customHeight="1" x14ac:dyDescent="0.35">
      <c r="D636" s="23"/>
    </row>
    <row r="637" spans="4:4" ht="14.25" customHeight="1" x14ac:dyDescent="0.35">
      <c r="D637" s="23"/>
    </row>
    <row r="638" spans="4:4" ht="14.25" customHeight="1" x14ac:dyDescent="0.35">
      <c r="D638" s="23"/>
    </row>
    <row r="639" spans="4:4" ht="14.25" customHeight="1" x14ac:dyDescent="0.35">
      <c r="D639" s="23"/>
    </row>
    <row r="640" spans="4:4" ht="14.25" customHeight="1" x14ac:dyDescent="0.35">
      <c r="D640" s="23"/>
    </row>
    <row r="641" spans="4:4" ht="14.25" customHeight="1" x14ac:dyDescent="0.35">
      <c r="D641" s="23"/>
    </row>
    <row r="642" spans="4:4" ht="14.25" customHeight="1" x14ac:dyDescent="0.35">
      <c r="D642" s="23"/>
    </row>
    <row r="643" spans="4:4" ht="14.25" customHeight="1" x14ac:dyDescent="0.35">
      <c r="D643" s="23"/>
    </row>
    <row r="644" spans="4:4" ht="14.25" customHeight="1" x14ac:dyDescent="0.35">
      <c r="D644" s="23"/>
    </row>
    <row r="645" spans="4:4" ht="14.25" customHeight="1" x14ac:dyDescent="0.35">
      <c r="D645" s="23"/>
    </row>
    <row r="646" spans="4:4" ht="14.25" customHeight="1" x14ac:dyDescent="0.35">
      <c r="D646" s="23"/>
    </row>
    <row r="647" spans="4:4" ht="14.25" customHeight="1" x14ac:dyDescent="0.35">
      <c r="D647" s="23"/>
    </row>
    <row r="648" spans="4:4" ht="14.25" customHeight="1" x14ac:dyDescent="0.35">
      <c r="D648" s="23"/>
    </row>
    <row r="649" spans="4:4" ht="14.25" customHeight="1" x14ac:dyDescent="0.35">
      <c r="D649" s="23"/>
    </row>
    <row r="650" spans="4:4" ht="14.25" customHeight="1" x14ac:dyDescent="0.35">
      <c r="D650" s="23"/>
    </row>
    <row r="651" spans="4:4" ht="14.25" customHeight="1" x14ac:dyDescent="0.35">
      <c r="D651" s="23"/>
    </row>
    <row r="652" spans="4:4" ht="14.25" customHeight="1" x14ac:dyDescent="0.35">
      <c r="D652" s="23"/>
    </row>
    <row r="653" spans="4:4" ht="14.25" customHeight="1" x14ac:dyDescent="0.35">
      <c r="D653" s="23"/>
    </row>
    <row r="654" spans="4:4" ht="14.25" customHeight="1" x14ac:dyDescent="0.35">
      <c r="D654" s="23"/>
    </row>
    <row r="655" spans="4:4" ht="14.25" customHeight="1" x14ac:dyDescent="0.35">
      <c r="D655" s="23"/>
    </row>
    <row r="656" spans="4:4" ht="14.25" customHeight="1" x14ac:dyDescent="0.35">
      <c r="D656" s="23"/>
    </row>
    <row r="657" spans="4:4" ht="14.25" customHeight="1" x14ac:dyDescent="0.35">
      <c r="D657" s="23"/>
    </row>
    <row r="658" spans="4:4" ht="14.25" customHeight="1" x14ac:dyDescent="0.35">
      <c r="D658" s="23"/>
    </row>
    <row r="659" spans="4:4" ht="14.25" customHeight="1" x14ac:dyDescent="0.35">
      <c r="D659" s="23"/>
    </row>
    <row r="660" spans="4:4" ht="14.25" customHeight="1" x14ac:dyDescent="0.35">
      <c r="D660" s="23"/>
    </row>
    <row r="661" spans="4:4" ht="14.25" customHeight="1" x14ac:dyDescent="0.35">
      <c r="D661" s="23"/>
    </row>
    <row r="662" spans="4:4" ht="14.25" customHeight="1" x14ac:dyDescent="0.35">
      <c r="D662" s="23"/>
    </row>
    <row r="663" spans="4:4" ht="14.25" customHeight="1" x14ac:dyDescent="0.35">
      <c r="D663" s="23"/>
    </row>
    <row r="664" spans="4:4" ht="14.25" customHeight="1" x14ac:dyDescent="0.35">
      <c r="D664" s="23"/>
    </row>
    <row r="665" spans="4:4" ht="14.25" customHeight="1" x14ac:dyDescent="0.35">
      <c r="D665" s="23"/>
    </row>
    <row r="666" spans="4:4" ht="14.25" customHeight="1" x14ac:dyDescent="0.35">
      <c r="D666" s="23"/>
    </row>
    <row r="667" spans="4:4" ht="14.25" customHeight="1" x14ac:dyDescent="0.35">
      <c r="D667" s="23"/>
    </row>
    <row r="668" spans="4:4" ht="14.25" customHeight="1" x14ac:dyDescent="0.35">
      <c r="D668" s="23"/>
    </row>
    <row r="669" spans="4:4" ht="14.25" customHeight="1" x14ac:dyDescent="0.35">
      <c r="D669" s="23"/>
    </row>
    <row r="670" spans="4:4" ht="14.25" customHeight="1" x14ac:dyDescent="0.35">
      <c r="D670" s="23"/>
    </row>
    <row r="671" spans="4:4" ht="14.25" customHeight="1" x14ac:dyDescent="0.35">
      <c r="D671" s="23"/>
    </row>
    <row r="672" spans="4:4" ht="14.25" customHeight="1" x14ac:dyDescent="0.35">
      <c r="D672" s="23"/>
    </row>
    <row r="673" spans="4:4" ht="14.25" customHeight="1" x14ac:dyDescent="0.35">
      <c r="D673" s="23"/>
    </row>
    <row r="674" spans="4:4" ht="14.25" customHeight="1" x14ac:dyDescent="0.35">
      <c r="D674" s="23"/>
    </row>
    <row r="675" spans="4:4" ht="14.25" customHeight="1" x14ac:dyDescent="0.35">
      <c r="D675" s="23"/>
    </row>
    <row r="676" spans="4:4" ht="14.25" customHeight="1" x14ac:dyDescent="0.35">
      <c r="D676" s="23"/>
    </row>
    <row r="677" spans="4:4" ht="14.25" customHeight="1" x14ac:dyDescent="0.35">
      <c r="D677" s="23"/>
    </row>
    <row r="678" spans="4:4" ht="14.25" customHeight="1" x14ac:dyDescent="0.35">
      <c r="D678" s="23"/>
    </row>
    <row r="679" spans="4:4" ht="14.25" customHeight="1" x14ac:dyDescent="0.35">
      <c r="D679" s="23"/>
    </row>
    <row r="680" spans="4:4" ht="14.25" customHeight="1" x14ac:dyDescent="0.35">
      <c r="D680" s="23"/>
    </row>
    <row r="681" spans="4:4" ht="14.25" customHeight="1" x14ac:dyDescent="0.35">
      <c r="D681" s="23"/>
    </row>
    <row r="682" spans="4:4" ht="14.25" customHeight="1" x14ac:dyDescent="0.35">
      <c r="D682" s="23"/>
    </row>
    <row r="683" spans="4:4" ht="14.25" customHeight="1" x14ac:dyDescent="0.35">
      <c r="D683" s="23"/>
    </row>
    <row r="684" spans="4:4" ht="14.25" customHeight="1" x14ac:dyDescent="0.35">
      <c r="D684" s="23"/>
    </row>
    <row r="685" spans="4:4" ht="14.25" customHeight="1" x14ac:dyDescent="0.35">
      <c r="D685" s="23"/>
    </row>
    <row r="686" spans="4:4" ht="14.25" customHeight="1" x14ac:dyDescent="0.35">
      <c r="D686" s="23"/>
    </row>
    <row r="687" spans="4:4" ht="14.25" customHeight="1" x14ac:dyDescent="0.35">
      <c r="D687" s="23"/>
    </row>
    <row r="688" spans="4:4" ht="14.25" customHeight="1" x14ac:dyDescent="0.35">
      <c r="D688" s="23"/>
    </row>
    <row r="689" spans="4:4" ht="14.25" customHeight="1" x14ac:dyDescent="0.35">
      <c r="D689" s="23"/>
    </row>
    <row r="690" spans="4:4" ht="14.25" customHeight="1" x14ac:dyDescent="0.35">
      <c r="D690" s="23"/>
    </row>
    <row r="691" spans="4:4" ht="14.25" customHeight="1" x14ac:dyDescent="0.35">
      <c r="D691" s="23"/>
    </row>
    <row r="692" spans="4:4" ht="14.25" customHeight="1" x14ac:dyDescent="0.35">
      <c r="D692" s="23"/>
    </row>
    <row r="693" spans="4:4" ht="14.25" customHeight="1" x14ac:dyDescent="0.35">
      <c r="D693" s="23"/>
    </row>
    <row r="694" spans="4:4" ht="14.25" customHeight="1" x14ac:dyDescent="0.35">
      <c r="D694" s="23"/>
    </row>
    <row r="695" spans="4:4" ht="14.25" customHeight="1" x14ac:dyDescent="0.35">
      <c r="D695" s="23"/>
    </row>
    <row r="696" spans="4:4" ht="14.25" customHeight="1" x14ac:dyDescent="0.35">
      <c r="D696" s="23"/>
    </row>
    <row r="697" spans="4:4" ht="14.25" customHeight="1" x14ac:dyDescent="0.35">
      <c r="D697" s="23"/>
    </row>
    <row r="698" spans="4:4" ht="14.25" customHeight="1" x14ac:dyDescent="0.35">
      <c r="D698" s="23"/>
    </row>
    <row r="699" spans="4:4" ht="14.25" customHeight="1" x14ac:dyDescent="0.35">
      <c r="D699" s="23"/>
    </row>
    <row r="700" spans="4:4" ht="14.25" customHeight="1" x14ac:dyDescent="0.35">
      <c r="D700" s="23"/>
    </row>
    <row r="701" spans="4:4" ht="14.25" customHeight="1" x14ac:dyDescent="0.35">
      <c r="D701" s="23"/>
    </row>
    <row r="702" spans="4:4" ht="14.25" customHeight="1" x14ac:dyDescent="0.35">
      <c r="D702" s="23"/>
    </row>
    <row r="703" spans="4:4" ht="14.25" customHeight="1" x14ac:dyDescent="0.35">
      <c r="D703" s="23"/>
    </row>
    <row r="704" spans="4:4" ht="14.25" customHeight="1" x14ac:dyDescent="0.35">
      <c r="D704" s="23"/>
    </row>
    <row r="705" spans="4:4" ht="14.25" customHeight="1" x14ac:dyDescent="0.35">
      <c r="D705" s="23"/>
    </row>
    <row r="706" spans="4:4" ht="14.25" customHeight="1" x14ac:dyDescent="0.35">
      <c r="D706" s="23"/>
    </row>
    <row r="707" spans="4:4" ht="14.25" customHeight="1" x14ac:dyDescent="0.35">
      <c r="D707" s="23"/>
    </row>
    <row r="708" spans="4:4" ht="14.25" customHeight="1" x14ac:dyDescent="0.35">
      <c r="D708" s="23"/>
    </row>
    <row r="709" spans="4:4" ht="14.25" customHeight="1" x14ac:dyDescent="0.35">
      <c r="D709" s="23"/>
    </row>
    <row r="710" spans="4:4" ht="14.25" customHeight="1" x14ac:dyDescent="0.35">
      <c r="D710" s="23"/>
    </row>
    <row r="711" spans="4:4" ht="14.25" customHeight="1" x14ac:dyDescent="0.35">
      <c r="D711" s="23"/>
    </row>
    <row r="712" spans="4:4" ht="14.25" customHeight="1" x14ac:dyDescent="0.35">
      <c r="D712" s="23"/>
    </row>
    <row r="713" spans="4:4" ht="14.25" customHeight="1" x14ac:dyDescent="0.35">
      <c r="D713" s="23"/>
    </row>
    <row r="714" spans="4:4" ht="14.25" customHeight="1" x14ac:dyDescent="0.35">
      <c r="D714" s="23"/>
    </row>
    <row r="715" spans="4:4" ht="14.25" customHeight="1" x14ac:dyDescent="0.35">
      <c r="D715" s="23"/>
    </row>
    <row r="716" spans="4:4" ht="14.25" customHeight="1" x14ac:dyDescent="0.35">
      <c r="D716" s="23"/>
    </row>
    <row r="717" spans="4:4" ht="14.25" customHeight="1" x14ac:dyDescent="0.35">
      <c r="D717" s="23"/>
    </row>
    <row r="718" spans="4:4" ht="14.25" customHeight="1" x14ac:dyDescent="0.35">
      <c r="D718" s="23"/>
    </row>
    <row r="719" spans="4:4" ht="14.25" customHeight="1" x14ac:dyDescent="0.35">
      <c r="D719" s="23"/>
    </row>
    <row r="720" spans="4:4" ht="14.25" customHeight="1" x14ac:dyDescent="0.35">
      <c r="D720" s="23"/>
    </row>
    <row r="721" spans="4:4" ht="14.25" customHeight="1" x14ac:dyDescent="0.35">
      <c r="D721" s="23"/>
    </row>
    <row r="722" spans="4:4" ht="14.25" customHeight="1" x14ac:dyDescent="0.35">
      <c r="D722" s="23"/>
    </row>
    <row r="723" spans="4:4" ht="14.25" customHeight="1" x14ac:dyDescent="0.35">
      <c r="D723" s="23"/>
    </row>
    <row r="724" spans="4:4" ht="14.25" customHeight="1" x14ac:dyDescent="0.35">
      <c r="D724" s="23"/>
    </row>
    <row r="725" spans="4:4" ht="14.25" customHeight="1" x14ac:dyDescent="0.35">
      <c r="D725" s="23"/>
    </row>
    <row r="726" spans="4:4" ht="14.25" customHeight="1" x14ac:dyDescent="0.35">
      <c r="D726" s="23"/>
    </row>
    <row r="727" spans="4:4" ht="14.25" customHeight="1" x14ac:dyDescent="0.35">
      <c r="D727" s="23"/>
    </row>
    <row r="728" spans="4:4" ht="14.25" customHeight="1" x14ac:dyDescent="0.35">
      <c r="D728" s="23"/>
    </row>
    <row r="729" spans="4:4" ht="14.25" customHeight="1" x14ac:dyDescent="0.35">
      <c r="D729" s="23"/>
    </row>
    <row r="730" spans="4:4" ht="14.25" customHeight="1" x14ac:dyDescent="0.35">
      <c r="D730" s="23"/>
    </row>
    <row r="731" spans="4:4" ht="14.25" customHeight="1" x14ac:dyDescent="0.35">
      <c r="D731" s="23"/>
    </row>
    <row r="732" spans="4:4" ht="14.25" customHeight="1" x14ac:dyDescent="0.35">
      <c r="D732" s="23"/>
    </row>
    <row r="733" spans="4:4" ht="14.25" customHeight="1" x14ac:dyDescent="0.35">
      <c r="D733" s="23"/>
    </row>
    <row r="734" spans="4:4" ht="14.25" customHeight="1" x14ac:dyDescent="0.35">
      <c r="D734" s="23"/>
    </row>
    <row r="735" spans="4:4" ht="14.25" customHeight="1" x14ac:dyDescent="0.35">
      <c r="D735" s="23"/>
    </row>
    <row r="736" spans="4:4" ht="14.25" customHeight="1" x14ac:dyDescent="0.35">
      <c r="D736" s="23"/>
    </row>
    <row r="737" spans="4:4" ht="14.25" customHeight="1" x14ac:dyDescent="0.35">
      <c r="D737" s="23"/>
    </row>
    <row r="738" spans="4:4" ht="14.25" customHeight="1" x14ac:dyDescent="0.35">
      <c r="D738" s="23"/>
    </row>
    <row r="739" spans="4:4" ht="14.25" customHeight="1" x14ac:dyDescent="0.35">
      <c r="D739" s="23"/>
    </row>
    <row r="740" spans="4:4" ht="14.25" customHeight="1" x14ac:dyDescent="0.35">
      <c r="D740" s="23"/>
    </row>
    <row r="741" spans="4:4" ht="14.25" customHeight="1" x14ac:dyDescent="0.35">
      <c r="D741" s="23"/>
    </row>
    <row r="742" spans="4:4" ht="14.25" customHeight="1" x14ac:dyDescent="0.35">
      <c r="D742" s="23"/>
    </row>
    <row r="743" spans="4:4" ht="14.25" customHeight="1" x14ac:dyDescent="0.35">
      <c r="D743" s="23"/>
    </row>
    <row r="744" spans="4:4" ht="14.25" customHeight="1" x14ac:dyDescent="0.35">
      <c r="D744" s="23"/>
    </row>
    <row r="745" spans="4:4" ht="14.25" customHeight="1" x14ac:dyDescent="0.35">
      <c r="D745" s="23"/>
    </row>
    <row r="746" spans="4:4" ht="14.25" customHeight="1" x14ac:dyDescent="0.35">
      <c r="D746" s="23"/>
    </row>
    <row r="747" spans="4:4" ht="14.25" customHeight="1" x14ac:dyDescent="0.35">
      <c r="D747" s="23"/>
    </row>
    <row r="748" spans="4:4" ht="14.25" customHeight="1" x14ac:dyDescent="0.35">
      <c r="D748" s="23"/>
    </row>
    <row r="749" spans="4:4" ht="14.25" customHeight="1" x14ac:dyDescent="0.35">
      <c r="D749" s="23"/>
    </row>
    <row r="750" spans="4:4" ht="14.25" customHeight="1" x14ac:dyDescent="0.35">
      <c r="D750" s="23"/>
    </row>
    <row r="751" spans="4:4" ht="14.25" customHeight="1" x14ac:dyDescent="0.35">
      <c r="D751" s="23"/>
    </row>
    <row r="752" spans="4:4" ht="14.25" customHeight="1" x14ac:dyDescent="0.35">
      <c r="D752" s="23"/>
    </row>
    <row r="753" spans="4:4" ht="14.25" customHeight="1" x14ac:dyDescent="0.35">
      <c r="D753" s="23"/>
    </row>
    <row r="754" spans="4:4" ht="14.25" customHeight="1" x14ac:dyDescent="0.35">
      <c r="D754" s="23"/>
    </row>
    <row r="755" spans="4:4" ht="14.25" customHeight="1" x14ac:dyDescent="0.35">
      <c r="D755" s="23"/>
    </row>
    <row r="756" spans="4:4" ht="14.25" customHeight="1" x14ac:dyDescent="0.35">
      <c r="D756" s="23"/>
    </row>
    <row r="757" spans="4:4" ht="14.25" customHeight="1" x14ac:dyDescent="0.35">
      <c r="D757" s="23"/>
    </row>
    <row r="758" spans="4:4" ht="14.25" customHeight="1" x14ac:dyDescent="0.35">
      <c r="D758" s="23"/>
    </row>
    <row r="759" spans="4:4" ht="14.25" customHeight="1" x14ac:dyDescent="0.35">
      <c r="D759" s="23"/>
    </row>
    <row r="760" spans="4:4" ht="14.25" customHeight="1" x14ac:dyDescent="0.35">
      <c r="D760" s="23"/>
    </row>
    <row r="761" spans="4:4" ht="14.25" customHeight="1" x14ac:dyDescent="0.35">
      <c r="D761" s="23"/>
    </row>
    <row r="762" spans="4:4" ht="14.25" customHeight="1" x14ac:dyDescent="0.35">
      <c r="D762" s="23"/>
    </row>
    <row r="763" spans="4:4" ht="14.25" customHeight="1" x14ac:dyDescent="0.35">
      <c r="D763" s="23"/>
    </row>
    <row r="764" spans="4:4" ht="14.25" customHeight="1" x14ac:dyDescent="0.35">
      <c r="D764" s="23"/>
    </row>
    <row r="765" spans="4:4" ht="14.25" customHeight="1" x14ac:dyDescent="0.35">
      <c r="D765" s="23"/>
    </row>
    <row r="766" spans="4:4" ht="14.25" customHeight="1" x14ac:dyDescent="0.35">
      <c r="D766" s="23"/>
    </row>
    <row r="767" spans="4:4" ht="14.25" customHeight="1" x14ac:dyDescent="0.35">
      <c r="D767" s="23"/>
    </row>
    <row r="768" spans="4:4" ht="14.25" customHeight="1" x14ac:dyDescent="0.35">
      <c r="D768" s="23"/>
    </row>
    <row r="769" spans="4:4" ht="14.25" customHeight="1" x14ac:dyDescent="0.35">
      <c r="D769" s="23"/>
    </row>
    <row r="770" spans="4:4" ht="14.25" customHeight="1" x14ac:dyDescent="0.35">
      <c r="D770" s="23"/>
    </row>
    <row r="771" spans="4:4" ht="14.25" customHeight="1" x14ac:dyDescent="0.35">
      <c r="D771" s="23"/>
    </row>
    <row r="772" spans="4:4" ht="14.25" customHeight="1" x14ac:dyDescent="0.35">
      <c r="D772" s="23"/>
    </row>
    <row r="773" spans="4:4" ht="14.25" customHeight="1" x14ac:dyDescent="0.35">
      <c r="D773" s="23"/>
    </row>
    <row r="774" spans="4:4" ht="14.25" customHeight="1" x14ac:dyDescent="0.35">
      <c r="D774" s="23"/>
    </row>
    <row r="775" spans="4:4" ht="14.25" customHeight="1" x14ac:dyDescent="0.35">
      <c r="D775" s="23"/>
    </row>
    <row r="776" spans="4:4" ht="14.25" customHeight="1" x14ac:dyDescent="0.35">
      <c r="D776" s="23"/>
    </row>
    <row r="777" spans="4:4" ht="14.25" customHeight="1" x14ac:dyDescent="0.35">
      <c r="D777" s="23"/>
    </row>
    <row r="778" spans="4:4" ht="14.25" customHeight="1" x14ac:dyDescent="0.35">
      <c r="D778" s="23"/>
    </row>
    <row r="779" spans="4:4" ht="14.25" customHeight="1" x14ac:dyDescent="0.35">
      <c r="D779" s="23"/>
    </row>
    <row r="780" spans="4:4" ht="14.25" customHeight="1" x14ac:dyDescent="0.35">
      <c r="D780" s="23"/>
    </row>
    <row r="781" spans="4:4" ht="14.25" customHeight="1" x14ac:dyDescent="0.35">
      <c r="D781" s="23"/>
    </row>
    <row r="782" spans="4:4" ht="14.25" customHeight="1" x14ac:dyDescent="0.35">
      <c r="D782" s="23"/>
    </row>
    <row r="783" spans="4:4" ht="14.25" customHeight="1" x14ac:dyDescent="0.35">
      <c r="D783" s="23"/>
    </row>
    <row r="784" spans="4:4" ht="14.25" customHeight="1" x14ac:dyDescent="0.35">
      <c r="D784" s="23"/>
    </row>
    <row r="785" spans="4:4" ht="14.25" customHeight="1" x14ac:dyDescent="0.35">
      <c r="D785" s="23"/>
    </row>
    <row r="786" spans="4:4" ht="14.25" customHeight="1" x14ac:dyDescent="0.35">
      <c r="D786" s="23"/>
    </row>
    <row r="787" spans="4:4" ht="14.25" customHeight="1" x14ac:dyDescent="0.35">
      <c r="D787" s="23"/>
    </row>
    <row r="788" spans="4:4" ht="14.25" customHeight="1" x14ac:dyDescent="0.35">
      <c r="D788" s="23"/>
    </row>
    <row r="789" spans="4:4" ht="14.25" customHeight="1" x14ac:dyDescent="0.35">
      <c r="D789" s="23"/>
    </row>
    <row r="790" spans="4:4" ht="14.25" customHeight="1" x14ac:dyDescent="0.35">
      <c r="D790" s="23"/>
    </row>
    <row r="791" spans="4:4" ht="14.25" customHeight="1" x14ac:dyDescent="0.35">
      <c r="D791" s="23"/>
    </row>
    <row r="792" spans="4:4" ht="14.25" customHeight="1" x14ac:dyDescent="0.35">
      <c r="D792" s="23"/>
    </row>
    <row r="793" spans="4:4" ht="14.25" customHeight="1" x14ac:dyDescent="0.35">
      <c r="D793" s="23"/>
    </row>
    <row r="794" spans="4:4" ht="14.25" customHeight="1" x14ac:dyDescent="0.35">
      <c r="D794" s="23"/>
    </row>
    <row r="795" spans="4:4" ht="14.25" customHeight="1" x14ac:dyDescent="0.35">
      <c r="D795" s="23"/>
    </row>
    <row r="796" spans="4:4" ht="14.25" customHeight="1" x14ac:dyDescent="0.35">
      <c r="D796" s="23"/>
    </row>
    <row r="797" spans="4:4" ht="14.25" customHeight="1" x14ac:dyDescent="0.35">
      <c r="D797" s="23"/>
    </row>
    <row r="798" spans="4:4" ht="14.25" customHeight="1" x14ac:dyDescent="0.35">
      <c r="D798" s="23"/>
    </row>
    <row r="799" spans="4:4" ht="14.25" customHeight="1" x14ac:dyDescent="0.35">
      <c r="D799" s="23"/>
    </row>
    <row r="800" spans="4:4" ht="14.25" customHeight="1" x14ac:dyDescent="0.35">
      <c r="D800" s="23"/>
    </row>
    <row r="801" spans="4:4" ht="14.25" customHeight="1" x14ac:dyDescent="0.35">
      <c r="D801" s="23"/>
    </row>
    <row r="802" spans="4:4" ht="14.25" customHeight="1" x14ac:dyDescent="0.35">
      <c r="D802" s="23"/>
    </row>
    <row r="803" spans="4:4" ht="14.25" customHeight="1" x14ac:dyDescent="0.35">
      <c r="D803" s="23"/>
    </row>
    <row r="804" spans="4:4" ht="14.25" customHeight="1" x14ac:dyDescent="0.35">
      <c r="D804" s="23"/>
    </row>
    <row r="805" spans="4:4" ht="14.25" customHeight="1" x14ac:dyDescent="0.35">
      <c r="D805" s="23"/>
    </row>
    <row r="806" spans="4:4" ht="14.25" customHeight="1" x14ac:dyDescent="0.35">
      <c r="D806" s="23"/>
    </row>
    <row r="807" spans="4:4" ht="14.25" customHeight="1" x14ac:dyDescent="0.35">
      <c r="D807" s="23"/>
    </row>
    <row r="808" spans="4:4" ht="14.25" customHeight="1" x14ac:dyDescent="0.35">
      <c r="D808" s="23"/>
    </row>
    <row r="809" spans="4:4" ht="14.25" customHeight="1" x14ac:dyDescent="0.35">
      <c r="D809" s="23"/>
    </row>
    <row r="810" spans="4:4" ht="14.25" customHeight="1" x14ac:dyDescent="0.35">
      <c r="D810" s="23"/>
    </row>
    <row r="811" spans="4:4" ht="14.25" customHeight="1" x14ac:dyDescent="0.35">
      <c r="D811" s="23"/>
    </row>
    <row r="812" spans="4:4" ht="14.25" customHeight="1" x14ac:dyDescent="0.35">
      <c r="D812" s="23"/>
    </row>
    <row r="813" spans="4:4" ht="14.25" customHeight="1" x14ac:dyDescent="0.35">
      <c r="D813" s="23"/>
    </row>
    <row r="814" spans="4:4" ht="14.25" customHeight="1" x14ac:dyDescent="0.35">
      <c r="D814" s="23"/>
    </row>
    <row r="815" spans="4:4" ht="14.25" customHeight="1" x14ac:dyDescent="0.35">
      <c r="D815" s="23"/>
    </row>
    <row r="816" spans="4:4" ht="14.25" customHeight="1" x14ac:dyDescent="0.35">
      <c r="D816" s="23"/>
    </row>
    <row r="817" spans="4:4" ht="14.25" customHeight="1" x14ac:dyDescent="0.35">
      <c r="D817" s="23"/>
    </row>
    <row r="818" spans="4:4" ht="14.25" customHeight="1" x14ac:dyDescent="0.35">
      <c r="D818" s="23"/>
    </row>
    <row r="819" spans="4:4" ht="14.25" customHeight="1" x14ac:dyDescent="0.35">
      <c r="D819" s="23"/>
    </row>
    <row r="820" spans="4:4" ht="14.25" customHeight="1" x14ac:dyDescent="0.35">
      <c r="D820" s="23"/>
    </row>
    <row r="821" spans="4:4" ht="14.25" customHeight="1" x14ac:dyDescent="0.35">
      <c r="D821" s="23"/>
    </row>
    <row r="822" spans="4:4" ht="14.25" customHeight="1" x14ac:dyDescent="0.35">
      <c r="D822" s="23"/>
    </row>
    <row r="823" spans="4:4" ht="14.25" customHeight="1" x14ac:dyDescent="0.35">
      <c r="D823" s="23"/>
    </row>
    <row r="824" spans="4:4" ht="14.25" customHeight="1" x14ac:dyDescent="0.35">
      <c r="D824" s="23"/>
    </row>
    <row r="825" spans="4:4" ht="14.25" customHeight="1" x14ac:dyDescent="0.35">
      <c r="D825" s="23"/>
    </row>
    <row r="826" spans="4:4" ht="14.25" customHeight="1" x14ac:dyDescent="0.35">
      <c r="D826" s="23"/>
    </row>
    <row r="827" spans="4:4" ht="14.25" customHeight="1" x14ac:dyDescent="0.35">
      <c r="D827" s="23"/>
    </row>
    <row r="828" spans="4:4" ht="14.25" customHeight="1" x14ac:dyDescent="0.35">
      <c r="D828" s="23"/>
    </row>
    <row r="829" spans="4:4" ht="14.25" customHeight="1" x14ac:dyDescent="0.35">
      <c r="D829" s="23"/>
    </row>
    <row r="830" spans="4:4" ht="14.25" customHeight="1" x14ac:dyDescent="0.35">
      <c r="D830" s="23"/>
    </row>
    <row r="831" spans="4:4" ht="14.25" customHeight="1" x14ac:dyDescent="0.35">
      <c r="D831" s="23"/>
    </row>
    <row r="832" spans="4:4" ht="14.25" customHeight="1" x14ac:dyDescent="0.35">
      <c r="D832" s="23"/>
    </row>
    <row r="833" spans="4:4" ht="14.25" customHeight="1" x14ac:dyDescent="0.35">
      <c r="D833" s="23"/>
    </row>
    <row r="834" spans="4:4" ht="14.25" customHeight="1" x14ac:dyDescent="0.35">
      <c r="D834" s="23"/>
    </row>
    <row r="835" spans="4:4" ht="14.25" customHeight="1" x14ac:dyDescent="0.35">
      <c r="D835" s="23"/>
    </row>
    <row r="836" spans="4:4" ht="14.25" customHeight="1" x14ac:dyDescent="0.35">
      <c r="D836" s="23"/>
    </row>
    <row r="837" spans="4:4" ht="14.25" customHeight="1" x14ac:dyDescent="0.35">
      <c r="D837" s="23"/>
    </row>
    <row r="838" spans="4:4" ht="14.25" customHeight="1" x14ac:dyDescent="0.35">
      <c r="D838" s="23"/>
    </row>
    <row r="839" spans="4:4" ht="14.25" customHeight="1" x14ac:dyDescent="0.35">
      <c r="D839" s="23"/>
    </row>
    <row r="840" spans="4:4" ht="14.25" customHeight="1" x14ac:dyDescent="0.35">
      <c r="D840" s="23"/>
    </row>
    <row r="841" spans="4:4" ht="14.25" customHeight="1" x14ac:dyDescent="0.35">
      <c r="D841" s="23"/>
    </row>
    <row r="842" spans="4:4" ht="14.25" customHeight="1" x14ac:dyDescent="0.35">
      <c r="D842" s="23"/>
    </row>
    <row r="843" spans="4:4" ht="14.25" customHeight="1" x14ac:dyDescent="0.35">
      <c r="D843" s="23"/>
    </row>
    <row r="844" spans="4:4" ht="14.25" customHeight="1" x14ac:dyDescent="0.35">
      <c r="D844" s="23"/>
    </row>
    <row r="845" spans="4:4" ht="14.25" customHeight="1" x14ac:dyDescent="0.35">
      <c r="D845" s="23"/>
    </row>
    <row r="846" spans="4:4" ht="14.25" customHeight="1" x14ac:dyDescent="0.35">
      <c r="D846" s="23"/>
    </row>
    <row r="847" spans="4:4" ht="14.25" customHeight="1" x14ac:dyDescent="0.35">
      <c r="D847" s="23"/>
    </row>
    <row r="848" spans="4:4" ht="14.25" customHeight="1" x14ac:dyDescent="0.35">
      <c r="D848" s="23"/>
    </row>
    <row r="849" spans="4:4" ht="14.25" customHeight="1" x14ac:dyDescent="0.35">
      <c r="D849" s="23"/>
    </row>
    <row r="850" spans="4:4" ht="14.25" customHeight="1" x14ac:dyDescent="0.35">
      <c r="D850" s="23"/>
    </row>
    <row r="851" spans="4:4" ht="14.25" customHeight="1" x14ac:dyDescent="0.35">
      <c r="D851" s="23"/>
    </row>
    <row r="852" spans="4:4" ht="14.25" customHeight="1" x14ac:dyDescent="0.35">
      <c r="D852" s="23"/>
    </row>
    <row r="853" spans="4:4" ht="14.25" customHeight="1" x14ac:dyDescent="0.35">
      <c r="D853" s="23"/>
    </row>
    <row r="854" spans="4:4" ht="14.25" customHeight="1" x14ac:dyDescent="0.35">
      <c r="D854" s="23"/>
    </row>
    <row r="855" spans="4:4" ht="14.25" customHeight="1" x14ac:dyDescent="0.35">
      <c r="D855" s="23"/>
    </row>
    <row r="856" spans="4:4" ht="14.25" customHeight="1" x14ac:dyDescent="0.35">
      <c r="D856" s="23"/>
    </row>
    <row r="857" spans="4:4" ht="14.25" customHeight="1" x14ac:dyDescent="0.35">
      <c r="D857" s="23"/>
    </row>
    <row r="858" spans="4:4" ht="14.25" customHeight="1" x14ac:dyDescent="0.35">
      <c r="D858" s="23"/>
    </row>
    <row r="859" spans="4:4" ht="14.25" customHeight="1" x14ac:dyDescent="0.35">
      <c r="D859" s="23"/>
    </row>
    <row r="860" spans="4:4" ht="14.25" customHeight="1" x14ac:dyDescent="0.35">
      <c r="D860" s="23"/>
    </row>
    <row r="861" spans="4:4" ht="14.25" customHeight="1" x14ac:dyDescent="0.35">
      <c r="D861" s="23"/>
    </row>
    <row r="862" spans="4:4" ht="14.25" customHeight="1" x14ac:dyDescent="0.35">
      <c r="D862" s="23"/>
    </row>
    <row r="863" spans="4:4" ht="14.25" customHeight="1" x14ac:dyDescent="0.35">
      <c r="D863" s="23"/>
    </row>
    <row r="864" spans="4:4" ht="14.25" customHeight="1" x14ac:dyDescent="0.35">
      <c r="D864" s="23"/>
    </row>
    <row r="865" spans="4:4" ht="14.25" customHeight="1" x14ac:dyDescent="0.35">
      <c r="D865" s="23"/>
    </row>
    <row r="866" spans="4:4" ht="14.25" customHeight="1" x14ac:dyDescent="0.35">
      <c r="D866" s="23"/>
    </row>
    <row r="867" spans="4:4" ht="14.25" customHeight="1" x14ac:dyDescent="0.35">
      <c r="D867" s="23"/>
    </row>
    <row r="868" spans="4:4" ht="14.25" customHeight="1" x14ac:dyDescent="0.35">
      <c r="D868" s="23"/>
    </row>
    <row r="869" spans="4:4" ht="14.25" customHeight="1" x14ac:dyDescent="0.35">
      <c r="D869" s="23"/>
    </row>
    <row r="870" spans="4:4" ht="14.25" customHeight="1" x14ac:dyDescent="0.35">
      <c r="D870" s="23"/>
    </row>
    <row r="871" spans="4:4" ht="14.25" customHeight="1" x14ac:dyDescent="0.35">
      <c r="D871" s="23"/>
    </row>
    <row r="872" spans="4:4" ht="14.25" customHeight="1" x14ac:dyDescent="0.35">
      <c r="D872" s="23"/>
    </row>
    <row r="873" spans="4:4" ht="14.25" customHeight="1" x14ac:dyDescent="0.35">
      <c r="D873" s="23"/>
    </row>
    <row r="874" spans="4:4" ht="14.25" customHeight="1" x14ac:dyDescent="0.35">
      <c r="D874" s="23"/>
    </row>
    <row r="875" spans="4:4" ht="14.25" customHeight="1" x14ac:dyDescent="0.35">
      <c r="D875" s="23"/>
    </row>
    <row r="876" spans="4:4" ht="14.25" customHeight="1" x14ac:dyDescent="0.35">
      <c r="D876" s="23"/>
    </row>
    <row r="877" spans="4:4" ht="14.25" customHeight="1" x14ac:dyDescent="0.35">
      <c r="D877" s="23"/>
    </row>
    <row r="878" spans="4:4" ht="14.25" customHeight="1" x14ac:dyDescent="0.35">
      <c r="D878" s="23"/>
    </row>
    <row r="879" spans="4:4" ht="14.25" customHeight="1" x14ac:dyDescent="0.35">
      <c r="D879" s="23"/>
    </row>
    <row r="880" spans="4:4" ht="14.25" customHeight="1" x14ac:dyDescent="0.35">
      <c r="D880" s="23"/>
    </row>
    <row r="881" spans="4:4" ht="14.25" customHeight="1" x14ac:dyDescent="0.35">
      <c r="D881" s="23"/>
    </row>
    <row r="882" spans="4:4" ht="14.25" customHeight="1" x14ac:dyDescent="0.35">
      <c r="D882" s="23"/>
    </row>
    <row r="883" spans="4:4" ht="14.25" customHeight="1" x14ac:dyDescent="0.35">
      <c r="D883" s="23"/>
    </row>
    <row r="884" spans="4:4" ht="14.25" customHeight="1" x14ac:dyDescent="0.35">
      <c r="D884" s="23"/>
    </row>
    <row r="885" spans="4:4" ht="14.25" customHeight="1" x14ac:dyDescent="0.35">
      <c r="D885" s="23"/>
    </row>
    <row r="886" spans="4:4" ht="14.25" customHeight="1" x14ac:dyDescent="0.35">
      <c r="D886" s="23"/>
    </row>
    <row r="887" spans="4:4" ht="14.25" customHeight="1" x14ac:dyDescent="0.35">
      <c r="D887" s="23"/>
    </row>
    <row r="888" spans="4:4" ht="14.25" customHeight="1" x14ac:dyDescent="0.35">
      <c r="D888" s="23"/>
    </row>
    <row r="889" spans="4:4" ht="14.25" customHeight="1" x14ac:dyDescent="0.35">
      <c r="D889" s="23"/>
    </row>
    <row r="890" spans="4:4" ht="14.25" customHeight="1" x14ac:dyDescent="0.35">
      <c r="D890" s="23"/>
    </row>
    <row r="891" spans="4:4" ht="14.25" customHeight="1" x14ac:dyDescent="0.35">
      <c r="D891" s="23"/>
    </row>
    <row r="892" spans="4:4" ht="14.25" customHeight="1" x14ac:dyDescent="0.35">
      <c r="D892" s="23"/>
    </row>
    <row r="893" spans="4:4" ht="14.25" customHeight="1" x14ac:dyDescent="0.35">
      <c r="D893" s="23"/>
    </row>
    <row r="894" spans="4:4" ht="14.25" customHeight="1" x14ac:dyDescent="0.35">
      <c r="D894" s="23"/>
    </row>
    <row r="895" spans="4:4" ht="14.25" customHeight="1" x14ac:dyDescent="0.35">
      <c r="D895" s="23"/>
    </row>
    <row r="896" spans="4:4" ht="14.25" customHeight="1" x14ac:dyDescent="0.35">
      <c r="D896" s="23"/>
    </row>
    <row r="897" spans="4:4" ht="14.25" customHeight="1" x14ac:dyDescent="0.35">
      <c r="D897" s="23"/>
    </row>
    <row r="898" spans="4:4" ht="14.25" customHeight="1" x14ac:dyDescent="0.35">
      <c r="D898" s="23"/>
    </row>
    <row r="899" spans="4:4" ht="14.25" customHeight="1" x14ac:dyDescent="0.35">
      <c r="D899" s="23"/>
    </row>
    <row r="900" spans="4:4" ht="14.25" customHeight="1" x14ac:dyDescent="0.35">
      <c r="D900" s="23"/>
    </row>
    <row r="901" spans="4:4" ht="14.25" customHeight="1" x14ac:dyDescent="0.35">
      <c r="D901" s="23"/>
    </row>
    <row r="902" spans="4:4" ht="14.25" customHeight="1" x14ac:dyDescent="0.35">
      <c r="D902" s="23"/>
    </row>
    <row r="903" spans="4:4" ht="14.25" customHeight="1" x14ac:dyDescent="0.35">
      <c r="D903" s="23"/>
    </row>
    <row r="904" spans="4:4" ht="14.25" customHeight="1" x14ac:dyDescent="0.35">
      <c r="D904" s="23"/>
    </row>
    <row r="905" spans="4:4" ht="14.25" customHeight="1" x14ac:dyDescent="0.35">
      <c r="D905" s="23"/>
    </row>
    <row r="906" spans="4:4" ht="14.25" customHeight="1" x14ac:dyDescent="0.35">
      <c r="D906" s="23"/>
    </row>
    <row r="907" spans="4:4" ht="14.25" customHeight="1" x14ac:dyDescent="0.35">
      <c r="D907" s="23"/>
    </row>
    <row r="908" spans="4:4" ht="14.25" customHeight="1" x14ac:dyDescent="0.35">
      <c r="D908" s="23"/>
    </row>
    <row r="909" spans="4:4" ht="14.25" customHeight="1" x14ac:dyDescent="0.35">
      <c r="D909" s="23"/>
    </row>
    <row r="910" spans="4:4" ht="14.25" customHeight="1" x14ac:dyDescent="0.35">
      <c r="D910" s="23"/>
    </row>
    <row r="911" spans="4:4" ht="14.25" customHeight="1" x14ac:dyDescent="0.35">
      <c r="D911" s="23"/>
    </row>
    <row r="912" spans="4:4" ht="14.25" customHeight="1" x14ac:dyDescent="0.35">
      <c r="D912" s="23"/>
    </row>
    <row r="913" spans="4:4" ht="14.25" customHeight="1" x14ac:dyDescent="0.35">
      <c r="D913" s="23"/>
    </row>
    <row r="914" spans="4:4" ht="14.25" customHeight="1" x14ac:dyDescent="0.35">
      <c r="D914" s="23"/>
    </row>
    <row r="915" spans="4:4" ht="14.25" customHeight="1" x14ac:dyDescent="0.35">
      <c r="D915" s="23"/>
    </row>
    <row r="916" spans="4:4" ht="14.25" customHeight="1" x14ac:dyDescent="0.35">
      <c r="D916" s="23"/>
    </row>
    <row r="917" spans="4:4" ht="14.25" customHeight="1" x14ac:dyDescent="0.35">
      <c r="D917" s="23"/>
    </row>
    <row r="918" spans="4:4" ht="14.25" customHeight="1" x14ac:dyDescent="0.35">
      <c r="D918" s="23"/>
    </row>
    <row r="919" spans="4:4" ht="14.25" customHeight="1" x14ac:dyDescent="0.35">
      <c r="D919" s="23"/>
    </row>
    <row r="920" spans="4:4" ht="14.25" customHeight="1" x14ac:dyDescent="0.35">
      <c r="D920" s="23"/>
    </row>
    <row r="921" spans="4:4" ht="14.25" customHeight="1" x14ac:dyDescent="0.35">
      <c r="D921" s="23"/>
    </row>
    <row r="922" spans="4:4" ht="14.25" customHeight="1" x14ac:dyDescent="0.35">
      <c r="D922" s="23"/>
    </row>
    <row r="923" spans="4:4" ht="14.25" customHeight="1" x14ac:dyDescent="0.35">
      <c r="D923" s="23"/>
    </row>
    <row r="924" spans="4:4" ht="14.25" customHeight="1" x14ac:dyDescent="0.35">
      <c r="D924" s="23"/>
    </row>
    <row r="925" spans="4:4" ht="14.25" customHeight="1" x14ac:dyDescent="0.35">
      <c r="D925" s="23"/>
    </row>
    <row r="926" spans="4:4" ht="14.25" customHeight="1" x14ac:dyDescent="0.35">
      <c r="D926" s="23"/>
    </row>
    <row r="927" spans="4:4" ht="14.25" customHeight="1" x14ac:dyDescent="0.35">
      <c r="D927" s="23"/>
    </row>
    <row r="928" spans="4:4" ht="14.25" customHeight="1" x14ac:dyDescent="0.35">
      <c r="D928" s="23"/>
    </row>
    <row r="929" spans="4:4" ht="14.25" customHeight="1" x14ac:dyDescent="0.35">
      <c r="D929" s="23"/>
    </row>
    <row r="930" spans="4:4" ht="14.25" customHeight="1" x14ac:dyDescent="0.35">
      <c r="D930" s="23"/>
    </row>
    <row r="931" spans="4:4" ht="14.25" customHeight="1" x14ac:dyDescent="0.35">
      <c r="D931" s="23"/>
    </row>
    <row r="932" spans="4:4" ht="14.25" customHeight="1" x14ac:dyDescent="0.35">
      <c r="D932" s="23"/>
    </row>
    <row r="933" spans="4:4" ht="14.25" customHeight="1" x14ac:dyDescent="0.35">
      <c r="D933" s="23"/>
    </row>
    <row r="934" spans="4:4" ht="14.25" customHeight="1" x14ac:dyDescent="0.35">
      <c r="D934" s="23"/>
    </row>
    <row r="935" spans="4:4" ht="14.25" customHeight="1" x14ac:dyDescent="0.35">
      <c r="D935" s="23"/>
    </row>
    <row r="936" spans="4:4" ht="14.25" customHeight="1" x14ac:dyDescent="0.35">
      <c r="D936" s="23"/>
    </row>
    <row r="937" spans="4:4" ht="14.25" customHeight="1" x14ac:dyDescent="0.35">
      <c r="D937" s="23"/>
    </row>
    <row r="938" spans="4:4" ht="14.25" customHeight="1" x14ac:dyDescent="0.35">
      <c r="D938" s="23"/>
    </row>
    <row r="939" spans="4:4" ht="14.25" customHeight="1" x14ac:dyDescent="0.35">
      <c r="D939" s="23"/>
    </row>
    <row r="940" spans="4:4" ht="14.25" customHeight="1" x14ac:dyDescent="0.35">
      <c r="D940" s="23"/>
    </row>
    <row r="941" spans="4:4" ht="14.25" customHeight="1" x14ac:dyDescent="0.35">
      <c r="D941" s="23"/>
    </row>
    <row r="942" spans="4:4" ht="14.25" customHeight="1" x14ac:dyDescent="0.35">
      <c r="D942" s="23"/>
    </row>
    <row r="943" spans="4:4" ht="14.25" customHeight="1" x14ac:dyDescent="0.35">
      <c r="D943" s="23"/>
    </row>
    <row r="944" spans="4:4" ht="14.25" customHeight="1" x14ac:dyDescent="0.35">
      <c r="D944" s="23"/>
    </row>
    <row r="945" spans="4:4" ht="14.25" customHeight="1" x14ac:dyDescent="0.35">
      <c r="D945" s="23"/>
    </row>
    <row r="946" spans="4:4" ht="14.25" customHeight="1" x14ac:dyDescent="0.35">
      <c r="D946" s="23"/>
    </row>
    <row r="947" spans="4:4" ht="14.25" customHeight="1" x14ac:dyDescent="0.35">
      <c r="D947" s="23"/>
    </row>
    <row r="948" spans="4:4" ht="14.25" customHeight="1" x14ac:dyDescent="0.35">
      <c r="D948" s="23"/>
    </row>
    <row r="949" spans="4:4" ht="14.25" customHeight="1" x14ac:dyDescent="0.35">
      <c r="D949" s="23"/>
    </row>
    <row r="950" spans="4:4" ht="14.25" customHeight="1" x14ac:dyDescent="0.35">
      <c r="D950" s="23"/>
    </row>
    <row r="951" spans="4:4" ht="14.25" customHeight="1" x14ac:dyDescent="0.35">
      <c r="D951" s="23"/>
    </row>
    <row r="952" spans="4:4" ht="14.25" customHeight="1" x14ac:dyDescent="0.35">
      <c r="D952" s="23"/>
    </row>
    <row r="953" spans="4:4" ht="14.25" customHeight="1" x14ac:dyDescent="0.35">
      <c r="D953" s="23"/>
    </row>
    <row r="954" spans="4:4" ht="14.25" customHeight="1" x14ac:dyDescent="0.35">
      <c r="D954" s="23"/>
    </row>
    <row r="955" spans="4:4" ht="14.25" customHeight="1" x14ac:dyDescent="0.35">
      <c r="D955" s="23"/>
    </row>
    <row r="956" spans="4:4" ht="14.25" customHeight="1" x14ac:dyDescent="0.35">
      <c r="D956" s="23"/>
    </row>
    <row r="957" spans="4:4" ht="14.25" customHeight="1" x14ac:dyDescent="0.35">
      <c r="D957" s="23"/>
    </row>
    <row r="958" spans="4:4" ht="14.25" customHeight="1" x14ac:dyDescent="0.35">
      <c r="D958" s="23"/>
    </row>
    <row r="959" spans="4:4" ht="14.25" customHeight="1" x14ac:dyDescent="0.35">
      <c r="D959" s="23"/>
    </row>
    <row r="960" spans="4:4" ht="14.25" customHeight="1" x14ac:dyDescent="0.35">
      <c r="D960" s="23"/>
    </row>
    <row r="961" spans="4:4" ht="14.25" customHeight="1" x14ac:dyDescent="0.35">
      <c r="D961" s="23"/>
    </row>
    <row r="962" spans="4:4" ht="14.25" customHeight="1" x14ac:dyDescent="0.35">
      <c r="D962" s="23"/>
    </row>
    <row r="963" spans="4:4" ht="14.25" customHeight="1" x14ac:dyDescent="0.35">
      <c r="D963" s="23"/>
    </row>
    <row r="964" spans="4:4" ht="14.25" customHeight="1" x14ac:dyDescent="0.35">
      <c r="D964" s="23"/>
    </row>
    <row r="965" spans="4:4" ht="14.25" customHeight="1" x14ac:dyDescent="0.35">
      <c r="D965" s="23"/>
    </row>
    <row r="966" spans="4:4" ht="14.25" customHeight="1" x14ac:dyDescent="0.35">
      <c r="D966" s="23"/>
    </row>
    <row r="967" spans="4:4" ht="14.25" customHeight="1" x14ac:dyDescent="0.35">
      <c r="D967" s="23"/>
    </row>
    <row r="968" spans="4:4" ht="14.25" customHeight="1" x14ac:dyDescent="0.35">
      <c r="D968" s="23"/>
    </row>
    <row r="969" spans="4:4" ht="14.25" customHeight="1" x14ac:dyDescent="0.35">
      <c r="D969" s="23"/>
    </row>
    <row r="970" spans="4:4" ht="14.25" customHeight="1" x14ac:dyDescent="0.35">
      <c r="D970" s="23"/>
    </row>
    <row r="971" spans="4:4" ht="14.25" customHeight="1" x14ac:dyDescent="0.35">
      <c r="D971" s="23"/>
    </row>
    <row r="972" spans="4:4" ht="14.25" customHeight="1" x14ac:dyDescent="0.35">
      <c r="D972" s="23"/>
    </row>
    <row r="973" spans="4:4" ht="14.25" customHeight="1" x14ac:dyDescent="0.35">
      <c r="D973" s="23"/>
    </row>
    <row r="974" spans="4:4" ht="14.25" customHeight="1" x14ac:dyDescent="0.35">
      <c r="D974" s="23"/>
    </row>
    <row r="975" spans="4:4" ht="14.25" customHeight="1" x14ac:dyDescent="0.35">
      <c r="D975" s="23"/>
    </row>
    <row r="976" spans="4:4" ht="14.25" customHeight="1" x14ac:dyDescent="0.35">
      <c r="D976" s="23"/>
    </row>
    <row r="977" spans="4:4" ht="14.25" customHeight="1" x14ac:dyDescent="0.35">
      <c r="D977" s="23"/>
    </row>
    <row r="978" spans="4:4" ht="14.25" customHeight="1" x14ac:dyDescent="0.35">
      <c r="D978" s="23"/>
    </row>
    <row r="979" spans="4:4" ht="14.25" customHeight="1" x14ac:dyDescent="0.35">
      <c r="D979" s="23"/>
    </row>
    <row r="980" spans="4:4" ht="14.25" customHeight="1" x14ac:dyDescent="0.35">
      <c r="D980" s="23"/>
    </row>
    <row r="981" spans="4:4" ht="14.25" customHeight="1" x14ac:dyDescent="0.35">
      <c r="D981" s="23"/>
    </row>
    <row r="982" spans="4:4" ht="14.25" customHeight="1" x14ac:dyDescent="0.35">
      <c r="D982" s="23"/>
    </row>
    <row r="983" spans="4:4" ht="14.25" customHeight="1" x14ac:dyDescent="0.35">
      <c r="D983" s="23"/>
    </row>
    <row r="984" spans="4:4" ht="14.25" customHeight="1" x14ac:dyDescent="0.35">
      <c r="D984" s="23"/>
    </row>
    <row r="985" spans="4:4" ht="14.25" customHeight="1" x14ac:dyDescent="0.35">
      <c r="D985" s="23"/>
    </row>
    <row r="986" spans="4:4" ht="14.25" customHeight="1" x14ac:dyDescent="0.35">
      <c r="D986" s="23"/>
    </row>
    <row r="987" spans="4:4" ht="14.25" customHeight="1" x14ac:dyDescent="0.35">
      <c r="D987" s="23"/>
    </row>
    <row r="988" spans="4:4" ht="14.25" customHeight="1" x14ac:dyDescent="0.35">
      <c r="D988" s="23"/>
    </row>
    <row r="989" spans="4:4" ht="14.25" customHeight="1" x14ac:dyDescent="0.35">
      <c r="D989" s="23"/>
    </row>
    <row r="990" spans="4:4" ht="14.25" customHeight="1" x14ac:dyDescent="0.35">
      <c r="D990" s="23"/>
    </row>
    <row r="991" spans="4:4" ht="14.25" customHeight="1" x14ac:dyDescent="0.35">
      <c r="D991" s="23"/>
    </row>
    <row r="992" spans="4:4" ht="14.25" customHeight="1" x14ac:dyDescent="0.35">
      <c r="D992" s="23"/>
    </row>
    <row r="993" spans="4:4" ht="14.25" customHeight="1" x14ac:dyDescent="0.35">
      <c r="D993" s="23"/>
    </row>
    <row r="994" spans="4:4" ht="14.25" customHeight="1" x14ac:dyDescent="0.35">
      <c r="D994" s="23"/>
    </row>
    <row r="995" spans="4:4" ht="14.25" customHeight="1" x14ac:dyDescent="0.35">
      <c r="D995" s="23"/>
    </row>
    <row r="996" spans="4:4" ht="14.25" customHeight="1" x14ac:dyDescent="0.35">
      <c r="D996" s="23"/>
    </row>
    <row r="997" spans="4:4" ht="14.25" customHeight="1" x14ac:dyDescent="0.35">
      <c r="D997" s="23"/>
    </row>
    <row r="998" spans="4:4" ht="14.25" customHeight="1" x14ac:dyDescent="0.35">
      <c r="D998" s="23"/>
    </row>
    <row r="999" spans="4:4" ht="14.25" customHeight="1" x14ac:dyDescent="0.35">
      <c r="D999" s="23"/>
    </row>
    <row r="1000" spans="4:4" ht="14.25" customHeight="1" x14ac:dyDescent="0.35">
      <c r="D1000" s="23"/>
    </row>
  </sheetData>
  <mergeCells count="1">
    <mergeCell ref="E1:G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selection activeCell="E5" sqref="E5"/>
    </sheetView>
  </sheetViews>
  <sheetFormatPr defaultColWidth="14.453125" defaultRowHeight="15" customHeight="1" x14ac:dyDescent="0.35"/>
  <cols>
    <col min="1" max="1" width="10.36328125" customWidth="1"/>
    <col min="2" max="2" width="38" customWidth="1"/>
    <col min="3" max="3" width="16.54296875" customWidth="1"/>
    <col min="4" max="4" width="17.54296875" customWidth="1"/>
    <col min="5" max="5" width="26.08984375" customWidth="1"/>
    <col min="6" max="26" width="8.6328125" customWidth="1"/>
  </cols>
  <sheetData>
    <row r="1" spans="1:26" ht="14.25" customHeight="1" x14ac:dyDescent="0.35">
      <c r="A1" s="27" t="s">
        <v>174</v>
      </c>
      <c r="B1" s="27" t="s">
        <v>175</v>
      </c>
      <c r="C1" s="27" t="s">
        <v>223</v>
      </c>
      <c r="D1" s="27" t="s">
        <v>224</v>
      </c>
      <c r="E1" s="27" t="s">
        <v>225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 customHeight="1" x14ac:dyDescent="0.35">
      <c r="A2" s="5" t="s">
        <v>12</v>
      </c>
      <c r="B2" s="5" t="s">
        <v>184</v>
      </c>
      <c r="C2" s="5">
        <v>1.5</v>
      </c>
      <c r="D2" s="5">
        <v>4</v>
      </c>
      <c r="E2" s="5">
        <v>0.15</v>
      </c>
    </row>
    <row r="3" spans="1:26" ht="14.25" customHeight="1" x14ac:dyDescent="0.35">
      <c r="A3" s="5" t="s">
        <v>15</v>
      </c>
      <c r="B3" s="5" t="s">
        <v>188</v>
      </c>
      <c r="C3" s="5">
        <v>2</v>
      </c>
      <c r="D3" s="5">
        <v>5</v>
      </c>
      <c r="E3" s="5">
        <v>0.2</v>
      </c>
    </row>
    <row r="4" spans="1:26" ht="14.25" customHeight="1" x14ac:dyDescent="0.35">
      <c r="A4" s="5" t="s">
        <v>18</v>
      </c>
      <c r="B4" s="5" t="s">
        <v>191</v>
      </c>
      <c r="C4" s="5">
        <v>2</v>
      </c>
      <c r="D4" s="5">
        <v>5</v>
      </c>
      <c r="E4" s="5">
        <v>0.2</v>
      </c>
    </row>
    <row r="5" spans="1:26" ht="14.25" customHeight="1" x14ac:dyDescent="0.35">
      <c r="A5" s="5" t="s">
        <v>82</v>
      </c>
      <c r="B5" s="5" t="s">
        <v>194</v>
      </c>
      <c r="C5" s="5">
        <v>4</v>
      </c>
      <c r="D5" s="5">
        <v>10</v>
      </c>
      <c r="E5" s="5">
        <v>0.35</v>
      </c>
    </row>
    <row r="6" spans="1:26" ht="14.25" customHeight="1" x14ac:dyDescent="0.35">
      <c r="A6" s="5" t="s">
        <v>94</v>
      </c>
      <c r="B6" s="5" t="s">
        <v>197</v>
      </c>
      <c r="C6" s="5">
        <v>2</v>
      </c>
      <c r="D6" s="5">
        <v>5</v>
      </c>
      <c r="E6" s="5">
        <v>0.2</v>
      </c>
    </row>
    <row r="7" spans="1:26" ht="14.25" customHeight="1" x14ac:dyDescent="0.35">
      <c r="A7" s="5" t="s">
        <v>21</v>
      </c>
      <c r="B7" s="5" t="s">
        <v>200</v>
      </c>
      <c r="C7" s="5">
        <v>1.5</v>
      </c>
      <c r="D7" s="5">
        <v>4</v>
      </c>
      <c r="E7" s="5">
        <v>0.15</v>
      </c>
    </row>
    <row r="8" spans="1:26" ht="14.25" customHeight="1" x14ac:dyDescent="0.35">
      <c r="A8" s="5" t="s">
        <v>24</v>
      </c>
      <c r="B8" s="5" t="s">
        <v>203</v>
      </c>
      <c r="C8" s="5">
        <v>1.5</v>
      </c>
      <c r="D8" s="5">
        <v>4</v>
      </c>
      <c r="E8" s="5">
        <v>0.1</v>
      </c>
    </row>
    <row r="9" spans="1:26" ht="14.25" customHeight="1" x14ac:dyDescent="0.35">
      <c r="C9" s="6"/>
    </row>
    <row r="10" spans="1:26" ht="14.25" customHeight="1" x14ac:dyDescent="0.35">
      <c r="B10" s="5" t="s">
        <v>226</v>
      </c>
    </row>
    <row r="11" spans="1:26" ht="14.25" customHeight="1" x14ac:dyDescent="0.35">
      <c r="B11" s="5" t="s">
        <v>227</v>
      </c>
      <c r="C11" s="5">
        <v>1300</v>
      </c>
      <c r="D11" s="29" t="s">
        <v>228</v>
      </c>
    </row>
    <row r="12" spans="1:26" ht="14.25" customHeight="1" x14ac:dyDescent="0.35">
      <c r="B12" s="5" t="s">
        <v>229</v>
      </c>
      <c r="C12" s="8"/>
    </row>
    <row r="13" spans="1:26" ht="14.25" customHeight="1" x14ac:dyDescent="0.35">
      <c r="B13" s="5" t="s">
        <v>230</v>
      </c>
      <c r="C13" s="5">
        <v>3900</v>
      </c>
      <c r="D13" s="29" t="s">
        <v>231</v>
      </c>
    </row>
    <row r="14" spans="1:26" ht="14.25" customHeight="1" x14ac:dyDescent="0.35">
      <c r="B14" s="5" t="s">
        <v>232</v>
      </c>
      <c r="C14" s="5" t="s">
        <v>233</v>
      </c>
      <c r="D14" s="29"/>
    </row>
    <row r="15" spans="1:26" ht="14.25" customHeight="1" x14ac:dyDescent="0.35">
      <c r="B15" s="30" t="s">
        <v>234</v>
      </c>
      <c r="C15" s="8"/>
    </row>
    <row r="16" spans="1:26" ht="14.25" customHeight="1" x14ac:dyDescent="0.35">
      <c r="C16" s="8"/>
    </row>
    <row r="17" spans="3:3" ht="14.25" customHeight="1" x14ac:dyDescent="0.35">
      <c r="C17" s="8"/>
    </row>
    <row r="18" spans="3:3" ht="14.25" customHeight="1" x14ac:dyDescent="0.35">
      <c r="C18" s="8"/>
    </row>
    <row r="19" spans="3:3" ht="14.25" customHeight="1" x14ac:dyDescent="0.35">
      <c r="C19" s="8"/>
    </row>
    <row r="20" spans="3:3" ht="14.25" customHeight="1" x14ac:dyDescent="0.35">
      <c r="C20" s="8"/>
    </row>
    <row r="21" spans="3:3" ht="14.25" customHeight="1" x14ac:dyDescent="0.35">
      <c r="C21" s="8"/>
    </row>
    <row r="22" spans="3:3" ht="14.25" customHeight="1" x14ac:dyDescent="0.35">
      <c r="C22" s="6"/>
    </row>
    <row r="23" spans="3:3" ht="14.25" customHeight="1" x14ac:dyDescent="0.35">
      <c r="C23" s="6"/>
    </row>
    <row r="24" spans="3:3" ht="14.25" customHeight="1" x14ac:dyDescent="0.35">
      <c r="C24" s="8"/>
    </row>
    <row r="25" spans="3:3" ht="14.25" customHeight="1" x14ac:dyDescent="0.35">
      <c r="C25" s="8"/>
    </row>
    <row r="26" spans="3:3" ht="14.25" customHeight="1" x14ac:dyDescent="0.35">
      <c r="C26" s="8"/>
    </row>
    <row r="27" spans="3:3" ht="14.25" customHeight="1" x14ac:dyDescent="0.35">
      <c r="C27" s="8"/>
    </row>
    <row r="28" spans="3:3" ht="14.25" customHeight="1" x14ac:dyDescent="0.35">
      <c r="C28" s="8"/>
    </row>
    <row r="29" spans="3:3" ht="14.25" customHeight="1" x14ac:dyDescent="0.35">
      <c r="C29" s="8"/>
    </row>
    <row r="30" spans="3:3" ht="14.25" customHeight="1" x14ac:dyDescent="0.35">
      <c r="C30" s="8"/>
    </row>
    <row r="31" spans="3:3" ht="14.25" customHeight="1" x14ac:dyDescent="0.35">
      <c r="C31" s="8"/>
    </row>
    <row r="32" spans="3:3" ht="14.25" customHeight="1" x14ac:dyDescent="0.35">
      <c r="C32" s="6"/>
    </row>
    <row r="33" spans="3:3" ht="14.25" customHeight="1" x14ac:dyDescent="0.35">
      <c r="C33" s="6"/>
    </row>
    <row r="34" spans="3:3" ht="14.25" customHeight="1" x14ac:dyDescent="0.35">
      <c r="C34" s="8"/>
    </row>
    <row r="35" spans="3:3" ht="14.25" customHeight="1" x14ac:dyDescent="0.35">
      <c r="C35" s="8"/>
    </row>
    <row r="36" spans="3:3" ht="14.25" customHeight="1" x14ac:dyDescent="0.35">
      <c r="C36" s="8"/>
    </row>
    <row r="37" spans="3:3" ht="14.25" customHeight="1" x14ac:dyDescent="0.35">
      <c r="C37" s="8"/>
    </row>
    <row r="38" spans="3:3" ht="14.25" customHeight="1" x14ac:dyDescent="0.35">
      <c r="C38" s="8"/>
    </row>
    <row r="39" spans="3:3" ht="14.25" customHeight="1" x14ac:dyDescent="0.35">
      <c r="C39" s="8"/>
    </row>
    <row r="40" spans="3:3" ht="14.25" customHeight="1" x14ac:dyDescent="0.35">
      <c r="C40" s="8"/>
    </row>
    <row r="41" spans="3:3" ht="14.25" customHeight="1" x14ac:dyDescent="0.35">
      <c r="C41" s="8"/>
    </row>
    <row r="42" spans="3:3" ht="14.25" customHeight="1" x14ac:dyDescent="0.35">
      <c r="C42" s="6"/>
    </row>
    <row r="43" spans="3:3" ht="14.25" customHeight="1" x14ac:dyDescent="0.35">
      <c r="C43" s="6"/>
    </row>
    <row r="44" spans="3:3" ht="14.25" customHeight="1" x14ac:dyDescent="0.35">
      <c r="C44" s="8"/>
    </row>
    <row r="45" spans="3:3" ht="14.25" customHeight="1" x14ac:dyDescent="0.35">
      <c r="C45" s="8"/>
    </row>
    <row r="46" spans="3:3" ht="14.25" customHeight="1" x14ac:dyDescent="0.35">
      <c r="C46" s="8"/>
    </row>
    <row r="47" spans="3:3" ht="14.25" customHeight="1" x14ac:dyDescent="0.35">
      <c r="C47" s="8"/>
    </row>
    <row r="48" spans="3:3" ht="14.25" customHeight="1" x14ac:dyDescent="0.35">
      <c r="C48" s="8"/>
    </row>
    <row r="49" spans="3:3" ht="14.25" customHeight="1" x14ac:dyDescent="0.35">
      <c r="C49" s="8"/>
    </row>
    <row r="50" spans="3:3" ht="14.25" customHeight="1" x14ac:dyDescent="0.35">
      <c r="C50" s="8"/>
    </row>
    <row r="51" spans="3:3" ht="14.25" customHeight="1" x14ac:dyDescent="0.35">
      <c r="C51" s="8"/>
    </row>
    <row r="52" spans="3:3" ht="14.25" customHeight="1" x14ac:dyDescent="0.35">
      <c r="C52" s="6"/>
    </row>
    <row r="53" spans="3:3" ht="14.25" customHeight="1" x14ac:dyDescent="0.35">
      <c r="C53" s="31"/>
    </row>
    <row r="54" spans="3:3" ht="14.25" customHeight="1" x14ac:dyDescent="0.35">
      <c r="C54" s="8"/>
    </row>
    <row r="55" spans="3:3" ht="14.25" customHeight="1" x14ac:dyDescent="0.35">
      <c r="C55" s="8"/>
    </row>
    <row r="56" spans="3:3" ht="14.25" customHeight="1" x14ac:dyDescent="0.35">
      <c r="C56" s="8"/>
    </row>
    <row r="57" spans="3:3" ht="14.25" customHeight="1" x14ac:dyDescent="0.35">
      <c r="C57" s="8"/>
    </row>
    <row r="58" spans="3:3" ht="14.25" customHeight="1" x14ac:dyDescent="0.35">
      <c r="C58" s="8"/>
    </row>
    <row r="59" spans="3:3" ht="14.25" customHeight="1" x14ac:dyDescent="0.35">
      <c r="C59" s="8"/>
    </row>
    <row r="60" spans="3:3" ht="14.25" customHeight="1" x14ac:dyDescent="0.35">
      <c r="C60" s="8"/>
    </row>
    <row r="61" spans="3:3" ht="14.25" customHeight="1" x14ac:dyDescent="0.35">
      <c r="C61" s="8"/>
    </row>
    <row r="62" spans="3:3" ht="14.25" customHeight="1" x14ac:dyDescent="0.35">
      <c r="C62" s="6"/>
    </row>
    <row r="63" spans="3:3" ht="14.25" customHeight="1" x14ac:dyDescent="0.35">
      <c r="C63" s="31"/>
    </row>
    <row r="64" spans="3:3" ht="14.25" customHeight="1" x14ac:dyDescent="0.35">
      <c r="C64" s="8"/>
    </row>
    <row r="65" spans="3:3" ht="14.25" customHeight="1" x14ac:dyDescent="0.35">
      <c r="C65" s="8"/>
    </row>
    <row r="66" spans="3:3" ht="14.25" customHeight="1" x14ac:dyDescent="0.35">
      <c r="C66" s="8"/>
    </row>
    <row r="67" spans="3:3" ht="14.25" customHeight="1" x14ac:dyDescent="0.35">
      <c r="C67" s="8"/>
    </row>
    <row r="68" spans="3:3" ht="14.25" customHeight="1" x14ac:dyDescent="0.35">
      <c r="C68" s="8"/>
    </row>
    <row r="69" spans="3:3" ht="14.25" customHeight="1" x14ac:dyDescent="0.35">
      <c r="C69" s="8"/>
    </row>
    <row r="70" spans="3:3" ht="14.25" customHeight="1" x14ac:dyDescent="0.35">
      <c r="C70" s="8"/>
    </row>
    <row r="71" spans="3:3" ht="14.25" customHeight="1" x14ac:dyDescent="0.35">
      <c r="C71" s="8"/>
    </row>
    <row r="72" spans="3:3" ht="14.25" customHeight="1" x14ac:dyDescent="0.35">
      <c r="C72" s="6"/>
    </row>
    <row r="73" spans="3:3" ht="14.25" customHeight="1" x14ac:dyDescent="0.35">
      <c r="C73" s="31"/>
    </row>
    <row r="74" spans="3:3" ht="14.25" customHeight="1" x14ac:dyDescent="0.35">
      <c r="C74" s="8"/>
    </row>
    <row r="75" spans="3:3" ht="14.25" customHeight="1" x14ac:dyDescent="0.35">
      <c r="C75" s="8"/>
    </row>
    <row r="76" spans="3:3" ht="14.25" customHeight="1" x14ac:dyDescent="0.35">
      <c r="C76" s="8"/>
    </row>
    <row r="77" spans="3:3" ht="14.25" customHeight="1" x14ac:dyDescent="0.35">
      <c r="C77" s="8"/>
    </row>
    <row r="78" spans="3:3" ht="14.25" customHeight="1" x14ac:dyDescent="0.35">
      <c r="C78" s="8"/>
    </row>
    <row r="79" spans="3:3" ht="14.25" customHeight="1" x14ac:dyDescent="0.35">
      <c r="C79" s="8"/>
    </row>
    <row r="80" spans="3:3" ht="14.25" customHeight="1" x14ac:dyDescent="0.35">
      <c r="C80" s="8"/>
    </row>
    <row r="81" spans="3:3" ht="14.25" customHeight="1" x14ac:dyDescent="0.35">
      <c r="C81" s="8"/>
    </row>
    <row r="82" spans="3:3" ht="14.25" customHeight="1" x14ac:dyDescent="0.35">
      <c r="C82" s="6"/>
    </row>
    <row r="83" spans="3:3" ht="14.25" customHeight="1" x14ac:dyDescent="0.35">
      <c r="C83" s="31"/>
    </row>
    <row r="84" spans="3:3" ht="14.25" customHeight="1" x14ac:dyDescent="0.35">
      <c r="C84" s="8"/>
    </row>
    <row r="85" spans="3:3" ht="14.25" customHeight="1" x14ac:dyDescent="0.35">
      <c r="C85" s="8"/>
    </row>
    <row r="86" spans="3:3" ht="14.25" customHeight="1" x14ac:dyDescent="0.35">
      <c r="C86" s="8"/>
    </row>
    <row r="87" spans="3:3" ht="14.25" customHeight="1" x14ac:dyDescent="0.35">
      <c r="C87" s="8"/>
    </row>
    <row r="88" spans="3:3" ht="14.25" customHeight="1" x14ac:dyDescent="0.35">
      <c r="C88" s="8"/>
    </row>
    <row r="89" spans="3:3" ht="14.25" customHeight="1" x14ac:dyDescent="0.35">
      <c r="C89" s="8"/>
    </row>
    <row r="90" spans="3:3" ht="14.25" customHeight="1" x14ac:dyDescent="0.35">
      <c r="C90" s="8"/>
    </row>
    <row r="91" spans="3:3" ht="14.25" customHeight="1" x14ac:dyDescent="0.35">
      <c r="C91" s="8"/>
    </row>
    <row r="92" spans="3:3" ht="14.25" customHeight="1" x14ac:dyDescent="0.35">
      <c r="C92" s="6"/>
    </row>
    <row r="93" spans="3:3" ht="14.25" customHeight="1" x14ac:dyDescent="0.35">
      <c r="C93" s="31"/>
    </row>
    <row r="94" spans="3:3" ht="14.25" customHeight="1" x14ac:dyDescent="0.35">
      <c r="C94" s="8"/>
    </row>
    <row r="95" spans="3:3" ht="14.25" customHeight="1" x14ac:dyDescent="0.35">
      <c r="C95" s="8"/>
    </row>
    <row r="96" spans="3:3" ht="14.25" customHeight="1" x14ac:dyDescent="0.35">
      <c r="C96" s="8"/>
    </row>
    <row r="97" spans="3:3" ht="14.25" customHeight="1" x14ac:dyDescent="0.35">
      <c r="C97" s="8"/>
    </row>
    <row r="98" spans="3:3" ht="14.25" customHeight="1" x14ac:dyDescent="0.35">
      <c r="C98" s="8"/>
    </row>
    <row r="99" spans="3:3" ht="14.25" customHeight="1" x14ac:dyDescent="0.35">
      <c r="C99" s="8"/>
    </row>
    <row r="100" spans="3:3" ht="14.25" customHeight="1" x14ac:dyDescent="0.35">
      <c r="C100" s="8"/>
    </row>
    <row r="101" spans="3:3" ht="14.25" customHeight="1" x14ac:dyDescent="0.35">
      <c r="C101" s="8"/>
    </row>
    <row r="102" spans="3:3" ht="14.25" customHeight="1" x14ac:dyDescent="0.35">
      <c r="C102" s="6"/>
    </row>
    <row r="103" spans="3:3" ht="14.25" customHeight="1" x14ac:dyDescent="0.35">
      <c r="C103" s="31"/>
    </row>
    <row r="104" spans="3:3" ht="14.25" customHeight="1" x14ac:dyDescent="0.35">
      <c r="C104" s="8"/>
    </row>
    <row r="105" spans="3:3" ht="14.25" customHeight="1" x14ac:dyDescent="0.35">
      <c r="C105" s="8"/>
    </row>
    <row r="106" spans="3:3" ht="14.25" customHeight="1" x14ac:dyDescent="0.35">
      <c r="C106" s="8"/>
    </row>
    <row r="107" spans="3:3" ht="14.25" customHeight="1" x14ac:dyDescent="0.35">
      <c r="C107" s="8"/>
    </row>
    <row r="108" spans="3:3" ht="14.25" customHeight="1" x14ac:dyDescent="0.35">
      <c r="C108" s="8"/>
    </row>
    <row r="109" spans="3:3" ht="14.25" customHeight="1" x14ac:dyDescent="0.35">
      <c r="C109" s="8"/>
    </row>
    <row r="110" spans="3:3" ht="14.25" customHeight="1" x14ac:dyDescent="0.35">
      <c r="C110" s="8"/>
    </row>
    <row r="111" spans="3:3" ht="14.25" customHeight="1" x14ac:dyDescent="0.35">
      <c r="C111" s="8"/>
    </row>
    <row r="112" spans="3:3" ht="14.25" customHeight="1" x14ac:dyDescent="0.35">
      <c r="C112" s="6"/>
    </row>
    <row r="113" spans="3:3" ht="14.25" customHeight="1" x14ac:dyDescent="0.35">
      <c r="C113" s="31"/>
    </row>
    <row r="114" spans="3:3" ht="14.25" customHeight="1" x14ac:dyDescent="0.35">
      <c r="C114" s="8"/>
    </row>
    <row r="115" spans="3:3" ht="14.25" customHeight="1" x14ac:dyDescent="0.35">
      <c r="C115" s="8"/>
    </row>
    <row r="116" spans="3:3" ht="14.25" customHeight="1" x14ac:dyDescent="0.35">
      <c r="C116" s="8"/>
    </row>
    <row r="117" spans="3:3" ht="14.25" customHeight="1" x14ac:dyDescent="0.35">
      <c r="C117" s="8"/>
    </row>
    <row r="118" spans="3:3" ht="14.25" customHeight="1" x14ac:dyDescent="0.35">
      <c r="C118" s="8"/>
    </row>
    <row r="119" spans="3:3" ht="14.25" customHeight="1" x14ac:dyDescent="0.35">
      <c r="C119" s="8"/>
    </row>
    <row r="120" spans="3:3" ht="14.25" customHeight="1" x14ac:dyDescent="0.35">
      <c r="C120" s="8"/>
    </row>
    <row r="121" spans="3:3" ht="14.25" customHeight="1" x14ac:dyDescent="0.35">
      <c r="C121" s="8"/>
    </row>
    <row r="122" spans="3:3" ht="14.25" customHeight="1" x14ac:dyDescent="0.35">
      <c r="C122" s="6"/>
    </row>
    <row r="123" spans="3:3" ht="14.25" customHeight="1" x14ac:dyDescent="0.35">
      <c r="C123" s="31"/>
    </row>
    <row r="124" spans="3:3" ht="14.25" customHeight="1" x14ac:dyDescent="0.35">
      <c r="C124" s="8"/>
    </row>
    <row r="125" spans="3:3" ht="14.25" customHeight="1" x14ac:dyDescent="0.35">
      <c r="C125" s="8"/>
    </row>
    <row r="126" spans="3:3" ht="14.25" customHeight="1" x14ac:dyDescent="0.35">
      <c r="C126" s="8"/>
    </row>
    <row r="127" spans="3:3" ht="14.25" customHeight="1" x14ac:dyDescent="0.35">
      <c r="C127" s="8"/>
    </row>
    <row r="128" spans="3:3" ht="14.25" customHeight="1" x14ac:dyDescent="0.35">
      <c r="C128" s="8"/>
    </row>
    <row r="129" spans="3:3" ht="14.25" customHeight="1" x14ac:dyDescent="0.35">
      <c r="C129" s="8"/>
    </row>
    <row r="130" spans="3:3" ht="14.25" customHeight="1" x14ac:dyDescent="0.35">
      <c r="C130" s="8"/>
    </row>
    <row r="131" spans="3:3" ht="14.25" customHeight="1" x14ac:dyDescent="0.35">
      <c r="C131" s="8"/>
    </row>
    <row r="132" spans="3:3" ht="14.25" customHeight="1" x14ac:dyDescent="0.35">
      <c r="C132" s="6"/>
    </row>
    <row r="133" spans="3:3" ht="14.25" customHeight="1" x14ac:dyDescent="0.35">
      <c r="C133" s="31"/>
    </row>
    <row r="134" spans="3:3" ht="14.25" customHeight="1" x14ac:dyDescent="0.35">
      <c r="C134" s="8"/>
    </row>
    <row r="135" spans="3:3" ht="14.25" customHeight="1" x14ac:dyDescent="0.35">
      <c r="C135" s="8"/>
    </row>
    <row r="136" spans="3:3" ht="14.25" customHeight="1" x14ac:dyDescent="0.35">
      <c r="C136" s="8"/>
    </row>
    <row r="137" spans="3:3" ht="14.25" customHeight="1" x14ac:dyDescent="0.35">
      <c r="C137" s="8"/>
    </row>
    <row r="138" spans="3:3" ht="14.25" customHeight="1" x14ac:dyDescent="0.35">
      <c r="C138" s="8"/>
    </row>
    <row r="139" spans="3:3" ht="14.25" customHeight="1" x14ac:dyDescent="0.35">
      <c r="C139" s="8"/>
    </row>
    <row r="140" spans="3:3" ht="14.25" customHeight="1" x14ac:dyDescent="0.35">
      <c r="C140" s="8"/>
    </row>
    <row r="141" spans="3:3" ht="14.25" customHeight="1" x14ac:dyDescent="0.35">
      <c r="C141" s="8"/>
    </row>
    <row r="142" spans="3:3" ht="14.25" customHeight="1" x14ac:dyDescent="0.35">
      <c r="C142" s="6"/>
    </row>
    <row r="143" spans="3:3" ht="14.25" customHeight="1" x14ac:dyDescent="0.35">
      <c r="C143" s="31"/>
    </row>
    <row r="144" spans="3:3" ht="14.25" customHeight="1" x14ac:dyDescent="0.35">
      <c r="C144" s="8"/>
    </row>
    <row r="145" spans="3:3" ht="14.25" customHeight="1" x14ac:dyDescent="0.35">
      <c r="C145" s="8"/>
    </row>
    <row r="146" spans="3:3" ht="14.25" customHeight="1" x14ac:dyDescent="0.35">
      <c r="C146" s="8"/>
    </row>
    <row r="147" spans="3:3" ht="14.25" customHeight="1" x14ac:dyDescent="0.35">
      <c r="C147" s="8"/>
    </row>
    <row r="148" spans="3:3" ht="14.25" customHeight="1" x14ac:dyDescent="0.35">
      <c r="C148" s="8"/>
    </row>
    <row r="149" spans="3:3" ht="14.25" customHeight="1" x14ac:dyDescent="0.35">
      <c r="C149" s="8"/>
    </row>
    <row r="150" spans="3:3" ht="14.25" customHeight="1" x14ac:dyDescent="0.35">
      <c r="C150" s="8"/>
    </row>
    <row r="151" spans="3:3" ht="14.25" customHeight="1" x14ac:dyDescent="0.35">
      <c r="C151" s="8"/>
    </row>
    <row r="152" spans="3:3" ht="14.25" customHeight="1" x14ac:dyDescent="0.35">
      <c r="C152" s="6"/>
    </row>
    <row r="153" spans="3:3" ht="14.25" customHeight="1" x14ac:dyDescent="0.35">
      <c r="C153" s="31"/>
    </row>
    <row r="154" spans="3:3" ht="14.25" customHeight="1" x14ac:dyDescent="0.35">
      <c r="C154" s="8"/>
    </row>
    <row r="155" spans="3:3" ht="14.25" customHeight="1" x14ac:dyDescent="0.35">
      <c r="C155" s="8"/>
    </row>
    <row r="156" spans="3:3" ht="14.25" customHeight="1" x14ac:dyDescent="0.35">
      <c r="C156" s="8"/>
    </row>
    <row r="157" spans="3:3" ht="14.25" customHeight="1" x14ac:dyDescent="0.35">
      <c r="C157" s="8"/>
    </row>
    <row r="158" spans="3:3" ht="14.25" customHeight="1" x14ac:dyDescent="0.35">
      <c r="C158" s="8"/>
    </row>
    <row r="159" spans="3:3" ht="14.25" customHeight="1" x14ac:dyDescent="0.35">
      <c r="C159" s="8"/>
    </row>
    <row r="160" spans="3:3" ht="14.25" customHeight="1" x14ac:dyDescent="0.35">
      <c r="C160" s="8"/>
    </row>
    <row r="161" spans="3:3" ht="14.25" customHeight="1" x14ac:dyDescent="0.35">
      <c r="C161" s="8"/>
    </row>
    <row r="162" spans="3:3" ht="14.25" customHeight="1" x14ac:dyDescent="0.35">
      <c r="C162" s="6"/>
    </row>
    <row r="163" spans="3:3" ht="14.25" customHeight="1" x14ac:dyDescent="0.35">
      <c r="C163" s="31"/>
    </row>
    <row r="164" spans="3:3" ht="14.25" customHeight="1" x14ac:dyDescent="0.35">
      <c r="C164" s="8"/>
    </row>
    <row r="165" spans="3:3" ht="14.25" customHeight="1" x14ac:dyDescent="0.35">
      <c r="C165" s="8"/>
    </row>
    <row r="166" spans="3:3" ht="14.25" customHeight="1" x14ac:dyDescent="0.35">
      <c r="C166" s="8"/>
    </row>
    <row r="167" spans="3:3" ht="14.25" customHeight="1" x14ac:dyDescent="0.35">
      <c r="C167" s="8"/>
    </row>
    <row r="168" spans="3:3" ht="14.25" customHeight="1" x14ac:dyDescent="0.35">
      <c r="C168" s="8"/>
    </row>
    <row r="169" spans="3:3" ht="14.25" customHeight="1" x14ac:dyDescent="0.35">
      <c r="C169" s="8"/>
    </row>
    <row r="170" spans="3:3" ht="14.25" customHeight="1" x14ac:dyDescent="0.35">
      <c r="C170" s="8"/>
    </row>
    <row r="171" spans="3:3" ht="14.25" customHeight="1" x14ac:dyDescent="0.35">
      <c r="C171" s="8"/>
    </row>
    <row r="172" spans="3:3" ht="14.25" customHeight="1" x14ac:dyDescent="0.35">
      <c r="C172" s="6"/>
    </row>
    <row r="173" spans="3:3" ht="14.25" customHeight="1" x14ac:dyDescent="0.35">
      <c r="C173" s="31"/>
    </row>
    <row r="174" spans="3:3" ht="14.25" customHeight="1" x14ac:dyDescent="0.35">
      <c r="C174" s="8"/>
    </row>
    <row r="175" spans="3:3" ht="14.25" customHeight="1" x14ac:dyDescent="0.35">
      <c r="C175" s="8"/>
    </row>
    <row r="176" spans="3:3" ht="14.25" customHeight="1" x14ac:dyDescent="0.35">
      <c r="C176" s="8"/>
    </row>
    <row r="177" spans="3:3" ht="14.25" customHeight="1" x14ac:dyDescent="0.35">
      <c r="C177" s="8"/>
    </row>
    <row r="178" spans="3:3" ht="14.25" customHeight="1" x14ac:dyDescent="0.35">
      <c r="C178" s="8"/>
    </row>
    <row r="179" spans="3:3" ht="14.25" customHeight="1" x14ac:dyDescent="0.35">
      <c r="C179" s="8"/>
    </row>
    <row r="180" spans="3:3" ht="14.25" customHeight="1" x14ac:dyDescent="0.35">
      <c r="C180" s="8"/>
    </row>
    <row r="181" spans="3:3" ht="14.25" customHeight="1" x14ac:dyDescent="0.35">
      <c r="C181" s="8"/>
    </row>
    <row r="182" spans="3:3" ht="14.25" customHeight="1" x14ac:dyDescent="0.35">
      <c r="C182" s="6"/>
    </row>
    <row r="183" spans="3:3" ht="14.25" customHeight="1" x14ac:dyDescent="0.35">
      <c r="C183" s="31"/>
    </row>
    <row r="184" spans="3:3" ht="14.25" customHeight="1" x14ac:dyDescent="0.35">
      <c r="C184" s="8"/>
    </row>
    <row r="185" spans="3:3" ht="14.25" customHeight="1" x14ac:dyDescent="0.35">
      <c r="C185" s="8"/>
    </row>
    <row r="186" spans="3:3" ht="14.25" customHeight="1" x14ac:dyDescent="0.35">
      <c r="C186" s="8"/>
    </row>
    <row r="187" spans="3:3" ht="14.25" customHeight="1" x14ac:dyDescent="0.35">
      <c r="C187" s="8"/>
    </row>
    <row r="188" spans="3:3" ht="14.25" customHeight="1" x14ac:dyDescent="0.35">
      <c r="C188" s="8"/>
    </row>
    <row r="189" spans="3:3" ht="14.25" customHeight="1" x14ac:dyDescent="0.35">
      <c r="C189" s="8"/>
    </row>
    <row r="190" spans="3:3" ht="14.25" customHeight="1" x14ac:dyDescent="0.35">
      <c r="C190" s="8"/>
    </row>
    <row r="191" spans="3:3" ht="14.25" customHeight="1" x14ac:dyDescent="0.35">
      <c r="C191" s="8"/>
    </row>
    <row r="192" spans="3:3" ht="14.25" customHeight="1" x14ac:dyDescent="0.35">
      <c r="C192" s="6"/>
    </row>
    <row r="193" spans="3:3" ht="14.25" customHeight="1" x14ac:dyDescent="0.35">
      <c r="C193" s="31"/>
    </row>
    <row r="194" spans="3:3" ht="14.25" customHeight="1" x14ac:dyDescent="0.35">
      <c r="C194" s="8"/>
    </row>
    <row r="195" spans="3:3" ht="14.25" customHeight="1" x14ac:dyDescent="0.35">
      <c r="C195" s="8"/>
    </row>
    <row r="196" spans="3:3" ht="14.25" customHeight="1" x14ac:dyDescent="0.35">
      <c r="C196" s="8"/>
    </row>
    <row r="197" spans="3:3" ht="14.25" customHeight="1" x14ac:dyDescent="0.35">
      <c r="C197" s="8"/>
    </row>
    <row r="198" spans="3:3" ht="14.25" customHeight="1" x14ac:dyDescent="0.35">
      <c r="C198" s="8"/>
    </row>
    <row r="199" spans="3:3" ht="14.25" customHeight="1" x14ac:dyDescent="0.35">
      <c r="C199" s="8"/>
    </row>
    <row r="200" spans="3:3" ht="14.25" customHeight="1" x14ac:dyDescent="0.35">
      <c r="C200" s="8"/>
    </row>
    <row r="201" spans="3:3" ht="14.25" customHeight="1" x14ac:dyDescent="0.35">
      <c r="C201" s="8"/>
    </row>
    <row r="202" spans="3:3" ht="14.25" customHeight="1" x14ac:dyDescent="0.35">
      <c r="C202" s="6"/>
    </row>
    <row r="203" spans="3:3" ht="14.25" customHeight="1" x14ac:dyDescent="0.35">
      <c r="C203" s="31"/>
    </row>
    <row r="204" spans="3:3" ht="14.25" customHeight="1" x14ac:dyDescent="0.35">
      <c r="C204" s="8"/>
    </row>
    <row r="205" spans="3:3" ht="14.25" customHeight="1" x14ac:dyDescent="0.35">
      <c r="C205" s="8"/>
    </row>
    <row r="206" spans="3:3" ht="14.25" customHeight="1" x14ac:dyDescent="0.35">
      <c r="C206" s="8"/>
    </row>
    <row r="207" spans="3:3" ht="14.25" customHeight="1" x14ac:dyDescent="0.35">
      <c r="C207" s="8"/>
    </row>
    <row r="208" spans="3:3" ht="14.25" customHeight="1" x14ac:dyDescent="0.35">
      <c r="C208" s="8"/>
    </row>
    <row r="209" spans="3:3" ht="14.25" customHeight="1" x14ac:dyDescent="0.35">
      <c r="C209" s="8"/>
    </row>
    <row r="210" spans="3:3" ht="14.25" customHeight="1" x14ac:dyDescent="0.35">
      <c r="C210" s="6"/>
    </row>
    <row r="211" spans="3:3" ht="14.25" customHeight="1" x14ac:dyDescent="0.35">
      <c r="C211" s="8"/>
    </row>
    <row r="212" spans="3:3" ht="14.25" customHeight="1" x14ac:dyDescent="0.35">
      <c r="C212" s="8"/>
    </row>
    <row r="213" spans="3:3" ht="14.25" customHeight="1" x14ac:dyDescent="0.35">
      <c r="C213" s="8"/>
    </row>
    <row r="214" spans="3:3" ht="14.25" customHeight="1" x14ac:dyDescent="0.35">
      <c r="C214" s="8"/>
    </row>
    <row r="215" spans="3:3" ht="14.25" customHeight="1" x14ac:dyDescent="0.35">
      <c r="C215" s="8"/>
    </row>
    <row r="216" spans="3:3" ht="14.25" customHeight="1" x14ac:dyDescent="0.35">
      <c r="C216" s="8"/>
    </row>
    <row r="217" spans="3:3" ht="14.25" customHeight="1" x14ac:dyDescent="0.35">
      <c r="C217" s="6"/>
    </row>
    <row r="218" spans="3:3" ht="14.25" customHeight="1" x14ac:dyDescent="0.35">
      <c r="C218" s="31"/>
    </row>
    <row r="219" spans="3:3" ht="14.25" customHeight="1" x14ac:dyDescent="0.35">
      <c r="C219" s="8"/>
    </row>
    <row r="220" spans="3:3" ht="14.25" customHeight="1" x14ac:dyDescent="0.35">
      <c r="C220" s="8"/>
    </row>
    <row r="221" spans="3:3" ht="14.25" customHeight="1" x14ac:dyDescent="0.35">
      <c r="C221" s="8"/>
    </row>
    <row r="222" spans="3:3" ht="14.25" customHeight="1" x14ac:dyDescent="0.35">
      <c r="C222" s="8"/>
    </row>
    <row r="223" spans="3:3" ht="14.25" customHeight="1" x14ac:dyDescent="0.35">
      <c r="C223" s="8"/>
    </row>
    <row r="224" spans="3:3" ht="14.25" customHeight="1" x14ac:dyDescent="0.35">
      <c r="C224" s="8"/>
    </row>
    <row r="225" spans="3:3" ht="14.25" customHeight="1" x14ac:dyDescent="0.35">
      <c r="C225" s="8"/>
    </row>
    <row r="226" spans="3:3" ht="14.25" customHeight="1" x14ac:dyDescent="0.35">
      <c r="C226" s="8"/>
    </row>
    <row r="227" spans="3:3" ht="14.25" customHeight="1" x14ac:dyDescent="0.35">
      <c r="C227" s="8"/>
    </row>
    <row r="228" spans="3:3" ht="14.25" customHeight="1" x14ac:dyDescent="0.35">
      <c r="C228" s="8"/>
    </row>
    <row r="229" spans="3:3" ht="14.25" customHeight="1" x14ac:dyDescent="0.35">
      <c r="C229" s="8"/>
    </row>
    <row r="230" spans="3:3" ht="14.25" customHeight="1" x14ac:dyDescent="0.35">
      <c r="C230" s="8"/>
    </row>
    <row r="231" spans="3:3" ht="14.25" customHeight="1" x14ac:dyDescent="0.35">
      <c r="C231" s="8"/>
    </row>
    <row r="232" spans="3:3" ht="14.25" customHeight="1" x14ac:dyDescent="0.35">
      <c r="C232" s="8"/>
    </row>
    <row r="233" spans="3:3" ht="14.25" customHeight="1" x14ac:dyDescent="0.35">
      <c r="C233" s="8"/>
    </row>
    <row r="234" spans="3:3" ht="14.25" customHeight="1" x14ac:dyDescent="0.35">
      <c r="C234" s="8"/>
    </row>
    <row r="235" spans="3:3" ht="14.25" customHeight="1" x14ac:dyDescent="0.35">
      <c r="C235" s="8"/>
    </row>
    <row r="236" spans="3:3" ht="14.25" customHeight="1" x14ac:dyDescent="0.35">
      <c r="C236" s="8"/>
    </row>
    <row r="237" spans="3:3" ht="14.25" customHeight="1" x14ac:dyDescent="0.35">
      <c r="C237" s="8"/>
    </row>
    <row r="238" spans="3:3" ht="14.25" customHeight="1" x14ac:dyDescent="0.35">
      <c r="C238" s="8"/>
    </row>
    <row r="239" spans="3:3" ht="14.25" customHeight="1" x14ac:dyDescent="0.35">
      <c r="C239" s="8"/>
    </row>
    <row r="240" spans="3:3" ht="14.25" customHeight="1" x14ac:dyDescent="0.35">
      <c r="C240" s="8"/>
    </row>
    <row r="241" spans="3:3" ht="14.25" customHeight="1" x14ac:dyDescent="0.35">
      <c r="C241" s="8"/>
    </row>
    <row r="242" spans="3:3" ht="14.25" customHeight="1" x14ac:dyDescent="0.35">
      <c r="C242" s="8"/>
    </row>
    <row r="243" spans="3:3" ht="14.25" customHeight="1" x14ac:dyDescent="0.35">
      <c r="C243" s="8"/>
    </row>
    <row r="244" spans="3:3" ht="14.25" customHeight="1" x14ac:dyDescent="0.35">
      <c r="C244" s="8"/>
    </row>
    <row r="245" spans="3:3" ht="14.25" customHeight="1" x14ac:dyDescent="0.35">
      <c r="C245" s="8"/>
    </row>
    <row r="246" spans="3:3" ht="14.25" customHeight="1" x14ac:dyDescent="0.35">
      <c r="C246" s="8"/>
    </row>
    <row r="247" spans="3:3" ht="14.25" customHeight="1" x14ac:dyDescent="0.35">
      <c r="C247" s="8"/>
    </row>
    <row r="248" spans="3:3" ht="14.25" customHeight="1" x14ac:dyDescent="0.35">
      <c r="C248" s="8"/>
    </row>
    <row r="249" spans="3:3" ht="14.25" customHeight="1" x14ac:dyDescent="0.35">
      <c r="C249" s="8"/>
    </row>
    <row r="250" spans="3:3" ht="14.25" customHeight="1" x14ac:dyDescent="0.35">
      <c r="C250" s="8"/>
    </row>
    <row r="251" spans="3:3" ht="14.25" customHeight="1" x14ac:dyDescent="0.35">
      <c r="C251" s="8"/>
    </row>
    <row r="252" spans="3:3" ht="14.25" customHeight="1" x14ac:dyDescent="0.35">
      <c r="C252" s="8"/>
    </row>
    <row r="253" spans="3:3" ht="14.25" customHeight="1" x14ac:dyDescent="0.35">
      <c r="C253" s="8"/>
    </row>
    <row r="254" spans="3:3" ht="14.25" customHeight="1" x14ac:dyDescent="0.35">
      <c r="C254" s="8"/>
    </row>
    <row r="255" spans="3:3" ht="14.25" customHeight="1" x14ac:dyDescent="0.35">
      <c r="C255" s="8"/>
    </row>
    <row r="256" spans="3:3" ht="14.25" customHeight="1" x14ac:dyDescent="0.35">
      <c r="C256" s="8"/>
    </row>
    <row r="257" spans="3:3" ht="14.25" customHeight="1" x14ac:dyDescent="0.35">
      <c r="C257" s="8"/>
    </row>
    <row r="258" spans="3:3" ht="14.25" customHeight="1" x14ac:dyDescent="0.35">
      <c r="C258" s="8"/>
    </row>
    <row r="259" spans="3:3" ht="14.25" customHeight="1" x14ac:dyDescent="0.35">
      <c r="C259" s="8"/>
    </row>
    <row r="260" spans="3:3" ht="14.25" customHeight="1" x14ac:dyDescent="0.35">
      <c r="C260" s="8"/>
    </row>
    <row r="261" spans="3:3" ht="14.25" customHeight="1" x14ac:dyDescent="0.35">
      <c r="C261" s="8"/>
    </row>
    <row r="262" spans="3:3" ht="14.25" customHeight="1" x14ac:dyDescent="0.35">
      <c r="C262" s="8"/>
    </row>
    <row r="263" spans="3:3" ht="14.25" customHeight="1" x14ac:dyDescent="0.35">
      <c r="C263" s="8"/>
    </row>
    <row r="264" spans="3:3" ht="14.25" customHeight="1" x14ac:dyDescent="0.35">
      <c r="C264" s="8"/>
    </row>
    <row r="265" spans="3:3" ht="14.25" customHeight="1" x14ac:dyDescent="0.35">
      <c r="C265" s="8"/>
    </row>
    <row r="266" spans="3:3" ht="14.25" customHeight="1" x14ac:dyDescent="0.35">
      <c r="C266" s="8"/>
    </row>
    <row r="267" spans="3:3" ht="14.25" customHeight="1" x14ac:dyDescent="0.35">
      <c r="C267" s="8"/>
    </row>
    <row r="268" spans="3:3" ht="14.25" customHeight="1" x14ac:dyDescent="0.35">
      <c r="C268" s="8"/>
    </row>
    <row r="269" spans="3:3" ht="14.25" customHeight="1" x14ac:dyDescent="0.35">
      <c r="C269" s="8"/>
    </row>
    <row r="270" spans="3:3" ht="14.25" customHeight="1" x14ac:dyDescent="0.35">
      <c r="C270" s="8"/>
    </row>
    <row r="271" spans="3:3" ht="14.25" customHeight="1" x14ac:dyDescent="0.35">
      <c r="C271" s="8"/>
    </row>
    <row r="272" spans="3:3" ht="14.25" customHeight="1" x14ac:dyDescent="0.35">
      <c r="C272" s="8"/>
    </row>
    <row r="273" spans="3:3" ht="14.25" customHeight="1" x14ac:dyDescent="0.35">
      <c r="C273" s="8"/>
    </row>
    <row r="274" spans="3:3" ht="14.25" customHeight="1" x14ac:dyDescent="0.35">
      <c r="C274" s="8"/>
    </row>
    <row r="275" spans="3:3" ht="14.25" customHeight="1" x14ac:dyDescent="0.35">
      <c r="C275" s="8"/>
    </row>
    <row r="276" spans="3:3" ht="14.25" customHeight="1" x14ac:dyDescent="0.35">
      <c r="C276" s="8"/>
    </row>
    <row r="277" spans="3:3" ht="14.25" customHeight="1" x14ac:dyDescent="0.35">
      <c r="C277" s="8"/>
    </row>
    <row r="278" spans="3:3" ht="14.25" customHeight="1" x14ac:dyDescent="0.35">
      <c r="C278" s="8"/>
    </row>
    <row r="279" spans="3:3" ht="14.25" customHeight="1" x14ac:dyDescent="0.35">
      <c r="C279" s="8"/>
    </row>
    <row r="280" spans="3:3" ht="14.25" customHeight="1" x14ac:dyDescent="0.35">
      <c r="C280" s="8"/>
    </row>
    <row r="281" spans="3:3" ht="14.25" customHeight="1" x14ac:dyDescent="0.35">
      <c r="C281" s="8"/>
    </row>
    <row r="282" spans="3:3" ht="14.25" customHeight="1" x14ac:dyDescent="0.35">
      <c r="C282" s="8"/>
    </row>
    <row r="283" spans="3:3" ht="14.25" customHeight="1" x14ac:dyDescent="0.35">
      <c r="C283" s="8"/>
    </row>
    <row r="284" spans="3:3" ht="14.25" customHeight="1" x14ac:dyDescent="0.35">
      <c r="C284" s="8"/>
    </row>
    <row r="285" spans="3:3" ht="14.25" customHeight="1" x14ac:dyDescent="0.35">
      <c r="C285" s="8"/>
    </row>
    <row r="286" spans="3:3" ht="14.25" customHeight="1" x14ac:dyDescent="0.35">
      <c r="C286" s="8"/>
    </row>
    <row r="287" spans="3:3" ht="14.25" customHeight="1" x14ac:dyDescent="0.35">
      <c r="C287" s="8"/>
    </row>
    <row r="288" spans="3:3" ht="14.25" customHeight="1" x14ac:dyDescent="0.35">
      <c r="C288" s="8"/>
    </row>
    <row r="289" spans="3:3" ht="14.25" customHeight="1" x14ac:dyDescent="0.35">
      <c r="C289" s="8"/>
    </row>
    <row r="290" spans="3:3" ht="14.25" customHeight="1" x14ac:dyDescent="0.35">
      <c r="C290" s="8"/>
    </row>
    <row r="291" spans="3:3" ht="14.25" customHeight="1" x14ac:dyDescent="0.35">
      <c r="C291" s="8"/>
    </row>
    <row r="292" spans="3:3" ht="14.25" customHeight="1" x14ac:dyDescent="0.35">
      <c r="C292" s="8"/>
    </row>
    <row r="293" spans="3:3" ht="14.25" customHeight="1" x14ac:dyDescent="0.35">
      <c r="C293" s="8"/>
    </row>
    <row r="294" spans="3:3" ht="14.25" customHeight="1" x14ac:dyDescent="0.35">
      <c r="C294" s="8"/>
    </row>
    <row r="295" spans="3:3" ht="14.25" customHeight="1" x14ac:dyDescent="0.35">
      <c r="C295" s="8"/>
    </row>
    <row r="296" spans="3:3" ht="14.25" customHeight="1" x14ac:dyDescent="0.35">
      <c r="C296" s="8"/>
    </row>
    <row r="297" spans="3:3" ht="14.25" customHeight="1" x14ac:dyDescent="0.35">
      <c r="C297" s="8"/>
    </row>
    <row r="298" spans="3:3" ht="14.25" customHeight="1" x14ac:dyDescent="0.35">
      <c r="C298" s="8"/>
    </row>
    <row r="299" spans="3:3" ht="14.25" customHeight="1" x14ac:dyDescent="0.35">
      <c r="C299" s="8"/>
    </row>
    <row r="300" spans="3:3" ht="14.25" customHeight="1" x14ac:dyDescent="0.35">
      <c r="C300" s="8"/>
    </row>
    <row r="301" spans="3:3" ht="14.25" customHeight="1" x14ac:dyDescent="0.35">
      <c r="C301" s="8"/>
    </row>
    <row r="302" spans="3:3" ht="14.25" customHeight="1" x14ac:dyDescent="0.35">
      <c r="C302" s="8"/>
    </row>
    <row r="303" spans="3:3" ht="14.25" customHeight="1" x14ac:dyDescent="0.35">
      <c r="C303" s="8"/>
    </row>
    <row r="304" spans="3:3" ht="14.25" customHeight="1" x14ac:dyDescent="0.35">
      <c r="C304" s="8"/>
    </row>
    <row r="305" spans="3:3" ht="14.25" customHeight="1" x14ac:dyDescent="0.35">
      <c r="C305" s="8"/>
    </row>
    <row r="306" spans="3:3" ht="14.25" customHeight="1" x14ac:dyDescent="0.35">
      <c r="C306" s="8"/>
    </row>
    <row r="307" spans="3:3" ht="14.25" customHeight="1" x14ac:dyDescent="0.35">
      <c r="C307" s="8"/>
    </row>
    <row r="308" spans="3:3" ht="14.25" customHeight="1" x14ac:dyDescent="0.35">
      <c r="C308" s="8"/>
    </row>
    <row r="309" spans="3:3" ht="14.25" customHeight="1" x14ac:dyDescent="0.35">
      <c r="C309" s="8"/>
    </row>
    <row r="310" spans="3:3" ht="14.25" customHeight="1" x14ac:dyDescent="0.35">
      <c r="C310" s="8"/>
    </row>
    <row r="311" spans="3:3" ht="14.25" customHeight="1" x14ac:dyDescent="0.35">
      <c r="C311" s="8"/>
    </row>
    <row r="312" spans="3:3" ht="14.25" customHeight="1" x14ac:dyDescent="0.35">
      <c r="C312" s="8"/>
    </row>
    <row r="313" spans="3:3" ht="14.25" customHeight="1" x14ac:dyDescent="0.35">
      <c r="C313" s="8"/>
    </row>
    <row r="314" spans="3:3" ht="14.25" customHeight="1" x14ac:dyDescent="0.35">
      <c r="C314" s="8"/>
    </row>
    <row r="315" spans="3:3" ht="14.25" customHeight="1" x14ac:dyDescent="0.35">
      <c r="C315" s="8"/>
    </row>
    <row r="316" spans="3:3" ht="14.25" customHeight="1" x14ac:dyDescent="0.35">
      <c r="C316" s="8"/>
    </row>
    <row r="317" spans="3:3" ht="14.25" customHeight="1" x14ac:dyDescent="0.35">
      <c r="C317" s="8"/>
    </row>
    <row r="318" spans="3:3" ht="14.25" customHeight="1" x14ac:dyDescent="0.35">
      <c r="C318" s="8"/>
    </row>
    <row r="319" spans="3:3" ht="14.25" customHeight="1" x14ac:dyDescent="0.35">
      <c r="C319" s="8"/>
    </row>
    <row r="320" spans="3:3" ht="14.25" customHeight="1" x14ac:dyDescent="0.35">
      <c r="C320" s="8"/>
    </row>
    <row r="321" spans="3:3" ht="14.25" customHeight="1" x14ac:dyDescent="0.35">
      <c r="C321" s="8"/>
    </row>
    <row r="322" spans="3:3" ht="14.25" customHeight="1" x14ac:dyDescent="0.35">
      <c r="C322" s="8"/>
    </row>
    <row r="323" spans="3:3" ht="14.25" customHeight="1" x14ac:dyDescent="0.35">
      <c r="C323" s="8"/>
    </row>
    <row r="324" spans="3:3" ht="14.25" customHeight="1" x14ac:dyDescent="0.35">
      <c r="C324" s="8"/>
    </row>
    <row r="325" spans="3:3" ht="14.25" customHeight="1" x14ac:dyDescent="0.35">
      <c r="C325" s="8"/>
    </row>
    <row r="326" spans="3:3" ht="14.25" customHeight="1" x14ac:dyDescent="0.35">
      <c r="C326" s="8"/>
    </row>
    <row r="327" spans="3:3" ht="14.25" customHeight="1" x14ac:dyDescent="0.35">
      <c r="C327" s="8"/>
    </row>
    <row r="328" spans="3:3" ht="14.25" customHeight="1" x14ac:dyDescent="0.35">
      <c r="C328" s="8"/>
    </row>
    <row r="329" spans="3:3" ht="14.25" customHeight="1" x14ac:dyDescent="0.35">
      <c r="C329" s="8"/>
    </row>
    <row r="330" spans="3:3" ht="14.25" customHeight="1" x14ac:dyDescent="0.35">
      <c r="C330" s="8"/>
    </row>
    <row r="331" spans="3:3" ht="14.25" customHeight="1" x14ac:dyDescent="0.35">
      <c r="C331" s="8"/>
    </row>
    <row r="332" spans="3:3" ht="14.25" customHeight="1" x14ac:dyDescent="0.35">
      <c r="C332" s="8"/>
    </row>
    <row r="333" spans="3:3" ht="14.25" customHeight="1" x14ac:dyDescent="0.35">
      <c r="C333" s="8"/>
    </row>
    <row r="334" spans="3:3" ht="14.25" customHeight="1" x14ac:dyDescent="0.35">
      <c r="C334" s="8"/>
    </row>
    <row r="335" spans="3:3" ht="14.25" customHeight="1" x14ac:dyDescent="0.35">
      <c r="C335" s="8"/>
    </row>
    <row r="336" spans="3:3" ht="14.25" customHeight="1" x14ac:dyDescent="0.35">
      <c r="C336" s="8"/>
    </row>
    <row r="337" spans="3:3" ht="14.25" customHeight="1" x14ac:dyDescent="0.35">
      <c r="C337" s="8"/>
    </row>
    <row r="338" spans="3:3" ht="14.25" customHeight="1" x14ac:dyDescent="0.35">
      <c r="C338" s="8"/>
    </row>
    <row r="339" spans="3:3" ht="14.25" customHeight="1" x14ac:dyDescent="0.35">
      <c r="C339" s="8"/>
    </row>
    <row r="340" spans="3:3" ht="14.25" customHeight="1" x14ac:dyDescent="0.35">
      <c r="C340" s="8"/>
    </row>
    <row r="341" spans="3:3" ht="14.25" customHeight="1" x14ac:dyDescent="0.35">
      <c r="C341" s="8"/>
    </row>
    <row r="342" spans="3:3" ht="14.25" customHeight="1" x14ac:dyDescent="0.35">
      <c r="C342" s="8"/>
    </row>
    <row r="343" spans="3:3" ht="14.25" customHeight="1" x14ac:dyDescent="0.35">
      <c r="C343" s="8"/>
    </row>
    <row r="344" spans="3:3" ht="14.25" customHeight="1" x14ac:dyDescent="0.35">
      <c r="C344" s="8"/>
    </row>
    <row r="345" spans="3:3" ht="14.25" customHeight="1" x14ac:dyDescent="0.35">
      <c r="C345" s="8"/>
    </row>
    <row r="346" spans="3:3" ht="14.25" customHeight="1" x14ac:dyDescent="0.35">
      <c r="C346" s="8"/>
    </row>
    <row r="347" spans="3:3" ht="14.25" customHeight="1" x14ac:dyDescent="0.35">
      <c r="C347" s="8"/>
    </row>
    <row r="348" spans="3:3" ht="14.25" customHeight="1" x14ac:dyDescent="0.35">
      <c r="C348" s="8"/>
    </row>
    <row r="349" spans="3:3" ht="14.25" customHeight="1" x14ac:dyDescent="0.35">
      <c r="C349" s="8"/>
    </row>
    <row r="350" spans="3:3" ht="14.25" customHeight="1" x14ac:dyDescent="0.35">
      <c r="C350" s="8"/>
    </row>
    <row r="351" spans="3:3" ht="14.25" customHeight="1" x14ac:dyDescent="0.35">
      <c r="C351" s="8"/>
    </row>
    <row r="352" spans="3:3" ht="14.25" customHeight="1" x14ac:dyDescent="0.35">
      <c r="C352" s="8"/>
    </row>
    <row r="353" spans="3:3" ht="14.25" customHeight="1" x14ac:dyDescent="0.35">
      <c r="C353" s="8"/>
    </row>
    <row r="354" spans="3:3" ht="14.25" customHeight="1" x14ac:dyDescent="0.35">
      <c r="C354" s="8"/>
    </row>
    <row r="355" spans="3:3" ht="14.25" customHeight="1" x14ac:dyDescent="0.35">
      <c r="C355" s="8"/>
    </row>
    <row r="356" spans="3:3" ht="14.25" customHeight="1" x14ac:dyDescent="0.35">
      <c r="C356" s="8"/>
    </row>
    <row r="357" spans="3:3" ht="14.25" customHeight="1" x14ac:dyDescent="0.35">
      <c r="C357" s="8"/>
    </row>
    <row r="358" spans="3:3" ht="14.25" customHeight="1" x14ac:dyDescent="0.35">
      <c r="C358" s="8"/>
    </row>
    <row r="359" spans="3:3" ht="14.25" customHeight="1" x14ac:dyDescent="0.35">
      <c r="C359" s="8"/>
    </row>
    <row r="360" spans="3:3" ht="14.25" customHeight="1" x14ac:dyDescent="0.35">
      <c r="C360" s="8"/>
    </row>
    <row r="361" spans="3:3" ht="14.25" customHeight="1" x14ac:dyDescent="0.35">
      <c r="C361" s="8"/>
    </row>
    <row r="362" spans="3:3" ht="14.25" customHeight="1" x14ac:dyDescent="0.35">
      <c r="C362" s="8"/>
    </row>
    <row r="363" spans="3:3" ht="14.25" customHeight="1" x14ac:dyDescent="0.35">
      <c r="C363" s="8"/>
    </row>
    <row r="364" spans="3:3" ht="14.25" customHeight="1" x14ac:dyDescent="0.35">
      <c r="C364" s="8"/>
    </row>
    <row r="365" spans="3:3" ht="14.25" customHeight="1" x14ac:dyDescent="0.35">
      <c r="C365" s="8"/>
    </row>
    <row r="366" spans="3:3" ht="14.25" customHeight="1" x14ac:dyDescent="0.35">
      <c r="C366" s="8"/>
    </row>
    <row r="367" spans="3:3" ht="14.25" customHeight="1" x14ac:dyDescent="0.35">
      <c r="C367" s="8"/>
    </row>
    <row r="368" spans="3:3" ht="14.25" customHeight="1" x14ac:dyDescent="0.35">
      <c r="C368" s="8"/>
    </row>
    <row r="369" spans="3:3" ht="14.25" customHeight="1" x14ac:dyDescent="0.35">
      <c r="C369" s="8"/>
    </row>
    <row r="370" spans="3:3" ht="14.25" customHeight="1" x14ac:dyDescent="0.35">
      <c r="C370" s="8"/>
    </row>
    <row r="371" spans="3:3" ht="14.25" customHeight="1" x14ac:dyDescent="0.35">
      <c r="C371" s="8"/>
    </row>
    <row r="372" spans="3:3" ht="14.25" customHeight="1" x14ac:dyDescent="0.35">
      <c r="C372" s="8"/>
    </row>
    <row r="373" spans="3:3" ht="14.25" customHeight="1" x14ac:dyDescent="0.35">
      <c r="C373" s="8"/>
    </row>
    <row r="374" spans="3:3" ht="14.25" customHeight="1" x14ac:dyDescent="0.35">
      <c r="C374" s="8"/>
    </row>
    <row r="375" spans="3:3" ht="14.25" customHeight="1" x14ac:dyDescent="0.35">
      <c r="C375" s="8"/>
    </row>
    <row r="376" spans="3:3" ht="14.25" customHeight="1" x14ac:dyDescent="0.35">
      <c r="C376" s="8"/>
    </row>
    <row r="377" spans="3:3" ht="14.25" customHeight="1" x14ac:dyDescent="0.35">
      <c r="C377" s="8"/>
    </row>
    <row r="378" spans="3:3" ht="14.25" customHeight="1" x14ac:dyDescent="0.35">
      <c r="C378" s="8"/>
    </row>
    <row r="379" spans="3:3" ht="14.25" customHeight="1" x14ac:dyDescent="0.35">
      <c r="C379" s="8"/>
    </row>
    <row r="380" spans="3:3" ht="14.25" customHeight="1" x14ac:dyDescent="0.35">
      <c r="C380" s="8"/>
    </row>
    <row r="381" spans="3:3" ht="14.25" customHeight="1" x14ac:dyDescent="0.35">
      <c r="C381" s="8"/>
    </row>
    <row r="382" spans="3:3" ht="14.25" customHeight="1" x14ac:dyDescent="0.35">
      <c r="C382" s="8"/>
    </row>
    <row r="383" spans="3:3" ht="14.25" customHeight="1" x14ac:dyDescent="0.35">
      <c r="C383" s="8"/>
    </row>
    <row r="384" spans="3:3" ht="14.25" customHeight="1" x14ac:dyDescent="0.35">
      <c r="C384" s="8"/>
    </row>
    <row r="385" spans="3:3" ht="14.25" customHeight="1" x14ac:dyDescent="0.35">
      <c r="C385" s="8"/>
    </row>
    <row r="386" spans="3:3" ht="14.25" customHeight="1" x14ac:dyDescent="0.35">
      <c r="C386" s="8"/>
    </row>
    <row r="387" spans="3:3" ht="14.25" customHeight="1" x14ac:dyDescent="0.35">
      <c r="C387" s="8"/>
    </row>
    <row r="388" spans="3:3" ht="14.25" customHeight="1" x14ac:dyDescent="0.35">
      <c r="C388" s="8"/>
    </row>
    <row r="389" spans="3:3" ht="14.25" customHeight="1" x14ac:dyDescent="0.35">
      <c r="C389" s="8"/>
    </row>
    <row r="390" spans="3:3" ht="14.25" customHeight="1" x14ac:dyDescent="0.35">
      <c r="C390" s="8"/>
    </row>
    <row r="391" spans="3:3" ht="14.25" customHeight="1" x14ac:dyDescent="0.35">
      <c r="C391" s="8"/>
    </row>
    <row r="392" spans="3:3" ht="14.25" customHeight="1" x14ac:dyDescent="0.35">
      <c r="C392" s="8"/>
    </row>
    <row r="393" spans="3:3" ht="14.25" customHeight="1" x14ac:dyDescent="0.35">
      <c r="C393" s="8"/>
    </row>
    <row r="394" spans="3:3" ht="14.25" customHeight="1" x14ac:dyDescent="0.35">
      <c r="C394" s="8"/>
    </row>
    <row r="395" spans="3:3" ht="14.25" customHeight="1" x14ac:dyDescent="0.35">
      <c r="C395" s="8"/>
    </row>
    <row r="396" spans="3:3" ht="14.25" customHeight="1" x14ac:dyDescent="0.35">
      <c r="C396" s="8"/>
    </row>
    <row r="397" spans="3:3" ht="14.25" customHeight="1" x14ac:dyDescent="0.35">
      <c r="C397" s="8"/>
    </row>
    <row r="398" spans="3:3" ht="14.25" customHeight="1" x14ac:dyDescent="0.35">
      <c r="C398" s="8"/>
    </row>
    <row r="399" spans="3:3" ht="14.25" customHeight="1" x14ac:dyDescent="0.35">
      <c r="C399" s="8"/>
    </row>
    <row r="400" spans="3:3" ht="14.25" customHeight="1" x14ac:dyDescent="0.35">
      <c r="C400" s="8"/>
    </row>
    <row r="401" spans="3:3" ht="14.25" customHeight="1" x14ac:dyDescent="0.35">
      <c r="C401" s="8"/>
    </row>
    <row r="402" spans="3:3" ht="14.25" customHeight="1" x14ac:dyDescent="0.35">
      <c r="C402" s="8"/>
    </row>
    <row r="403" spans="3:3" ht="14.25" customHeight="1" x14ac:dyDescent="0.35">
      <c r="C403" s="8"/>
    </row>
    <row r="404" spans="3:3" ht="14.25" customHeight="1" x14ac:dyDescent="0.35">
      <c r="C404" s="8"/>
    </row>
    <row r="405" spans="3:3" ht="14.25" customHeight="1" x14ac:dyDescent="0.35">
      <c r="C405" s="8"/>
    </row>
    <row r="406" spans="3:3" ht="14.25" customHeight="1" x14ac:dyDescent="0.35">
      <c r="C406" s="8"/>
    </row>
    <row r="407" spans="3:3" ht="14.25" customHeight="1" x14ac:dyDescent="0.35">
      <c r="C407" s="8"/>
    </row>
    <row r="408" spans="3:3" ht="14.25" customHeight="1" x14ac:dyDescent="0.35">
      <c r="C408" s="8"/>
    </row>
    <row r="409" spans="3:3" ht="14.25" customHeight="1" x14ac:dyDescent="0.35">
      <c r="C409" s="8"/>
    </row>
    <row r="410" spans="3:3" ht="14.25" customHeight="1" x14ac:dyDescent="0.35">
      <c r="C410" s="8"/>
    </row>
    <row r="411" spans="3:3" ht="14.25" customHeight="1" x14ac:dyDescent="0.35">
      <c r="C411" s="8"/>
    </row>
    <row r="412" spans="3:3" ht="14.25" customHeight="1" x14ac:dyDescent="0.35">
      <c r="C412" s="8"/>
    </row>
    <row r="413" spans="3:3" ht="14.25" customHeight="1" x14ac:dyDescent="0.35">
      <c r="C413" s="8"/>
    </row>
    <row r="414" spans="3:3" ht="14.25" customHeight="1" x14ac:dyDescent="0.35">
      <c r="C414" s="8"/>
    </row>
    <row r="415" spans="3:3" ht="14.25" customHeight="1" x14ac:dyDescent="0.35">
      <c r="C415" s="8"/>
    </row>
    <row r="416" spans="3:3" ht="14.25" customHeight="1" x14ac:dyDescent="0.35">
      <c r="C416" s="8"/>
    </row>
    <row r="417" spans="3:3" ht="14.25" customHeight="1" x14ac:dyDescent="0.35">
      <c r="C417" s="8"/>
    </row>
    <row r="418" spans="3:3" ht="14.25" customHeight="1" x14ac:dyDescent="0.35">
      <c r="C418" s="8"/>
    </row>
    <row r="419" spans="3:3" ht="14.25" customHeight="1" x14ac:dyDescent="0.35">
      <c r="C419" s="8"/>
    </row>
    <row r="420" spans="3:3" ht="14.25" customHeight="1" x14ac:dyDescent="0.35">
      <c r="C420" s="8"/>
    </row>
    <row r="421" spans="3:3" ht="14.25" customHeight="1" x14ac:dyDescent="0.35">
      <c r="C421" s="8"/>
    </row>
    <row r="422" spans="3:3" ht="14.25" customHeight="1" x14ac:dyDescent="0.35">
      <c r="C422" s="8"/>
    </row>
    <row r="423" spans="3:3" ht="14.25" customHeight="1" x14ac:dyDescent="0.35">
      <c r="C423" s="8"/>
    </row>
    <row r="424" spans="3:3" ht="14.25" customHeight="1" x14ac:dyDescent="0.35">
      <c r="C424" s="8"/>
    </row>
    <row r="425" spans="3:3" ht="14.25" customHeight="1" x14ac:dyDescent="0.35">
      <c r="C425" s="8"/>
    </row>
    <row r="426" spans="3:3" ht="14.25" customHeight="1" x14ac:dyDescent="0.35">
      <c r="C426" s="8"/>
    </row>
    <row r="427" spans="3:3" ht="14.25" customHeight="1" x14ac:dyDescent="0.35">
      <c r="C427" s="8"/>
    </row>
    <row r="428" spans="3:3" ht="14.25" customHeight="1" x14ac:dyDescent="0.35">
      <c r="C428" s="8"/>
    </row>
    <row r="429" spans="3:3" ht="14.25" customHeight="1" x14ac:dyDescent="0.35">
      <c r="C429" s="8"/>
    </row>
    <row r="430" spans="3:3" ht="14.25" customHeight="1" x14ac:dyDescent="0.35">
      <c r="C430" s="8"/>
    </row>
    <row r="431" spans="3:3" ht="14.25" customHeight="1" x14ac:dyDescent="0.35">
      <c r="C431" s="8"/>
    </row>
    <row r="432" spans="3:3" ht="14.25" customHeight="1" x14ac:dyDescent="0.35">
      <c r="C432" s="8"/>
    </row>
    <row r="433" spans="3:3" ht="14.25" customHeight="1" x14ac:dyDescent="0.35">
      <c r="C433" s="8"/>
    </row>
    <row r="434" spans="3:3" ht="14.25" customHeight="1" x14ac:dyDescent="0.35">
      <c r="C434" s="8"/>
    </row>
    <row r="435" spans="3:3" ht="14.25" customHeight="1" x14ac:dyDescent="0.35">
      <c r="C435" s="8"/>
    </row>
    <row r="436" spans="3:3" ht="14.25" customHeight="1" x14ac:dyDescent="0.35">
      <c r="C436" s="8"/>
    </row>
    <row r="437" spans="3:3" ht="14.25" customHeight="1" x14ac:dyDescent="0.35">
      <c r="C437" s="8"/>
    </row>
    <row r="438" spans="3:3" ht="14.25" customHeight="1" x14ac:dyDescent="0.35">
      <c r="C438" s="8"/>
    </row>
    <row r="439" spans="3:3" ht="14.25" customHeight="1" x14ac:dyDescent="0.35">
      <c r="C439" s="8"/>
    </row>
    <row r="440" spans="3:3" ht="14.25" customHeight="1" x14ac:dyDescent="0.35">
      <c r="C440" s="8"/>
    </row>
    <row r="441" spans="3:3" ht="14.25" customHeight="1" x14ac:dyDescent="0.35">
      <c r="C441" s="8"/>
    </row>
    <row r="442" spans="3:3" ht="14.25" customHeight="1" x14ac:dyDescent="0.35">
      <c r="C442" s="8"/>
    </row>
    <row r="443" spans="3:3" ht="14.25" customHeight="1" x14ac:dyDescent="0.35">
      <c r="C443" s="8"/>
    </row>
    <row r="444" spans="3:3" ht="14.25" customHeight="1" x14ac:dyDescent="0.35">
      <c r="C444" s="8"/>
    </row>
    <row r="445" spans="3:3" ht="14.25" customHeight="1" x14ac:dyDescent="0.35">
      <c r="C445" s="8"/>
    </row>
    <row r="446" spans="3:3" ht="14.25" customHeight="1" x14ac:dyDescent="0.35">
      <c r="C446" s="8"/>
    </row>
    <row r="447" spans="3:3" ht="14.25" customHeight="1" x14ac:dyDescent="0.35">
      <c r="C447" s="8"/>
    </row>
    <row r="448" spans="3:3" ht="14.25" customHeight="1" x14ac:dyDescent="0.35">
      <c r="C448" s="8"/>
    </row>
    <row r="449" spans="3:3" ht="14.25" customHeight="1" x14ac:dyDescent="0.35">
      <c r="C449" s="8"/>
    </row>
    <row r="450" spans="3:3" ht="14.25" customHeight="1" x14ac:dyDescent="0.35">
      <c r="C450" s="8"/>
    </row>
    <row r="451" spans="3:3" ht="14.25" customHeight="1" x14ac:dyDescent="0.35">
      <c r="C451" s="8"/>
    </row>
    <row r="452" spans="3:3" ht="14.25" customHeight="1" x14ac:dyDescent="0.35">
      <c r="C452" s="8"/>
    </row>
    <row r="453" spans="3:3" ht="14.25" customHeight="1" x14ac:dyDescent="0.35">
      <c r="C453" s="8"/>
    </row>
    <row r="454" spans="3:3" ht="14.25" customHeight="1" x14ac:dyDescent="0.35">
      <c r="C454" s="8"/>
    </row>
    <row r="455" spans="3:3" ht="14.25" customHeight="1" x14ac:dyDescent="0.35">
      <c r="C455" s="8"/>
    </row>
    <row r="456" spans="3:3" ht="14.25" customHeight="1" x14ac:dyDescent="0.35">
      <c r="C456" s="8"/>
    </row>
    <row r="457" spans="3:3" ht="14.25" customHeight="1" x14ac:dyDescent="0.35">
      <c r="C457" s="8"/>
    </row>
    <row r="458" spans="3:3" ht="14.25" customHeight="1" x14ac:dyDescent="0.35">
      <c r="C458" s="8"/>
    </row>
    <row r="459" spans="3:3" ht="14.25" customHeight="1" x14ac:dyDescent="0.35">
      <c r="C459" s="8"/>
    </row>
    <row r="460" spans="3:3" ht="14.25" customHeight="1" x14ac:dyDescent="0.35">
      <c r="C460" s="8"/>
    </row>
    <row r="461" spans="3:3" ht="14.25" customHeight="1" x14ac:dyDescent="0.35">
      <c r="C461" s="8"/>
    </row>
    <row r="462" spans="3:3" ht="14.25" customHeight="1" x14ac:dyDescent="0.35">
      <c r="C462" s="8"/>
    </row>
    <row r="463" spans="3:3" ht="14.25" customHeight="1" x14ac:dyDescent="0.35">
      <c r="C463" s="8"/>
    </row>
    <row r="464" spans="3:3" ht="14.25" customHeight="1" x14ac:dyDescent="0.35">
      <c r="C464" s="8"/>
    </row>
    <row r="465" spans="3:3" ht="14.25" customHeight="1" x14ac:dyDescent="0.35">
      <c r="C465" s="8"/>
    </row>
    <row r="466" spans="3:3" ht="14.25" customHeight="1" x14ac:dyDescent="0.35">
      <c r="C466" s="8"/>
    </row>
    <row r="467" spans="3:3" ht="14.25" customHeight="1" x14ac:dyDescent="0.35">
      <c r="C467" s="8"/>
    </row>
    <row r="468" spans="3:3" ht="14.25" customHeight="1" x14ac:dyDescent="0.35">
      <c r="C468" s="8"/>
    </row>
    <row r="469" spans="3:3" ht="14.25" customHeight="1" x14ac:dyDescent="0.35">
      <c r="C469" s="8"/>
    </row>
    <row r="470" spans="3:3" ht="14.25" customHeight="1" x14ac:dyDescent="0.35">
      <c r="C470" s="8"/>
    </row>
    <row r="471" spans="3:3" ht="14.25" customHeight="1" x14ac:dyDescent="0.35">
      <c r="C471" s="8"/>
    </row>
    <row r="472" spans="3:3" ht="14.25" customHeight="1" x14ac:dyDescent="0.35">
      <c r="C472" s="8"/>
    </row>
    <row r="473" spans="3:3" ht="14.25" customHeight="1" x14ac:dyDescent="0.35">
      <c r="C473" s="8"/>
    </row>
    <row r="474" spans="3:3" ht="14.25" customHeight="1" x14ac:dyDescent="0.35">
      <c r="C474" s="8"/>
    </row>
    <row r="475" spans="3:3" ht="14.25" customHeight="1" x14ac:dyDescent="0.35">
      <c r="C475" s="8"/>
    </row>
    <row r="476" spans="3:3" ht="14.25" customHeight="1" x14ac:dyDescent="0.35">
      <c r="C476" s="8"/>
    </row>
    <row r="477" spans="3:3" ht="14.25" customHeight="1" x14ac:dyDescent="0.35">
      <c r="C477" s="8"/>
    </row>
    <row r="478" spans="3:3" ht="14.25" customHeight="1" x14ac:dyDescent="0.35">
      <c r="C478" s="8"/>
    </row>
    <row r="479" spans="3:3" ht="14.25" customHeight="1" x14ac:dyDescent="0.35">
      <c r="C479" s="8"/>
    </row>
    <row r="480" spans="3:3" ht="14.25" customHeight="1" x14ac:dyDescent="0.35">
      <c r="C480" s="8"/>
    </row>
    <row r="481" spans="3:3" ht="14.25" customHeight="1" x14ac:dyDescent="0.35">
      <c r="C481" s="8"/>
    </row>
    <row r="482" spans="3:3" ht="14.25" customHeight="1" x14ac:dyDescent="0.35">
      <c r="C482" s="8"/>
    </row>
    <row r="483" spans="3:3" ht="14.25" customHeight="1" x14ac:dyDescent="0.35">
      <c r="C483" s="8"/>
    </row>
    <row r="484" spans="3:3" ht="14.25" customHeight="1" x14ac:dyDescent="0.35">
      <c r="C484" s="8"/>
    </row>
    <row r="485" spans="3:3" ht="14.25" customHeight="1" x14ac:dyDescent="0.35">
      <c r="C485" s="8"/>
    </row>
    <row r="486" spans="3:3" ht="14.25" customHeight="1" x14ac:dyDescent="0.35">
      <c r="C486" s="8"/>
    </row>
    <row r="487" spans="3:3" ht="14.25" customHeight="1" x14ac:dyDescent="0.35">
      <c r="C487" s="8"/>
    </row>
    <row r="488" spans="3:3" ht="14.25" customHeight="1" x14ac:dyDescent="0.35">
      <c r="C488" s="8"/>
    </row>
    <row r="489" spans="3:3" ht="14.25" customHeight="1" x14ac:dyDescent="0.35">
      <c r="C489" s="8"/>
    </row>
    <row r="490" spans="3:3" ht="14.25" customHeight="1" x14ac:dyDescent="0.35">
      <c r="C490" s="8"/>
    </row>
    <row r="491" spans="3:3" ht="14.25" customHeight="1" x14ac:dyDescent="0.35">
      <c r="C491" s="8"/>
    </row>
    <row r="492" spans="3:3" ht="14.25" customHeight="1" x14ac:dyDescent="0.35">
      <c r="C492" s="8"/>
    </row>
    <row r="493" spans="3:3" ht="14.25" customHeight="1" x14ac:dyDescent="0.35">
      <c r="C493" s="8"/>
    </row>
    <row r="494" spans="3:3" ht="14.25" customHeight="1" x14ac:dyDescent="0.35">
      <c r="C494" s="8"/>
    </row>
    <row r="495" spans="3:3" ht="14.25" customHeight="1" x14ac:dyDescent="0.35">
      <c r="C495" s="8"/>
    </row>
    <row r="496" spans="3:3" ht="14.25" customHeight="1" x14ac:dyDescent="0.35">
      <c r="C496" s="8"/>
    </row>
    <row r="497" spans="3:3" ht="14.25" customHeight="1" x14ac:dyDescent="0.35">
      <c r="C497" s="8"/>
    </row>
    <row r="498" spans="3:3" ht="14.25" customHeight="1" x14ac:dyDescent="0.35">
      <c r="C498" s="8"/>
    </row>
    <row r="499" spans="3:3" ht="14.25" customHeight="1" x14ac:dyDescent="0.35">
      <c r="C499" s="8"/>
    </row>
    <row r="500" spans="3:3" ht="14.25" customHeight="1" x14ac:dyDescent="0.35">
      <c r="C500" s="8"/>
    </row>
    <row r="501" spans="3:3" ht="14.25" customHeight="1" x14ac:dyDescent="0.35">
      <c r="C501" s="8"/>
    </row>
    <row r="502" spans="3:3" ht="14.25" customHeight="1" x14ac:dyDescent="0.35">
      <c r="C502" s="8"/>
    </row>
    <row r="503" spans="3:3" ht="14.25" customHeight="1" x14ac:dyDescent="0.35">
      <c r="C503" s="8"/>
    </row>
    <row r="504" spans="3:3" ht="14.25" customHeight="1" x14ac:dyDescent="0.35">
      <c r="C504" s="8"/>
    </row>
    <row r="505" spans="3:3" ht="14.25" customHeight="1" x14ac:dyDescent="0.35">
      <c r="C505" s="8"/>
    </row>
    <row r="506" spans="3:3" ht="14.25" customHeight="1" x14ac:dyDescent="0.35">
      <c r="C506" s="8"/>
    </row>
    <row r="507" spans="3:3" ht="14.25" customHeight="1" x14ac:dyDescent="0.35">
      <c r="C507" s="8"/>
    </row>
    <row r="508" spans="3:3" ht="14.25" customHeight="1" x14ac:dyDescent="0.35">
      <c r="C508" s="8"/>
    </row>
    <row r="509" spans="3:3" ht="14.25" customHeight="1" x14ac:dyDescent="0.35">
      <c r="C509" s="8"/>
    </row>
    <row r="510" spans="3:3" ht="14.25" customHeight="1" x14ac:dyDescent="0.35">
      <c r="C510" s="8"/>
    </row>
    <row r="511" spans="3:3" ht="14.25" customHeight="1" x14ac:dyDescent="0.35">
      <c r="C511" s="8"/>
    </row>
    <row r="512" spans="3:3" ht="14.25" customHeight="1" x14ac:dyDescent="0.35">
      <c r="C512" s="8"/>
    </row>
    <row r="513" spans="3:3" ht="14.25" customHeight="1" x14ac:dyDescent="0.35">
      <c r="C513" s="8"/>
    </row>
    <row r="514" spans="3:3" ht="14.25" customHeight="1" x14ac:dyDescent="0.35">
      <c r="C514" s="8"/>
    </row>
    <row r="515" spans="3:3" ht="14.25" customHeight="1" x14ac:dyDescent="0.35">
      <c r="C515" s="8"/>
    </row>
    <row r="516" spans="3:3" ht="14.25" customHeight="1" x14ac:dyDescent="0.35">
      <c r="C516" s="8"/>
    </row>
    <row r="517" spans="3:3" ht="14.25" customHeight="1" x14ac:dyDescent="0.35">
      <c r="C517" s="8"/>
    </row>
    <row r="518" spans="3:3" ht="14.25" customHeight="1" x14ac:dyDescent="0.35">
      <c r="C518" s="8"/>
    </row>
    <row r="519" spans="3:3" ht="14.25" customHeight="1" x14ac:dyDescent="0.35">
      <c r="C519" s="8"/>
    </row>
    <row r="520" spans="3:3" ht="14.25" customHeight="1" x14ac:dyDescent="0.35">
      <c r="C520" s="8"/>
    </row>
    <row r="521" spans="3:3" ht="14.25" customHeight="1" x14ac:dyDescent="0.35">
      <c r="C521" s="8"/>
    </row>
    <row r="522" spans="3:3" ht="14.25" customHeight="1" x14ac:dyDescent="0.35">
      <c r="C522" s="8"/>
    </row>
    <row r="523" spans="3:3" ht="14.25" customHeight="1" x14ac:dyDescent="0.35">
      <c r="C523" s="8"/>
    </row>
    <row r="524" spans="3:3" ht="14.25" customHeight="1" x14ac:dyDescent="0.35">
      <c r="C524" s="8"/>
    </row>
    <row r="525" spans="3:3" ht="14.25" customHeight="1" x14ac:dyDescent="0.35">
      <c r="C525" s="8"/>
    </row>
    <row r="526" spans="3:3" ht="14.25" customHeight="1" x14ac:dyDescent="0.35">
      <c r="C526" s="8"/>
    </row>
    <row r="527" spans="3:3" ht="14.25" customHeight="1" x14ac:dyDescent="0.35">
      <c r="C527" s="8"/>
    </row>
    <row r="528" spans="3:3" ht="14.25" customHeight="1" x14ac:dyDescent="0.35">
      <c r="C528" s="8"/>
    </row>
    <row r="529" spans="3:3" ht="14.25" customHeight="1" x14ac:dyDescent="0.35">
      <c r="C529" s="8"/>
    </row>
    <row r="530" spans="3:3" ht="14.25" customHeight="1" x14ac:dyDescent="0.35">
      <c r="C530" s="8"/>
    </row>
    <row r="531" spans="3:3" ht="14.25" customHeight="1" x14ac:dyDescent="0.35">
      <c r="C531" s="8"/>
    </row>
    <row r="532" spans="3:3" ht="14.25" customHeight="1" x14ac:dyDescent="0.35">
      <c r="C532" s="8"/>
    </row>
    <row r="533" spans="3:3" ht="14.25" customHeight="1" x14ac:dyDescent="0.35">
      <c r="C533" s="8"/>
    </row>
    <row r="534" spans="3:3" ht="14.25" customHeight="1" x14ac:dyDescent="0.35">
      <c r="C534" s="8"/>
    </row>
    <row r="535" spans="3:3" ht="14.25" customHeight="1" x14ac:dyDescent="0.35">
      <c r="C535" s="8"/>
    </row>
    <row r="536" spans="3:3" ht="14.25" customHeight="1" x14ac:dyDescent="0.35">
      <c r="C536" s="8"/>
    </row>
    <row r="537" spans="3:3" ht="14.25" customHeight="1" x14ac:dyDescent="0.35">
      <c r="C537" s="8"/>
    </row>
    <row r="538" spans="3:3" ht="14.25" customHeight="1" x14ac:dyDescent="0.35">
      <c r="C538" s="8"/>
    </row>
    <row r="539" spans="3:3" ht="14.25" customHeight="1" x14ac:dyDescent="0.35">
      <c r="C539" s="8"/>
    </row>
    <row r="540" spans="3:3" ht="14.25" customHeight="1" x14ac:dyDescent="0.35">
      <c r="C540" s="8"/>
    </row>
    <row r="541" spans="3:3" ht="14.25" customHeight="1" x14ac:dyDescent="0.35">
      <c r="C541" s="8"/>
    </row>
    <row r="542" spans="3:3" ht="14.25" customHeight="1" x14ac:dyDescent="0.35">
      <c r="C542" s="8"/>
    </row>
    <row r="543" spans="3:3" ht="14.25" customHeight="1" x14ac:dyDescent="0.35">
      <c r="C543" s="8"/>
    </row>
    <row r="544" spans="3:3" ht="14.25" customHeight="1" x14ac:dyDescent="0.35">
      <c r="C544" s="8"/>
    </row>
    <row r="545" spans="3:3" ht="14.25" customHeight="1" x14ac:dyDescent="0.35">
      <c r="C545" s="8"/>
    </row>
    <row r="546" spans="3:3" ht="14.25" customHeight="1" x14ac:dyDescent="0.35">
      <c r="C546" s="8"/>
    </row>
    <row r="547" spans="3:3" ht="14.25" customHeight="1" x14ac:dyDescent="0.35">
      <c r="C547" s="8"/>
    </row>
    <row r="548" spans="3:3" ht="14.25" customHeight="1" x14ac:dyDescent="0.35">
      <c r="C548" s="8"/>
    </row>
    <row r="549" spans="3:3" ht="14.25" customHeight="1" x14ac:dyDescent="0.35">
      <c r="C549" s="8"/>
    </row>
    <row r="550" spans="3:3" ht="14.25" customHeight="1" x14ac:dyDescent="0.35">
      <c r="C550" s="8"/>
    </row>
    <row r="551" spans="3:3" ht="14.25" customHeight="1" x14ac:dyDescent="0.35">
      <c r="C551" s="8"/>
    </row>
    <row r="552" spans="3:3" ht="14.25" customHeight="1" x14ac:dyDescent="0.35">
      <c r="C552" s="8"/>
    </row>
    <row r="553" spans="3:3" ht="14.25" customHeight="1" x14ac:dyDescent="0.35">
      <c r="C553" s="8"/>
    </row>
    <row r="554" spans="3:3" ht="14.25" customHeight="1" x14ac:dyDescent="0.35">
      <c r="C554" s="8"/>
    </row>
    <row r="555" spans="3:3" ht="14.25" customHeight="1" x14ac:dyDescent="0.35">
      <c r="C555" s="8"/>
    </row>
    <row r="556" spans="3:3" ht="14.25" customHeight="1" x14ac:dyDescent="0.35">
      <c r="C556" s="8"/>
    </row>
    <row r="557" spans="3:3" ht="14.25" customHeight="1" x14ac:dyDescent="0.35">
      <c r="C557" s="8"/>
    </row>
    <row r="558" spans="3:3" ht="14.25" customHeight="1" x14ac:dyDescent="0.35">
      <c r="C558" s="8"/>
    </row>
    <row r="559" spans="3:3" ht="14.25" customHeight="1" x14ac:dyDescent="0.35">
      <c r="C559" s="8"/>
    </row>
    <row r="560" spans="3:3" ht="14.25" customHeight="1" x14ac:dyDescent="0.35">
      <c r="C560" s="8"/>
    </row>
    <row r="561" spans="3:3" ht="14.25" customHeight="1" x14ac:dyDescent="0.35">
      <c r="C561" s="8"/>
    </row>
    <row r="562" spans="3:3" ht="14.25" customHeight="1" x14ac:dyDescent="0.35">
      <c r="C562" s="8"/>
    </row>
    <row r="563" spans="3:3" ht="14.25" customHeight="1" x14ac:dyDescent="0.35">
      <c r="C563" s="8"/>
    </row>
    <row r="564" spans="3:3" ht="14.25" customHeight="1" x14ac:dyDescent="0.35">
      <c r="C564" s="8"/>
    </row>
    <row r="565" spans="3:3" ht="14.25" customHeight="1" x14ac:dyDescent="0.35">
      <c r="C565" s="8"/>
    </row>
    <row r="566" spans="3:3" ht="14.25" customHeight="1" x14ac:dyDescent="0.35">
      <c r="C566" s="8"/>
    </row>
    <row r="567" spans="3:3" ht="14.25" customHeight="1" x14ac:dyDescent="0.35">
      <c r="C567" s="8"/>
    </row>
    <row r="568" spans="3:3" ht="14.25" customHeight="1" x14ac:dyDescent="0.35">
      <c r="C568" s="8"/>
    </row>
    <row r="569" spans="3:3" ht="14.25" customHeight="1" x14ac:dyDescent="0.35">
      <c r="C569" s="8"/>
    </row>
    <row r="570" spans="3:3" ht="14.25" customHeight="1" x14ac:dyDescent="0.35">
      <c r="C570" s="8"/>
    </row>
    <row r="571" spans="3:3" ht="14.25" customHeight="1" x14ac:dyDescent="0.35">
      <c r="C571" s="8"/>
    </row>
    <row r="572" spans="3:3" ht="14.25" customHeight="1" x14ac:dyDescent="0.35">
      <c r="C572" s="8"/>
    </row>
    <row r="573" spans="3:3" ht="14.25" customHeight="1" x14ac:dyDescent="0.35">
      <c r="C573" s="8"/>
    </row>
    <row r="574" spans="3:3" ht="14.25" customHeight="1" x14ac:dyDescent="0.35">
      <c r="C574" s="8"/>
    </row>
    <row r="575" spans="3:3" ht="14.25" customHeight="1" x14ac:dyDescent="0.35">
      <c r="C575" s="8"/>
    </row>
    <row r="576" spans="3:3" ht="14.25" customHeight="1" x14ac:dyDescent="0.35">
      <c r="C576" s="8"/>
    </row>
    <row r="577" spans="3:3" ht="14.25" customHeight="1" x14ac:dyDescent="0.35">
      <c r="C577" s="8"/>
    </row>
    <row r="578" spans="3:3" ht="14.25" customHeight="1" x14ac:dyDescent="0.35">
      <c r="C578" s="8"/>
    </row>
    <row r="579" spans="3:3" ht="14.25" customHeight="1" x14ac:dyDescent="0.35">
      <c r="C579" s="8"/>
    </row>
    <row r="580" spans="3:3" ht="14.25" customHeight="1" x14ac:dyDescent="0.35">
      <c r="C580" s="8"/>
    </row>
    <row r="581" spans="3:3" ht="14.25" customHeight="1" x14ac:dyDescent="0.35">
      <c r="C581" s="8"/>
    </row>
    <row r="582" spans="3:3" ht="14.25" customHeight="1" x14ac:dyDescent="0.35">
      <c r="C582" s="8"/>
    </row>
    <row r="583" spans="3:3" ht="14.25" customHeight="1" x14ac:dyDescent="0.35">
      <c r="C583" s="8"/>
    </row>
    <row r="584" spans="3:3" ht="14.25" customHeight="1" x14ac:dyDescent="0.35">
      <c r="C584" s="8"/>
    </row>
    <row r="585" spans="3:3" ht="14.25" customHeight="1" x14ac:dyDescent="0.35">
      <c r="C585" s="8"/>
    </row>
    <row r="586" spans="3:3" ht="14.25" customHeight="1" x14ac:dyDescent="0.35">
      <c r="C586" s="8"/>
    </row>
    <row r="587" spans="3:3" ht="14.25" customHeight="1" x14ac:dyDescent="0.35">
      <c r="C587" s="8"/>
    </row>
    <row r="588" spans="3:3" ht="14.25" customHeight="1" x14ac:dyDescent="0.35">
      <c r="C588" s="8"/>
    </row>
    <row r="589" spans="3:3" ht="14.25" customHeight="1" x14ac:dyDescent="0.35">
      <c r="C589" s="8"/>
    </row>
    <row r="590" spans="3:3" ht="14.25" customHeight="1" x14ac:dyDescent="0.35">
      <c r="C590" s="8"/>
    </row>
    <row r="591" spans="3:3" ht="14.25" customHeight="1" x14ac:dyDescent="0.35">
      <c r="C591" s="8"/>
    </row>
    <row r="592" spans="3:3" ht="14.25" customHeight="1" x14ac:dyDescent="0.35">
      <c r="C592" s="8"/>
    </row>
    <row r="593" spans="3:3" ht="14.25" customHeight="1" x14ac:dyDescent="0.35">
      <c r="C593" s="8"/>
    </row>
    <row r="594" spans="3:3" ht="14.25" customHeight="1" x14ac:dyDescent="0.35">
      <c r="C594" s="8"/>
    </row>
    <row r="595" spans="3:3" ht="14.25" customHeight="1" x14ac:dyDescent="0.35">
      <c r="C595" s="8"/>
    </row>
    <row r="596" spans="3:3" ht="14.25" customHeight="1" x14ac:dyDescent="0.35">
      <c r="C596" s="8"/>
    </row>
    <row r="597" spans="3:3" ht="14.25" customHeight="1" x14ac:dyDescent="0.35">
      <c r="C597" s="8"/>
    </row>
    <row r="598" spans="3:3" ht="14.25" customHeight="1" x14ac:dyDescent="0.35">
      <c r="C598" s="8"/>
    </row>
    <row r="599" spans="3:3" ht="14.25" customHeight="1" x14ac:dyDescent="0.35">
      <c r="C599" s="8"/>
    </row>
    <row r="600" spans="3:3" ht="14.25" customHeight="1" x14ac:dyDescent="0.35">
      <c r="C600" s="8"/>
    </row>
    <row r="601" spans="3:3" ht="14.25" customHeight="1" x14ac:dyDescent="0.35">
      <c r="C601" s="8"/>
    </row>
    <row r="602" spans="3:3" ht="14.25" customHeight="1" x14ac:dyDescent="0.35">
      <c r="C602" s="8"/>
    </row>
    <row r="603" spans="3:3" ht="14.25" customHeight="1" x14ac:dyDescent="0.35">
      <c r="C603" s="8"/>
    </row>
    <row r="604" spans="3:3" ht="14.25" customHeight="1" x14ac:dyDescent="0.35">
      <c r="C604" s="8"/>
    </row>
    <row r="605" spans="3:3" ht="14.25" customHeight="1" x14ac:dyDescent="0.35">
      <c r="C605" s="8"/>
    </row>
    <row r="606" spans="3:3" ht="14.25" customHeight="1" x14ac:dyDescent="0.35">
      <c r="C606" s="8"/>
    </row>
    <row r="607" spans="3:3" ht="14.25" customHeight="1" x14ac:dyDescent="0.35">
      <c r="C607" s="8"/>
    </row>
    <row r="608" spans="3:3" ht="14.25" customHeight="1" x14ac:dyDescent="0.35">
      <c r="C608" s="8"/>
    </row>
    <row r="609" spans="3:3" ht="14.25" customHeight="1" x14ac:dyDescent="0.35">
      <c r="C609" s="8"/>
    </row>
    <row r="610" spans="3:3" ht="14.25" customHeight="1" x14ac:dyDescent="0.35">
      <c r="C610" s="8"/>
    </row>
    <row r="611" spans="3:3" ht="14.25" customHeight="1" x14ac:dyDescent="0.35">
      <c r="C611" s="8"/>
    </row>
    <row r="612" spans="3:3" ht="14.25" customHeight="1" x14ac:dyDescent="0.35">
      <c r="C612" s="8"/>
    </row>
    <row r="613" spans="3:3" ht="14.25" customHeight="1" x14ac:dyDescent="0.35">
      <c r="C613" s="8"/>
    </row>
    <row r="614" spans="3:3" ht="14.25" customHeight="1" x14ac:dyDescent="0.35">
      <c r="C614" s="8"/>
    </row>
    <row r="615" spans="3:3" ht="14.25" customHeight="1" x14ac:dyDescent="0.35">
      <c r="C615" s="8"/>
    </row>
    <row r="616" spans="3:3" ht="14.25" customHeight="1" x14ac:dyDescent="0.35">
      <c r="C616" s="8"/>
    </row>
    <row r="617" spans="3:3" ht="14.25" customHeight="1" x14ac:dyDescent="0.35">
      <c r="C617" s="8"/>
    </row>
    <row r="618" spans="3:3" ht="14.25" customHeight="1" x14ac:dyDescent="0.35">
      <c r="C618" s="8"/>
    </row>
    <row r="619" spans="3:3" ht="14.25" customHeight="1" x14ac:dyDescent="0.35">
      <c r="C619" s="8"/>
    </row>
    <row r="620" spans="3:3" ht="14.25" customHeight="1" x14ac:dyDescent="0.35">
      <c r="C620" s="8"/>
    </row>
    <row r="621" spans="3:3" ht="14.25" customHeight="1" x14ac:dyDescent="0.35">
      <c r="C621" s="8"/>
    </row>
    <row r="622" spans="3:3" ht="14.25" customHeight="1" x14ac:dyDescent="0.35">
      <c r="C622" s="8"/>
    </row>
    <row r="623" spans="3:3" ht="14.25" customHeight="1" x14ac:dyDescent="0.35">
      <c r="C623" s="8"/>
    </row>
    <row r="624" spans="3:3" ht="14.25" customHeight="1" x14ac:dyDescent="0.35">
      <c r="C624" s="8"/>
    </row>
    <row r="625" spans="3:3" ht="14.25" customHeight="1" x14ac:dyDescent="0.35">
      <c r="C625" s="8"/>
    </row>
    <row r="626" spans="3:3" ht="14.25" customHeight="1" x14ac:dyDescent="0.35">
      <c r="C626" s="8"/>
    </row>
    <row r="627" spans="3:3" ht="14.25" customHeight="1" x14ac:dyDescent="0.35">
      <c r="C627" s="8"/>
    </row>
    <row r="628" spans="3:3" ht="14.25" customHeight="1" x14ac:dyDescent="0.35">
      <c r="C628" s="8"/>
    </row>
    <row r="629" spans="3:3" ht="14.25" customHeight="1" x14ac:dyDescent="0.35">
      <c r="C629" s="8"/>
    </row>
    <row r="630" spans="3:3" ht="14.25" customHeight="1" x14ac:dyDescent="0.35">
      <c r="C630" s="8"/>
    </row>
    <row r="631" spans="3:3" ht="14.25" customHeight="1" x14ac:dyDescent="0.35">
      <c r="C631" s="8"/>
    </row>
    <row r="632" spans="3:3" ht="14.25" customHeight="1" x14ac:dyDescent="0.35">
      <c r="C632" s="8"/>
    </row>
    <row r="633" spans="3:3" ht="14.25" customHeight="1" x14ac:dyDescent="0.35">
      <c r="C633" s="8"/>
    </row>
    <row r="634" spans="3:3" ht="14.25" customHeight="1" x14ac:dyDescent="0.35">
      <c r="C634" s="8"/>
    </row>
    <row r="635" spans="3:3" ht="14.25" customHeight="1" x14ac:dyDescent="0.35">
      <c r="C635" s="8"/>
    </row>
    <row r="636" spans="3:3" ht="14.25" customHeight="1" x14ac:dyDescent="0.35">
      <c r="C636" s="8"/>
    </row>
    <row r="637" spans="3:3" ht="14.25" customHeight="1" x14ac:dyDescent="0.35">
      <c r="C637" s="8"/>
    </row>
    <row r="638" spans="3:3" ht="14.25" customHeight="1" x14ac:dyDescent="0.35">
      <c r="C638" s="8"/>
    </row>
    <row r="639" spans="3:3" ht="14.25" customHeight="1" x14ac:dyDescent="0.35">
      <c r="C639" s="8"/>
    </row>
    <row r="640" spans="3:3" ht="14.25" customHeight="1" x14ac:dyDescent="0.35">
      <c r="C640" s="8"/>
    </row>
    <row r="641" spans="3:3" ht="14.25" customHeight="1" x14ac:dyDescent="0.35">
      <c r="C641" s="8"/>
    </row>
    <row r="642" spans="3:3" ht="14.25" customHeight="1" x14ac:dyDescent="0.35">
      <c r="C642" s="8"/>
    </row>
    <row r="643" spans="3:3" ht="14.25" customHeight="1" x14ac:dyDescent="0.35">
      <c r="C643" s="8"/>
    </row>
    <row r="644" spans="3:3" ht="14.25" customHeight="1" x14ac:dyDescent="0.35">
      <c r="C644" s="8"/>
    </row>
    <row r="645" spans="3:3" ht="14.25" customHeight="1" x14ac:dyDescent="0.35">
      <c r="C645" s="8"/>
    </row>
    <row r="646" spans="3:3" ht="14.25" customHeight="1" x14ac:dyDescent="0.35">
      <c r="C646" s="8"/>
    </row>
    <row r="647" spans="3:3" ht="14.25" customHeight="1" x14ac:dyDescent="0.35">
      <c r="C647" s="8"/>
    </row>
    <row r="648" spans="3:3" ht="14.25" customHeight="1" x14ac:dyDescent="0.35">
      <c r="C648" s="8"/>
    </row>
    <row r="649" spans="3:3" ht="14.25" customHeight="1" x14ac:dyDescent="0.35">
      <c r="C649" s="8"/>
    </row>
    <row r="650" spans="3:3" ht="14.25" customHeight="1" x14ac:dyDescent="0.35">
      <c r="C650" s="8"/>
    </row>
    <row r="651" spans="3:3" ht="14.25" customHeight="1" x14ac:dyDescent="0.35">
      <c r="C651" s="8"/>
    </row>
    <row r="652" spans="3:3" ht="14.25" customHeight="1" x14ac:dyDescent="0.35">
      <c r="C652" s="8"/>
    </row>
    <row r="653" spans="3:3" ht="14.25" customHeight="1" x14ac:dyDescent="0.35">
      <c r="C653" s="8"/>
    </row>
    <row r="654" spans="3:3" ht="14.25" customHeight="1" x14ac:dyDescent="0.35">
      <c r="C654" s="8"/>
    </row>
    <row r="655" spans="3:3" ht="14.25" customHeight="1" x14ac:dyDescent="0.35">
      <c r="C655" s="8"/>
    </row>
    <row r="656" spans="3:3" ht="14.25" customHeight="1" x14ac:dyDescent="0.35">
      <c r="C656" s="8"/>
    </row>
    <row r="657" spans="3:3" ht="14.25" customHeight="1" x14ac:dyDescent="0.35">
      <c r="C657" s="8"/>
    </row>
    <row r="658" spans="3:3" ht="14.25" customHeight="1" x14ac:dyDescent="0.35">
      <c r="C658" s="8"/>
    </row>
    <row r="659" spans="3:3" ht="14.25" customHeight="1" x14ac:dyDescent="0.35">
      <c r="C659" s="8"/>
    </row>
    <row r="660" spans="3:3" ht="14.25" customHeight="1" x14ac:dyDescent="0.35">
      <c r="C660" s="8"/>
    </row>
    <row r="661" spans="3:3" ht="14.25" customHeight="1" x14ac:dyDescent="0.35">
      <c r="C661" s="8"/>
    </row>
    <row r="662" spans="3:3" ht="14.25" customHeight="1" x14ac:dyDescent="0.35">
      <c r="C662" s="8"/>
    </row>
    <row r="663" spans="3:3" ht="14.25" customHeight="1" x14ac:dyDescent="0.35">
      <c r="C663" s="8"/>
    </row>
    <row r="664" spans="3:3" ht="14.25" customHeight="1" x14ac:dyDescent="0.35">
      <c r="C664" s="8"/>
    </row>
    <row r="665" spans="3:3" ht="14.25" customHeight="1" x14ac:dyDescent="0.35">
      <c r="C665" s="8"/>
    </row>
    <row r="666" spans="3:3" ht="14.25" customHeight="1" x14ac:dyDescent="0.35">
      <c r="C666" s="8"/>
    </row>
    <row r="667" spans="3:3" ht="14.25" customHeight="1" x14ac:dyDescent="0.35">
      <c r="C667" s="8"/>
    </row>
    <row r="668" spans="3:3" ht="14.25" customHeight="1" x14ac:dyDescent="0.35">
      <c r="C668" s="8"/>
    </row>
    <row r="669" spans="3:3" ht="14.25" customHeight="1" x14ac:dyDescent="0.35">
      <c r="C669" s="8"/>
    </row>
    <row r="670" spans="3:3" ht="14.25" customHeight="1" x14ac:dyDescent="0.35">
      <c r="C670" s="8"/>
    </row>
    <row r="671" spans="3:3" ht="14.25" customHeight="1" x14ac:dyDescent="0.35">
      <c r="C671" s="8"/>
    </row>
    <row r="672" spans="3:3" ht="14.25" customHeight="1" x14ac:dyDescent="0.35">
      <c r="C672" s="8"/>
    </row>
    <row r="673" spans="3:3" ht="14.25" customHeight="1" x14ac:dyDescent="0.35">
      <c r="C673" s="8"/>
    </row>
    <row r="674" spans="3:3" ht="14.25" customHeight="1" x14ac:dyDescent="0.35">
      <c r="C674" s="8"/>
    </row>
    <row r="675" spans="3:3" ht="14.25" customHeight="1" x14ac:dyDescent="0.35">
      <c r="C675" s="8"/>
    </row>
    <row r="676" spans="3:3" ht="14.25" customHeight="1" x14ac:dyDescent="0.35">
      <c r="C676" s="8"/>
    </row>
    <row r="677" spans="3:3" ht="14.25" customHeight="1" x14ac:dyDescent="0.35">
      <c r="C677" s="8"/>
    </row>
    <row r="678" spans="3:3" ht="14.25" customHeight="1" x14ac:dyDescent="0.35">
      <c r="C678" s="8"/>
    </row>
    <row r="679" spans="3:3" ht="14.25" customHeight="1" x14ac:dyDescent="0.35">
      <c r="C679" s="8"/>
    </row>
    <row r="680" spans="3:3" ht="14.25" customHeight="1" x14ac:dyDescent="0.35">
      <c r="C680" s="8"/>
    </row>
    <row r="681" spans="3:3" ht="14.25" customHeight="1" x14ac:dyDescent="0.35">
      <c r="C681" s="8"/>
    </row>
    <row r="682" spans="3:3" ht="14.25" customHeight="1" x14ac:dyDescent="0.35">
      <c r="C682" s="8"/>
    </row>
    <row r="683" spans="3:3" ht="14.25" customHeight="1" x14ac:dyDescent="0.35">
      <c r="C683" s="8"/>
    </row>
    <row r="684" spans="3:3" ht="14.25" customHeight="1" x14ac:dyDescent="0.35">
      <c r="C684" s="8"/>
    </row>
    <row r="685" spans="3:3" ht="14.25" customHeight="1" x14ac:dyDescent="0.35">
      <c r="C685" s="8"/>
    </row>
    <row r="686" spans="3:3" ht="14.25" customHeight="1" x14ac:dyDescent="0.35">
      <c r="C686" s="8"/>
    </row>
    <row r="687" spans="3:3" ht="14.25" customHeight="1" x14ac:dyDescent="0.35">
      <c r="C687" s="8"/>
    </row>
    <row r="688" spans="3:3" ht="14.25" customHeight="1" x14ac:dyDescent="0.35">
      <c r="C688" s="8"/>
    </row>
    <row r="689" spans="3:3" ht="14.25" customHeight="1" x14ac:dyDescent="0.35">
      <c r="C689" s="8"/>
    </row>
    <row r="690" spans="3:3" ht="14.25" customHeight="1" x14ac:dyDescent="0.35">
      <c r="C690" s="8"/>
    </row>
    <row r="691" spans="3:3" ht="14.25" customHeight="1" x14ac:dyDescent="0.35">
      <c r="C691" s="8"/>
    </row>
    <row r="692" spans="3:3" ht="14.25" customHeight="1" x14ac:dyDescent="0.35">
      <c r="C692" s="8"/>
    </row>
    <row r="693" spans="3:3" ht="14.25" customHeight="1" x14ac:dyDescent="0.35">
      <c r="C693" s="8"/>
    </row>
    <row r="694" spans="3:3" ht="14.25" customHeight="1" x14ac:dyDescent="0.35">
      <c r="C694" s="8"/>
    </row>
    <row r="695" spans="3:3" ht="14.25" customHeight="1" x14ac:dyDescent="0.35">
      <c r="C695" s="8"/>
    </row>
    <row r="696" spans="3:3" ht="14.25" customHeight="1" x14ac:dyDescent="0.35">
      <c r="C696" s="8"/>
    </row>
    <row r="697" spans="3:3" ht="14.25" customHeight="1" x14ac:dyDescent="0.35">
      <c r="C697" s="8"/>
    </row>
    <row r="698" spans="3:3" ht="14.25" customHeight="1" x14ac:dyDescent="0.35">
      <c r="C698" s="8"/>
    </row>
    <row r="699" spans="3:3" ht="14.25" customHeight="1" x14ac:dyDescent="0.35">
      <c r="C699" s="8"/>
    </row>
    <row r="700" spans="3:3" ht="14.25" customHeight="1" x14ac:dyDescent="0.35">
      <c r="C700" s="8"/>
    </row>
    <row r="701" spans="3:3" ht="14.25" customHeight="1" x14ac:dyDescent="0.35">
      <c r="C701" s="8"/>
    </row>
    <row r="702" spans="3:3" ht="14.25" customHeight="1" x14ac:dyDescent="0.35">
      <c r="C702" s="8"/>
    </row>
    <row r="703" spans="3:3" ht="14.25" customHeight="1" x14ac:dyDescent="0.35">
      <c r="C703" s="8"/>
    </row>
    <row r="704" spans="3:3" ht="14.25" customHeight="1" x14ac:dyDescent="0.35">
      <c r="C704" s="8"/>
    </row>
    <row r="705" spans="3:3" ht="14.25" customHeight="1" x14ac:dyDescent="0.35">
      <c r="C705" s="8"/>
    </row>
    <row r="706" spans="3:3" ht="14.25" customHeight="1" x14ac:dyDescent="0.35">
      <c r="C706" s="8"/>
    </row>
    <row r="707" spans="3:3" ht="14.25" customHeight="1" x14ac:dyDescent="0.35">
      <c r="C707" s="8"/>
    </row>
    <row r="708" spans="3:3" ht="14.25" customHeight="1" x14ac:dyDescent="0.35">
      <c r="C708" s="8"/>
    </row>
    <row r="709" spans="3:3" ht="14.25" customHeight="1" x14ac:dyDescent="0.35">
      <c r="C709" s="8"/>
    </row>
    <row r="710" spans="3:3" ht="14.25" customHeight="1" x14ac:dyDescent="0.35">
      <c r="C710" s="8"/>
    </row>
    <row r="711" spans="3:3" ht="14.25" customHeight="1" x14ac:dyDescent="0.35">
      <c r="C711" s="8"/>
    </row>
    <row r="712" spans="3:3" ht="14.25" customHeight="1" x14ac:dyDescent="0.35">
      <c r="C712" s="8"/>
    </row>
    <row r="713" spans="3:3" ht="14.25" customHeight="1" x14ac:dyDescent="0.35">
      <c r="C713" s="8"/>
    </row>
    <row r="714" spans="3:3" ht="14.25" customHeight="1" x14ac:dyDescent="0.35">
      <c r="C714" s="8"/>
    </row>
    <row r="715" spans="3:3" ht="14.25" customHeight="1" x14ac:dyDescent="0.35">
      <c r="C715" s="8"/>
    </row>
    <row r="716" spans="3:3" ht="14.25" customHeight="1" x14ac:dyDescent="0.35">
      <c r="C716" s="8"/>
    </row>
    <row r="717" spans="3:3" ht="14.25" customHeight="1" x14ac:dyDescent="0.35">
      <c r="C717" s="8"/>
    </row>
    <row r="718" spans="3:3" ht="14.25" customHeight="1" x14ac:dyDescent="0.35">
      <c r="C718" s="8"/>
    </row>
    <row r="719" spans="3:3" ht="14.25" customHeight="1" x14ac:dyDescent="0.35">
      <c r="C719" s="8"/>
    </row>
    <row r="720" spans="3:3" ht="14.25" customHeight="1" x14ac:dyDescent="0.35">
      <c r="C720" s="8"/>
    </row>
    <row r="721" spans="3:3" ht="14.25" customHeight="1" x14ac:dyDescent="0.35">
      <c r="C721" s="8"/>
    </row>
    <row r="722" spans="3:3" ht="14.25" customHeight="1" x14ac:dyDescent="0.35">
      <c r="C722" s="8"/>
    </row>
    <row r="723" spans="3:3" ht="14.25" customHeight="1" x14ac:dyDescent="0.35">
      <c r="C723" s="8"/>
    </row>
    <row r="724" spans="3:3" ht="14.25" customHeight="1" x14ac:dyDescent="0.35">
      <c r="C724" s="8"/>
    </row>
    <row r="725" spans="3:3" ht="14.25" customHeight="1" x14ac:dyDescent="0.35">
      <c r="C725" s="8"/>
    </row>
    <row r="726" spans="3:3" ht="14.25" customHeight="1" x14ac:dyDescent="0.35">
      <c r="C726" s="8"/>
    </row>
    <row r="727" spans="3:3" ht="14.25" customHeight="1" x14ac:dyDescent="0.35">
      <c r="C727" s="8"/>
    </row>
    <row r="728" spans="3:3" ht="14.25" customHeight="1" x14ac:dyDescent="0.35">
      <c r="C728" s="8"/>
    </row>
    <row r="729" spans="3:3" ht="14.25" customHeight="1" x14ac:dyDescent="0.35">
      <c r="C729" s="8"/>
    </row>
    <row r="730" spans="3:3" ht="14.25" customHeight="1" x14ac:dyDescent="0.35">
      <c r="C730" s="8"/>
    </row>
    <row r="731" spans="3:3" ht="14.25" customHeight="1" x14ac:dyDescent="0.35">
      <c r="C731" s="8"/>
    </row>
    <row r="732" spans="3:3" ht="14.25" customHeight="1" x14ac:dyDescent="0.35">
      <c r="C732" s="8"/>
    </row>
    <row r="733" spans="3:3" ht="14.25" customHeight="1" x14ac:dyDescent="0.35">
      <c r="C733" s="8"/>
    </row>
    <row r="734" spans="3:3" ht="14.25" customHeight="1" x14ac:dyDescent="0.35">
      <c r="C734" s="8"/>
    </row>
    <row r="735" spans="3:3" ht="14.25" customHeight="1" x14ac:dyDescent="0.35">
      <c r="C735" s="8"/>
    </row>
    <row r="736" spans="3:3" ht="14.25" customHeight="1" x14ac:dyDescent="0.35">
      <c r="C736" s="8"/>
    </row>
    <row r="737" spans="3:3" ht="14.25" customHeight="1" x14ac:dyDescent="0.35">
      <c r="C737" s="8"/>
    </row>
    <row r="738" spans="3:3" ht="14.25" customHeight="1" x14ac:dyDescent="0.35">
      <c r="C738" s="8"/>
    </row>
    <row r="739" spans="3:3" ht="14.25" customHeight="1" x14ac:dyDescent="0.35">
      <c r="C739" s="8"/>
    </row>
    <row r="740" spans="3:3" ht="14.25" customHeight="1" x14ac:dyDescent="0.35">
      <c r="C740" s="8"/>
    </row>
    <row r="741" spans="3:3" ht="14.25" customHeight="1" x14ac:dyDescent="0.35">
      <c r="C741" s="8"/>
    </row>
    <row r="742" spans="3:3" ht="14.25" customHeight="1" x14ac:dyDescent="0.35">
      <c r="C742" s="8"/>
    </row>
    <row r="743" spans="3:3" ht="14.25" customHeight="1" x14ac:dyDescent="0.35">
      <c r="C743" s="8"/>
    </row>
    <row r="744" spans="3:3" ht="14.25" customHeight="1" x14ac:dyDescent="0.35">
      <c r="C744" s="8"/>
    </row>
    <row r="745" spans="3:3" ht="14.25" customHeight="1" x14ac:dyDescent="0.35">
      <c r="C745" s="8"/>
    </row>
    <row r="746" spans="3:3" ht="14.25" customHeight="1" x14ac:dyDescent="0.35">
      <c r="C746" s="8"/>
    </row>
    <row r="747" spans="3:3" ht="14.25" customHeight="1" x14ac:dyDescent="0.35">
      <c r="C747" s="8"/>
    </row>
    <row r="748" spans="3:3" ht="14.25" customHeight="1" x14ac:dyDescent="0.35">
      <c r="C748" s="8"/>
    </row>
    <row r="749" spans="3:3" ht="14.25" customHeight="1" x14ac:dyDescent="0.35">
      <c r="C749" s="8"/>
    </row>
    <row r="750" spans="3:3" ht="14.25" customHeight="1" x14ac:dyDescent="0.35">
      <c r="C750" s="8"/>
    </row>
    <row r="751" spans="3:3" ht="14.25" customHeight="1" x14ac:dyDescent="0.35">
      <c r="C751" s="8"/>
    </row>
    <row r="752" spans="3:3" ht="14.25" customHeight="1" x14ac:dyDescent="0.35">
      <c r="C752" s="8"/>
    </row>
    <row r="753" spans="3:3" ht="14.25" customHeight="1" x14ac:dyDescent="0.35">
      <c r="C753" s="8"/>
    </row>
    <row r="754" spans="3:3" ht="14.25" customHeight="1" x14ac:dyDescent="0.35">
      <c r="C754" s="8"/>
    </row>
    <row r="755" spans="3:3" ht="14.25" customHeight="1" x14ac:dyDescent="0.35">
      <c r="C755" s="8"/>
    </row>
    <row r="756" spans="3:3" ht="14.25" customHeight="1" x14ac:dyDescent="0.35">
      <c r="C756" s="8"/>
    </row>
    <row r="757" spans="3:3" ht="14.25" customHeight="1" x14ac:dyDescent="0.35">
      <c r="C757" s="8"/>
    </row>
    <row r="758" spans="3:3" ht="14.25" customHeight="1" x14ac:dyDescent="0.35">
      <c r="C758" s="8"/>
    </row>
    <row r="759" spans="3:3" ht="14.25" customHeight="1" x14ac:dyDescent="0.35">
      <c r="C759" s="8"/>
    </row>
    <row r="760" spans="3:3" ht="14.25" customHeight="1" x14ac:dyDescent="0.35">
      <c r="C760" s="8"/>
    </row>
    <row r="761" spans="3:3" ht="14.25" customHeight="1" x14ac:dyDescent="0.35">
      <c r="C761" s="8"/>
    </row>
    <row r="762" spans="3:3" ht="14.25" customHeight="1" x14ac:dyDescent="0.35">
      <c r="C762" s="8"/>
    </row>
    <row r="763" spans="3:3" ht="14.25" customHeight="1" x14ac:dyDescent="0.35">
      <c r="C763" s="8"/>
    </row>
    <row r="764" spans="3:3" ht="14.25" customHeight="1" x14ac:dyDescent="0.35">
      <c r="C764" s="8"/>
    </row>
    <row r="765" spans="3:3" ht="14.25" customHeight="1" x14ac:dyDescent="0.35">
      <c r="C765" s="8"/>
    </row>
    <row r="766" spans="3:3" ht="14.25" customHeight="1" x14ac:dyDescent="0.35">
      <c r="C766" s="8"/>
    </row>
    <row r="767" spans="3:3" ht="14.25" customHeight="1" x14ac:dyDescent="0.35">
      <c r="C767" s="8"/>
    </row>
    <row r="768" spans="3:3" ht="14.25" customHeight="1" x14ac:dyDescent="0.35">
      <c r="C768" s="8"/>
    </row>
    <row r="769" spans="3:3" ht="14.25" customHeight="1" x14ac:dyDescent="0.35">
      <c r="C769" s="8"/>
    </row>
    <row r="770" spans="3:3" ht="14.25" customHeight="1" x14ac:dyDescent="0.35">
      <c r="C770" s="8"/>
    </row>
    <row r="771" spans="3:3" ht="14.25" customHeight="1" x14ac:dyDescent="0.35">
      <c r="C771" s="8"/>
    </row>
    <row r="772" spans="3:3" ht="14.25" customHeight="1" x14ac:dyDescent="0.35">
      <c r="C772" s="8"/>
    </row>
    <row r="773" spans="3:3" ht="14.25" customHeight="1" x14ac:dyDescent="0.35">
      <c r="C773" s="8"/>
    </row>
    <row r="774" spans="3:3" ht="14.25" customHeight="1" x14ac:dyDescent="0.35">
      <c r="C774" s="8"/>
    </row>
    <row r="775" spans="3:3" ht="14.25" customHeight="1" x14ac:dyDescent="0.35">
      <c r="C775" s="8"/>
    </row>
    <row r="776" spans="3:3" ht="14.25" customHeight="1" x14ac:dyDescent="0.35">
      <c r="C776" s="8"/>
    </row>
    <row r="777" spans="3:3" ht="14.25" customHeight="1" x14ac:dyDescent="0.35">
      <c r="C777" s="8"/>
    </row>
    <row r="778" spans="3:3" ht="14.25" customHeight="1" x14ac:dyDescent="0.35">
      <c r="C778" s="8"/>
    </row>
    <row r="779" spans="3:3" ht="14.25" customHeight="1" x14ac:dyDescent="0.35">
      <c r="C779" s="8"/>
    </row>
    <row r="780" spans="3:3" ht="14.25" customHeight="1" x14ac:dyDescent="0.35">
      <c r="C780" s="8"/>
    </row>
    <row r="781" spans="3:3" ht="14.25" customHeight="1" x14ac:dyDescent="0.35">
      <c r="C781" s="8"/>
    </row>
    <row r="782" spans="3:3" ht="14.25" customHeight="1" x14ac:dyDescent="0.35">
      <c r="C782" s="8"/>
    </row>
    <row r="783" spans="3:3" ht="14.25" customHeight="1" x14ac:dyDescent="0.35">
      <c r="C783" s="8"/>
    </row>
    <row r="784" spans="3:3" ht="14.25" customHeight="1" x14ac:dyDescent="0.35">
      <c r="C784" s="8"/>
    </row>
    <row r="785" spans="3:3" ht="14.25" customHeight="1" x14ac:dyDescent="0.35">
      <c r="C785" s="8"/>
    </row>
    <row r="786" spans="3:3" ht="14.25" customHeight="1" x14ac:dyDescent="0.35">
      <c r="C786" s="8"/>
    </row>
    <row r="787" spans="3:3" ht="14.25" customHeight="1" x14ac:dyDescent="0.35">
      <c r="C787" s="8"/>
    </row>
    <row r="788" spans="3:3" ht="14.25" customHeight="1" x14ac:dyDescent="0.35">
      <c r="C788" s="8"/>
    </row>
    <row r="789" spans="3:3" ht="14.25" customHeight="1" x14ac:dyDescent="0.35">
      <c r="C789" s="8"/>
    </row>
    <row r="790" spans="3:3" ht="14.25" customHeight="1" x14ac:dyDescent="0.35">
      <c r="C790" s="8"/>
    </row>
    <row r="791" spans="3:3" ht="14.25" customHeight="1" x14ac:dyDescent="0.35">
      <c r="C791" s="8"/>
    </row>
    <row r="792" spans="3:3" ht="14.25" customHeight="1" x14ac:dyDescent="0.35">
      <c r="C792" s="8"/>
    </row>
    <row r="793" spans="3:3" ht="14.25" customHeight="1" x14ac:dyDescent="0.35">
      <c r="C793" s="8"/>
    </row>
    <row r="794" spans="3:3" ht="14.25" customHeight="1" x14ac:dyDescent="0.35">
      <c r="C794" s="8"/>
    </row>
    <row r="795" spans="3:3" ht="14.25" customHeight="1" x14ac:dyDescent="0.35">
      <c r="C795" s="8"/>
    </row>
    <row r="796" spans="3:3" ht="14.25" customHeight="1" x14ac:dyDescent="0.35">
      <c r="C796" s="8"/>
    </row>
    <row r="797" spans="3:3" ht="14.25" customHeight="1" x14ac:dyDescent="0.35">
      <c r="C797" s="8"/>
    </row>
    <row r="798" spans="3:3" ht="14.25" customHeight="1" x14ac:dyDescent="0.35">
      <c r="C798" s="8"/>
    </row>
    <row r="799" spans="3:3" ht="14.25" customHeight="1" x14ac:dyDescent="0.35">
      <c r="C799" s="8"/>
    </row>
    <row r="800" spans="3:3" ht="14.25" customHeight="1" x14ac:dyDescent="0.35">
      <c r="C800" s="8"/>
    </row>
    <row r="801" spans="3:3" ht="14.25" customHeight="1" x14ac:dyDescent="0.35">
      <c r="C801" s="8"/>
    </row>
    <row r="802" spans="3:3" ht="14.25" customHeight="1" x14ac:dyDescent="0.35">
      <c r="C802" s="8"/>
    </row>
    <row r="803" spans="3:3" ht="14.25" customHeight="1" x14ac:dyDescent="0.35">
      <c r="C803" s="8"/>
    </row>
    <row r="804" spans="3:3" ht="14.25" customHeight="1" x14ac:dyDescent="0.35">
      <c r="C804" s="8"/>
    </row>
    <row r="805" spans="3:3" ht="14.25" customHeight="1" x14ac:dyDescent="0.35">
      <c r="C805" s="8"/>
    </row>
    <row r="806" spans="3:3" ht="14.25" customHeight="1" x14ac:dyDescent="0.35">
      <c r="C806" s="8"/>
    </row>
    <row r="807" spans="3:3" ht="14.25" customHeight="1" x14ac:dyDescent="0.35">
      <c r="C807" s="8"/>
    </row>
    <row r="808" spans="3:3" ht="14.25" customHeight="1" x14ac:dyDescent="0.35">
      <c r="C808" s="8"/>
    </row>
    <row r="809" spans="3:3" ht="14.25" customHeight="1" x14ac:dyDescent="0.35">
      <c r="C809" s="8"/>
    </row>
    <row r="810" spans="3:3" ht="14.25" customHeight="1" x14ac:dyDescent="0.35">
      <c r="C810" s="8"/>
    </row>
    <row r="811" spans="3:3" ht="14.25" customHeight="1" x14ac:dyDescent="0.35">
      <c r="C811" s="8"/>
    </row>
    <row r="812" spans="3:3" ht="14.25" customHeight="1" x14ac:dyDescent="0.35">
      <c r="C812" s="8"/>
    </row>
    <row r="813" spans="3:3" ht="14.25" customHeight="1" x14ac:dyDescent="0.35">
      <c r="C813" s="8"/>
    </row>
    <row r="814" spans="3:3" ht="14.25" customHeight="1" x14ac:dyDescent="0.35">
      <c r="C814" s="8"/>
    </row>
    <row r="815" spans="3:3" ht="14.25" customHeight="1" x14ac:dyDescent="0.35">
      <c r="C815" s="8"/>
    </row>
    <row r="816" spans="3:3" ht="14.25" customHeight="1" x14ac:dyDescent="0.35">
      <c r="C816" s="8"/>
    </row>
    <row r="817" spans="3:3" ht="14.25" customHeight="1" x14ac:dyDescent="0.35">
      <c r="C817" s="8"/>
    </row>
    <row r="818" spans="3:3" ht="14.25" customHeight="1" x14ac:dyDescent="0.35">
      <c r="C818" s="8"/>
    </row>
    <row r="819" spans="3:3" ht="14.25" customHeight="1" x14ac:dyDescent="0.35">
      <c r="C819" s="8"/>
    </row>
    <row r="820" spans="3:3" ht="14.25" customHeight="1" x14ac:dyDescent="0.35">
      <c r="C820" s="8"/>
    </row>
    <row r="821" spans="3:3" ht="14.25" customHeight="1" x14ac:dyDescent="0.35">
      <c r="C821" s="8"/>
    </row>
    <row r="822" spans="3:3" ht="14.25" customHeight="1" x14ac:dyDescent="0.35">
      <c r="C822" s="8"/>
    </row>
    <row r="823" spans="3:3" ht="14.25" customHeight="1" x14ac:dyDescent="0.35">
      <c r="C823" s="8"/>
    </row>
    <row r="824" spans="3:3" ht="14.25" customHeight="1" x14ac:dyDescent="0.35">
      <c r="C824" s="8"/>
    </row>
    <row r="825" spans="3:3" ht="14.25" customHeight="1" x14ac:dyDescent="0.35">
      <c r="C825" s="8"/>
    </row>
    <row r="826" spans="3:3" ht="14.25" customHeight="1" x14ac:dyDescent="0.35">
      <c r="C826" s="8"/>
    </row>
    <row r="827" spans="3:3" ht="14.25" customHeight="1" x14ac:dyDescent="0.35">
      <c r="C827" s="8"/>
    </row>
    <row r="828" spans="3:3" ht="14.25" customHeight="1" x14ac:dyDescent="0.35">
      <c r="C828" s="8"/>
    </row>
    <row r="829" spans="3:3" ht="14.25" customHeight="1" x14ac:dyDescent="0.35">
      <c r="C829" s="8"/>
    </row>
    <row r="830" spans="3:3" ht="14.25" customHeight="1" x14ac:dyDescent="0.35">
      <c r="C830" s="8"/>
    </row>
    <row r="831" spans="3:3" ht="14.25" customHeight="1" x14ac:dyDescent="0.35">
      <c r="C831" s="8"/>
    </row>
    <row r="832" spans="3:3" ht="14.25" customHeight="1" x14ac:dyDescent="0.35">
      <c r="C832" s="8"/>
    </row>
    <row r="833" spans="3:3" ht="14.25" customHeight="1" x14ac:dyDescent="0.35">
      <c r="C833" s="8"/>
    </row>
    <row r="834" spans="3:3" ht="14.25" customHeight="1" x14ac:dyDescent="0.35">
      <c r="C834" s="8"/>
    </row>
    <row r="835" spans="3:3" ht="14.25" customHeight="1" x14ac:dyDescent="0.35">
      <c r="C835" s="8"/>
    </row>
    <row r="836" spans="3:3" ht="14.25" customHeight="1" x14ac:dyDescent="0.35">
      <c r="C836" s="8"/>
    </row>
    <row r="837" spans="3:3" ht="14.25" customHeight="1" x14ac:dyDescent="0.35">
      <c r="C837" s="8"/>
    </row>
    <row r="838" spans="3:3" ht="14.25" customHeight="1" x14ac:dyDescent="0.35">
      <c r="C838" s="8"/>
    </row>
    <row r="839" spans="3:3" ht="14.25" customHeight="1" x14ac:dyDescent="0.35">
      <c r="C839" s="8"/>
    </row>
    <row r="840" spans="3:3" ht="14.25" customHeight="1" x14ac:dyDescent="0.35">
      <c r="C840" s="8"/>
    </row>
    <row r="841" spans="3:3" ht="14.25" customHeight="1" x14ac:dyDescent="0.35">
      <c r="C841" s="8"/>
    </row>
    <row r="842" spans="3:3" ht="14.25" customHeight="1" x14ac:dyDescent="0.35">
      <c r="C842" s="8"/>
    </row>
    <row r="843" spans="3:3" ht="14.25" customHeight="1" x14ac:dyDescent="0.35">
      <c r="C843" s="8"/>
    </row>
    <row r="844" spans="3:3" ht="14.25" customHeight="1" x14ac:dyDescent="0.35">
      <c r="C844" s="8"/>
    </row>
    <row r="845" spans="3:3" ht="14.25" customHeight="1" x14ac:dyDescent="0.35">
      <c r="C845" s="8"/>
    </row>
    <row r="846" spans="3:3" ht="14.25" customHeight="1" x14ac:dyDescent="0.35">
      <c r="C846" s="8"/>
    </row>
    <row r="847" spans="3:3" ht="14.25" customHeight="1" x14ac:dyDescent="0.35">
      <c r="C847" s="8"/>
    </row>
    <row r="848" spans="3:3" ht="14.25" customHeight="1" x14ac:dyDescent="0.35">
      <c r="C848" s="8"/>
    </row>
    <row r="849" spans="3:3" ht="14.25" customHeight="1" x14ac:dyDescent="0.35">
      <c r="C849" s="8"/>
    </row>
    <row r="850" spans="3:3" ht="14.25" customHeight="1" x14ac:dyDescent="0.35">
      <c r="C850" s="8"/>
    </row>
    <row r="851" spans="3:3" ht="14.25" customHeight="1" x14ac:dyDescent="0.35">
      <c r="C851" s="8"/>
    </row>
    <row r="852" spans="3:3" ht="14.25" customHeight="1" x14ac:dyDescent="0.35">
      <c r="C852" s="8"/>
    </row>
    <row r="853" spans="3:3" ht="14.25" customHeight="1" x14ac:dyDescent="0.35">
      <c r="C853" s="8"/>
    </row>
    <row r="854" spans="3:3" ht="14.25" customHeight="1" x14ac:dyDescent="0.35">
      <c r="C854" s="8"/>
    </row>
    <row r="855" spans="3:3" ht="14.25" customHeight="1" x14ac:dyDescent="0.35">
      <c r="C855" s="8"/>
    </row>
    <row r="856" spans="3:3" ht="14.25" customHeight="1" x14ac:dyDescent="0.35">
      <c r="C856" s="8"/>
    </row>
    <row r="857" spans="3:3" ht="14.25" customHeight="1" x14ac:dyDescent="0.35">
      <c r="C857" s="8"/>
    </row>
    <row r="858" spans="3:3" ht="14.25" customHeight="1" x14ac:dyDescent="0.35">
      <c r="C858" s="8"/>
    </row>
    <row r="859" spans="3:3" ht="14.25" customHeight="1" x14ac:dyDescent="0.35">
      <c r="C859" s="8"/>
    </row>
    <row r="860" spans="3:3" ht="14.25" customHeight="1" x14ac:dyDescent="0.35">
      <c r="C860" s="8"/>
    </row>
    <row r="861" spans="3:3" ht="14.25" customHeight="1" x14ac:dyDescent="0.35">
      <c r="C861" s="8"/>
    </row>
    <row r="862" spans="3:3" ht="14.25" customHeight="1" x14ac:dyDescent="0.35">
      <c r="C862" s="8"/>
    </row>
    <row r="863" spans="3:3" ht="14.25" customHeight="1" x14ac:dyDescent="0.35">
      <c r="C863" s="8"/>
    </row>
    <row r="864" spans="3:3" ht="14.25" customHeight="1" x14ac:dyDescent="0.35">
      <c r="C864" s="8"/>
    </row>
    <row r="865" spans="3:3" ht="14.25" customHeight="1" x14ac:dyDescent="0.35">
      <c r="C865" s="8"/>
    </row>
    <row r="866" spans="3:3" ht="14.25" customHeight="1" x14ac:dyDescent="0.35">
      <c r="C866" s="8"/>
    </row>
    <row r="867" spans="3:3" ht="14.25" customHeight="1" x14ac:dyDescent="0.35">
      <c r="C867" s="8"/>
    </row>
    <row r="868" spans="3:3" ht="14.25" customHeight="1" x14ac:dyDescent="0.35">
      <c r="C868" s="8"/>
    </row>
    <row r="869" spans="3:3" ht="14.25" customHeight="1" x14ac:dyDescent="0.35">
      <c r="C869" s="8"/>
    </row>
    <row r="870" spans="3:3" ht="14.25" customHeight="1" x14ac:dyDescent="0.35">
      <c r="C870" s="8"/>
    </row>
    <row r="871" spans="3:3" ht="14.25" customHeight="1" x14ac:dyDescent="0.35">
      <c r="C871" s="8"/>
    </row>
    <row r="872" spans="3:3" ht="14.25" customHeight="1" x14ac:dyDescent="0.35">
      <c r="C872" s="8"/>
    </row>
    <row r="873" spans="3:3" ht="14.25" customHeight="1" x14ac:dyDescent="0.35">
      <c r="C873" s="8"/>
    </row>
    <row r="874" spans="3:3" ht="14.25" customHeight="1" x14ac:dyDescent="0.35">
      <c r="C874" s="8"/>
    </row>
    <row r="875" spans="3:3" ht="14.25" customHeight="1" x14ac:dyDescent="0.35">
      <c r="C875" s="8"/>
    </row>
    <row r="876" spans="3:3" ht="14.25" customHeight="1" x14ac:dyDescent="0.35">
      <c r="C876" s="8"/>
    </row>
    <row r="877" spans="3:3" ht="14.25" customHeight="1" x14ac:dyDescent="0.35">
      <c r="C877" s="8"/>
    </row>
    <row r="878" spans="3:3" ht="14.25" customHeight="1" x14ac:dyDescent="0.35">
      <c r="C878" s="8"/>
    </row>
    <row r="879" spans="3:3" ht="14.25" customHeight="1" x14ac:dyDescent="0.35">
      <c r="C879" s="8"/>
    </row>
    <row r="880" spans="3:3" ht="14.25" customHeight="1" x14ac:dyDescent="0.35">
      <c r="C880" s="8"/>
    </row>
    <row r="881" spans="3:3" ht="14.25" customHeight="1" x14ac:dyDescent="0.35">
      <c r="C881" s="8"/>
    </row>
    <row r="882" spans="3:3" ht="14.25" customHeight="1" x14ac:dyDescent="0.35">
      <c r="C882" s="8"/>
    </row>
    <row r="883" spans="3:3" ht="14.25" customHeight="1" x14ac:dyDescent="0.35">
      <c r="C883" s="8"/>
    </row>
    <row r="884" spans="3:3" ht="14.25" customHeight="1" x14ac:dyDescent="0.35">
      <c r="C884" s="8"/>
    </row>
    <row r="885" spans="3:3" ht="14.25" customHeight="1" x14ac:dyDescent="0.35">
      <c r="C885" s="8"/>
    </row>
    <row r="886" spans="3:3" ht="14.25" customHeight="1" x14ac:dyDescent="0.35">
      <c r="C886" s="8"/>
    </row>
    <row r="887" spans="3:3" ht="14.25" customHeight="1" x14ac:dyDescent="0.35">
      <c r="C887" s="8"/>
    </row>
    <row r="888" spans="3:3" ht="14.25" customHeight="1" x14ac:dyDescent="0.35">
      <c r="C888" s="8"/>
    </row>
    <row r="889" spans="3:3" ht="14.25" customHeight="1" x14ac:dyDescent="0.35">
      <c r="C889" s="8"/>
    </row>
    <row r="890" spans="3:3" ht="14.25" customHeight="1" x14ac:dyDescent="0.35">
      <c r="C890" s="8"/>
    </row>
    <row r="891" spans="3:3" ht="14.25" customHeight="1" x14ac:dyDescent="0.35">
      <c r="C891" s="8"/>
    </row>
    <row r="892" spans="3:3" ht="14.25" customHeight="1" x14ac:dyDescent="0.35">
      <c r="C892" s="8"/>
    </row>
    <row r="893" spans="3:3" ht="14.25" customHeight="1" x14ac:dyDescent="0.35">
      <c r="C893" s="8"/>
    </row>
    <row r="894" spans="3:3" ht="14.25" customHeight="1" x14ac:dyDescent="0.35">
      <c r="C894" s="8"/>
    </row>
    <row r="895" spans="3:3" ht="14.25" customHeight="1" x14ac:dyDescent="0.35">
      <c r="C895" s="8"/>
    </row>
    <row r="896" spans="3:3" ht="14.25" customHeight="1" x14ac:dyDescent="0.35">
      <c r="C896" s="8"/>
    </row>
    <row r="897" spans="3:3" ht="14.25" customHeight="1" x14ac:dyDescent="0.35">
      <c r="C897" s="8"/>
    </row>
    <row r="898" spans="3:3" ht="14.25" customHeight="1" x14ac:dyDescent="0.35">
      <c r="C898" s="8"/>
    </row>
    <row r="899" spans="3:3" ht="14.25" customHeight="1" x14ac:dyDescent="0.35">
      <c r="C899" s="8"/>
    </row>
    <row r="900" spans="3:3" ht="14.25" customHeight="1" x14ac:dyDescent="0.35">
      <c r="C900" s="8"/>
    </row>
    <row r="901" spans="3:3" ht="14.25" customHeight="1" x14ac:dyDescent="0.35">
      <c r="C901" s="8"/>
    </row>
    <row r="902" spans="3:3" ht="14.25" customHeight="1" x14ac:dyDescent="0.35">
      <c r="C902" s="8"/>
    </row>
    <row r="903" spans="3:3" ht="14.25" customHeight="1" x14ac:dyDescent="0.35">
      <c r="C903" s="8"/>
    </row>
    <row r="904" spans="3:3" ht="14.25" customHeight="1" x14ac:dyDescent="0.35">
      <c r="C904" s="8"/>
    </row>
    <row r="905" spans="3:3" ht="14.25" customHeight="1" x14ac:dyDescent="0.35">
      <c r="C905" s="8"/>
    </row>
    <row r="906" spans="3:3" ht="14.25" customHeight="1" x14ac:dyDescent="0.35">
      <c r="C906" s="8"/>
    </row>
    <row r="907" spans="3:3" ht="14.25" customHeight="1" x14ac:dyDescent="0.35">
      <c r="C907" s="8"/>
    </row>
    <row r="908" spans="3:3" ht="14.25" customHeight="1" x14ac:dyDescent="0.35">
      <c r="C908" s="8"/>
    </row>
    <row r="909" spans="3:3" ht="14.25" customHeight="1" x14ac:dyDescent="0.35">
      <c r="C909" s="8"/>
    </row>
    <row r="910" spans="3:3" ht="14.25" customHeight="1" x14ac:dyDescent="0.35">
      <c r="C910" s="8"/>
    </row>
    <row r="911" spans="3:3" ht="14.25" customHeight="1" x14ac:dyDescent="0.35">
      <c r="C911" s="8"/>
    </row>
    <row r="912" spans="3:3" ht="14.25" customHeight="1" x14ac:dyDescent="0.35">
      <c r="C912" s="8"/>
    </row>
    <row r="913" spans="3:3" ht="14.25" customHeight="1" x14ac:dyDescent="0.35">
      <c r="C913" s="8"/>
    </row>
    <row r="914" spans="3:3" ht="14.25" customHeight="1" x14ac:dyDescent="0.35">
      <c r="C914" s="8"/>
    </row>
    <row r="915" spans="3:3" ht="14.25" customHeight="1" x14ac:dyDescent="0.35">
      <c r="C915" s="8"/>
    </row>
    <row r="916" spans="3:3" ht="14.25" customHeight="1" x14ac:dyDescent="0.35">
      <c r="C916" s="8"/>
    </row>
    <row r="917" spans="3:3" ht="14.25" customHeight="1" x14ac:dyDescent="0.35">
      <c r="C917" s="8"/>
    </row>
    <row r="918" spans="3:3" ht="14.25" customHeight="1" x14ac:dyDescent="0.35">
      <c r="C918" s="8"/>
    </row>
    <row r="919" spans="3:3" ht="14.25" customHeight="1" x14ac:dyDescent="0.35">
      <c r="C919" s="8"/>
    </row>
    <row r="920" spans="3:3" ht="14.25" customHeight="1" x14ac:dyDescent="0.35">
      <c r="C920" s="8"/>
    </row>
    <row r="921" spans="3:3" ht="14.25" customHeight="1" x14ac:dyDescent="0.35">
      <c r="C921" s="8"/>
    </row>
    <row r="922" spans="3:3" ht="14.25" customHeight="1" x14ac:dyDescent="0.35">
      <c r="C922" s="8"/>
    </row>
    <row r="923" spans="3:3" ht="14.25" customHeight="1" x14ac:dyDescent="0.35">
      <c r="C923" s="8"/>
    </row>
    <row r="924" spans="3:3" ht="14.25" customHeight="1" x14ac:dyDescent="0.35">
      <c r="C924" s="8"/>
    </row>
    <row r="925" spans="3:3" ht="14.25" customHeight="1" x14ac:dyDescent="0.35">
      <c r="C925" s="8"/>
    </row>
    <row r="926" spans="3:3" ht="14.25" customHeight="1" x14ac:dyDescent="0.35">
      <c r="C926" s="8"/>
    </row>
    <row r="927" spans="3:3" ht="14.25" customHeight="1" x14ac:dyDescent="0.35">
      <c r="C927" s="8"/>
    </row>
    <row r="928" spans="3:3" ht="14.25" customHeight="1" x14ac:dyDescent="0.35">
      <c r="C928" s="8"/>
    </row>
    <row r="929" spans="3:3" ht="14.25" customHeight="1" x14ac:dyDescent="0.35">
      <c r="C929" s="8"/>
    </row>
    <row r="930" spans="3:3" ht="14.25" customHeight="1" x14ac:dyDescent="0.35">
      <c r="C930" s="8"/>
    </row>
    <row r="931" spans="3:3" ht="14.25" customHeight="1" x14ac:dyDescent="0.35">
      <c r="C931" s="8"/>
    </row>
    <row r="932" spans="3:3" ht="14.25" customHeight="1" x14ac:dyDescent="0.35">
      <c r="C932" s="8"/>
    </row>
    <row r="933" spans="3:3" ht="14.25" customHeight="1" x14ac:dyDescent="0.35">
      <c r="C933" s="8"/>
    </row>
    <row r="934" spans="3:3" ht="14.25" customHeight="1" x14ac:dyDescent="0.35">
      <c r="C934" s="8"/>
    </row>
    <row r="935" spans="3:3" ht="14.25" customHeight="1" x14ac:dyDescent="0.35">
      <c r="C935" s="8"/>
    </row>
    <row r="936" spans="3:3" ht="14.25" customHeight="1" x14ac:dyDescent="0.35">
      <c r="C936" s="8"/>
    </row>
    <row r="937" spans="3:3" ht="14.25" customHeight="1" x14ac:dyDescent="0.35">
      <c r="C937" s="8"/>
    </row>
    <row r="938" spans="3:3" ht="14.25" customHeight="1" x14ac:dyDescent="0.35">
      <c r="C938" s="8"/>
    </row>
    <row r="939" spans="3:3" ht="14.25" customHeight="1" x14ac:dyDescent="0.35">
      <c r="C939" s="8"/>
    </row>
    <row r="940" spans="3:3" ht="14.25" customHeight="1" x14ac:dyDescent="0.35">
      <c r="C940" s="8"/>
    </row>
    <row r="941" spans="3:3" ht="14.25" customHeight="1" x14ac:dyDescent="0.35">
      <c r="C941" s="8"/>
    </row>
    <row r="942" spans="3:3" ht="14.25" customHeight="1" x14ac:dyDescent="0.35">
      <c r="C942" s="8"/>
    </row>
    <row r="943" spans="3:3" ht="14.25" customHeight="1" x14ac:dyDescent="0.35">
      <c r="C943" s="8"/>
    </row>
    <row r="944" spans="3:3" ht="14.25" customHeight="1" x14ac:dyDescent="0.35">
      <c r="C944" s="8"/>
    </row>
    <row r="945" spans="3:3" ht="14.25" customHeight="1" x14ac:dyDescent="0.35">
      <c r="C945" s="8"/>
    </row>
    <row r="946" spans="3:3" ht="14.25" customHeight="1" x14ac:dyDescent="0.35">
      <c r="C946" s="8"/>
    </row>
    <row r="947" spans="3:3" ht="14.25" customHeight="1" x14ac:dyDescent="0.35">
      <c r="C947" s="8"/>
    </row>
    <row r="948" spans="3:3" ht="14.25" customHeight="1" x14ac:dyDescent="0.35">
      <c r="C948" s="8"/>
    </row>
    <row r="949" spans="3:3" ht="14.25" customHeight="1" x14ac:dyDescent="0.35">
      <c r="C949" s="8"/>
    </row>
    <row r="950" spans="3:3" ht="14.25" customHeight="1" x14ac:dyDescent="0.35">
      <c r="C950" s="8"/>
    </row>
    <row r="951" spans="3:3" ht="14.25" customHeight="1" x14ac:dyDescent="0.35">
      <c r="C951" s="8"/>
    </row>
    <row r="952" spans="3:3" ht="14.25" customHeight="1" x14ac:dyDescent="0.35">
      <c r="C952" s="8"/>
    </row>
    <row r="953" spans="3:3" ht="14.25" customHeight="1" x14ac:dyDescent="0.35">
      <c r="C953" s="8"/>
    </row>
    <row r="954" spans="3:3" ht="14.25" customHeight="1" x14ac:dyDescent="0.35">
      <c r="C954" s="8"/>
    </row>
    <row r="955" spans="3:3" ht="14.25" customHeight="1" x14ac:dyDescent="0.35">
      <c r="C955" s="8"/>
    </row>
    <row r="956" spans="3:3" ht="14.25" customHeight="1" x14ac:dyDescent="0.35">
      <c r="C956" s="8"/>
    </row>
    <row r="957" spans="3:3" ht="14.25" customHeight="1" x14ac:dyDescent="0.35">
      <c r="C957" s="8"/>
    </row>
    <row r="958" spans="3:3" ht="14.25" customHeight="1" x14ac:dyDescent="0.35">
      <c r="C958" s="8"/>
    </row>
    <row r="959" spans="3:3" ht="14.25" customHeight="1" x14ac:dyDescent="0.35">
      <c r="C959" s="8"/>
    </row>
    <row r="960" spans="3:3" ht="14.25" customHeight="1" x14ac:dyDescent="0.35">
      <c r="C960" s="8"/>
    </row>
    <row r="961" spans="3:3" ht="14.25" customHeight="1" x14ac:dyDescent="0.35">
      <c r="C961" s="8"/>
    </row>
    <row r="962" spans="3:3" ht="14.25" customHeight="1" x14ac:dyDescent="0.35">
      <c r="C962" s="8"/>
    </row>
    <row r="963" spans="3:3" ht="14.25" customHeight="1" x14ac:dyDescent="0.35">
      <c r="C963" s="8"/>
    </row>
    <row r="964" spans="3:3" ht="14.25" customHeight="1" x14ac:dyDescent="0.35">
      <c r="C964" s="8"/>
    </row>
    <row r="965" spans="3:3" ht="14.25" customHeight="1" x14ac:dyDescent="0.35">
      <c r="C965" s="8"/>
    </row>
    <row r="966" spans="3:3" ht="14.25" customHeight="1" x14ac:dyDescent="0.35">
      <c r="C966" s="8"/>
    </row>
    <row r="967" spans="3:3" ht="14.25" customHeight="1" x14ac:dyDescent="0.35">
      <c r="C967" s="8"/>
    </row>
    <row r="968" spans="3:3" ht="14.25" customHeight="1" x14ac:dyDescent="0.35">
      <c r="C968" s="8"/>
    </row>
    <row r="969" spans="3:3" ht="14.25" customHeight="1" x14ac:dyDescent="0.35">
      <c r="C969" s="8"/>
    </row>
    <row r="970" spans="3:3" ht="14.25" customHeight="1" x14ac:dyDescent="0.35">
      <c r="C970" s="8"/>
    </row>
    <row r="971" spans="3:3" ht="14.25" customHeight="1" x14ac:dyDescent="0.35">
      <c r="C971" s="8"/>
    </row>
    <row r="972" spans="3:3" ht="14.25" customHeight="1" x14ac:dyDescent="0.35">
      <c r="C972" s="8"/>
    </row>
    <row r="973" spans="3:3" ht="14.25" customHeight="1" x14ac:dyDescent="0.35">
      <c r="C973" s="8"/>
    </row>
    <row r="974" spans="3:3" ht="14.25" customHeight="1" x14ac:dyDescent="0.35">
      <c r="C974" s="8"/>
    </row>
    <row r="975" spans="3:3" ht="14.25" customHeight="1" x14ac:dyDescent="0.35">
      <c r="C975" s="8"/>
    </row>
    <row r="976" spans="3:3" ht="14.25" customHeight="1" x14ac:dyDescent="0.35">
      <c r="C976" s="8"/>
    </row>
    <row r="977" spans="3:3" ht="14.25" customHeight="1" x14ac:dyDescent="0.35">
      <c r="C977" s="8"/>
    </row>
    <row r="978" spans="3:3" ht="14.25" customHeight="1" x14ac:dyDescent="0.35">
      <c r="C978" s="8"/>
    </row>
    <row r="979" spans="3:3" ht="14.25" customHeight="1" x14ac:dyDescent="0.35">
      <c r="C979" s="8"/>
    </row>
    <row r="980" spans="3:3" ht="14.25" customHeight="1" x14ac:dyDescent="0.35">
      <c r="C980" s="8"/>
    </row>
    <row r="981" spans="3:3" ht="14.25" customHeight="1" x14ac:dyDescent="0.35">
      <c r="C981" s="8"/>
    </row>
    <row r="982" spans="3:3" ht="14.25" customHeight="1" x14ac:dyDescent="0.35">
      <c r="C982" s="8"/>
    </row>
    <row r="983" spans="3:3" ht="14.25" customHeight="1" x14ac:dyDescent="0.35">
      <c r="C983" s="8"/>
    </row>
    <row r="984" spans="3:3" ht="14.25" customHeight="1" x14ac:dyDescent="0.35">
      <c r="C984" s="8"/>
    </row>
    <row r="985" spans="3:3" ht="14.25" customHeight="1" x14ac:dyDescent="0.35">
      <c r="C985" s="8"/>
    </row>
    <row r="986" spans="3:3" ht="14.25" customHeight="1" x14ac:dyDescent="0.35">
      <c r="C986" s="8"/>
    </row>
    <row r="987" spans="3:3" ht="14.25" customHeight="1" x14ac:dyDescent="0.35">
      <c r="C987" s="8"/>
    </row>
    <row r="988" spans="3:3" ht="14.25" customHeight="1" x14ac:dyDescent="0.35">
      <c r="C988" s="8"/>
    </row>
    <row r="989" spans="3:3" ht="14.25" customHeight="1" x14ac:dyDescent="0.35">
      <c r="C989" s="8"/>
    </row>
    <row r="990" spans="3:3" ht="14.25" customHeight="1" x14ac:dyDescent="0.35">
      <c r="C990" s="8"/>
    </row>
    <row r="991" spans="3:3" ht="14.25" customHeight="1" x14ac:dyDescent="0.35">
      <c r="C991" s="8"/>
    </row>
    <row r="992" spans="3:3" ht="14.25" customHeight="1" x14ac:dyDescent="0.35">
      <c r="C992" s="8"/>
    </row>
    <row r="993" spans="3:3" ht="14.25" customHeight="1" x14ac:dyDescent="0.35">
      <c r="C993" s="8"/>
    </row>
    <row r="994" spans="3:3" ht="14.25" customHeight="1" x14ac:dyDescent="0.35">
      <c r="C994" s="8"/>
    </row>
    <row r="995" spans="3:3" ht="14.25" customHeight="1" x14ac:dyDescent="0.35">
      <c r="C995" s="8"/>
    </row>
    <row r="996" spans="3:3" ht="14.25" customHeight="1" x14ac:dyDescent="0.35">
      <c r="C996" s="8"/>
    </row>
    <row r="997" spans="3:3" ht="14.25" customHeight="1" x14ac:dyDescent="0.35">
      <c r="C997" s="8"/>
    </row>
    <row r="998" spans="3:3" ht="14.25" customHeight="1" x14ac:dyDescent="0.35">
      <c r="C998" s="8"/>
    </row>
    <row r="999" spans="3:3" ht="14.25" customHeight="1" x14ac:dyDescent="0.35">
      <c r="C999" s="8"/>
    </row>
    <row r="1000" spans="3:3" ht="14.25" customHeight="1" x14ac:dyDescent="0.35">
      <c r="C1000" s="8"/>
    </row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53125" defaultRowHeight="15" customHeight="1" x14ac:dyDescent="0.35"/>
  <cols>
    <col min="1" max="3" width="10" customWidth="1"/>
    <col min="4" max="4" width="11.6328125" customWidth="1"/>
    <col min="5" max="26" width="8.6328125" customWidth="1"/>
  </cols>
  <sheetData>
    <row r="1" spans="1:4" ht="14.25" customHeight="1" x14ac:dyDescent="0.35">
      <c r="A1" s="5" t="s">
        <v>235</v>
      </c>
    </row>
    <row r="2" spans="1:4" ht="14.25" customHeight="1" x14ac:dyDescent="0.35">
      <c r="A2" s="5" t="s">
        <v>236</v>
      </c>
    </row>
    <row r="3" spans="1:4" ht="14.25" customHeight="1" x14ac:dyDescent="0.35">
      <c r="A3" s="5" t="s">
        <v>237</v>
      </c>
    </row>
    <row r="4" spans="1:4" ht="14.25" customHeight="1" x14ac:dyDescent="0.35">
      <c r="A4" s="5" t="s">
        <v>238</v>
      </c>
    </row>
    <row r="5" spans="1:4" ht="14.25" customHeight="1" x14ac:dyDescent="0.35">
      <c r="A5" s="5" t="s">
        <v>239</v>
      </c>
    </row>
    <row r="6" spans="1:4" ht="14.25" customHeight="1" x14ac:dyDescent="0.35"/>
    <row r="7" spans="1:4" ht="14.25" customHeight="1" x14ac:dyDescent="0.35">
      <c r="A7" s="5" t="s">
        <v>240</v>
      </c>
      <c r="C7" s="5" t="s">
        <v>241</v>
      </c>
    </row>
    <row r="8" spans="1:4" ht="14.25" customHeight="1" x14ac:dyDescent="0.35">
      <c r="A8" s="5" t="s">
        <v>242</v>
      </c>
      <c r="C8" s="5" t="s">
        <v>243</v>
      </c>
    </row>
    <row r="9" spans="1:4" ht="14.25" customHeight="1" x14ac:dyDescent="0.35"/>
    <row r="10" spans="1:4" ht="14.25" customHeight="1" x14ac:dyDescent="0.35">
      <c r="A10" s="24" t="s">
        <v>244</v>
      </c>
      <c r="B10" s="24" t="s">
        <v>245</v>
      </c>
      <c r="C10" s="24" t="s">
        <v>246</v>
      </c>
      <c r="D10" s="24" t="s">
        <v>242</v>
      </c>
    </row>
    <row r="11" spans="1:4" ht="14.25" customHeight="1" x14ac:dyDescent="0.35">
      <c r="A11" s="24">
        <v>601.4</v>
      </c>
      <c r="B11" s="24">
        <v>598</v>
      </c>
      <c r="C11" s="24">
        <v>601.6</v>
      </c>
      <c r="D11" s="24">
        <v>1</v>
      </c>
    </row>
    <row r="12" spans="1:4" ht="14.25" customHeight="1" x14ac:dyDescent="0.35">
      <c r="A12" s="24">
        <v>601.6</v>
      </c>
      <c r="B12" s="24">
        <v>599.79999999999995</v>
      </c>
      <c r="C12" s="24">
        <v>600.4</v>
      </c>
      <c r="D12" s="24">
        <v>1</v>
      </c>
    </row>
    <row r="13" spans="1:4" ht="14.25" customHeight="1" x14ac:dyDescent="0.35">
      <c r="A13" s="24">
        <v>598</v>
      </c>
      <c r="B13" s="24">
        <v>600</v>
      </c>
      <c r="C13" s="24">
        <v>598.4</v>
      </c>
      <c r="D13" s="24">
        <v>1</v>
      </c>
    </row>
    <row r="14" spans="1:4" ht="14.25" customHeight="1" x14ac:dyDescent="0.35">
      <c r="A14" s="24">
        <v>601.4</v>
      </c>
      <c r="B14" s="24">
        <v>599.79999999999995</v>
      </c>
      <c r="C14" s="24">
        <v>600</v>
      </c>
      <c r="D14" s="24">
        <v>1</v>
      </c>
    </row>
    <row r="15" spans="1:4" ht="14.25" customHeight="1" x14ac:dyDescent="0.35">
      <c r="A15" s="24">
        <v>599.4</v>
      </c>
      <c r="B15" s="24">
        <v>600</v>
      </c>
      <c r="C15" s="24">
        <v>596.79999999999995</v>
      </c>
      <c r="D15" s="24">
        <v>1</v>
      </c>
    </row>
    <row r="16" spans="1:4" ht="14.25" customHeight="1" x14ac:dyDescent="0.35">
      <c r="A16" s="24">
        <v>600</v>
      </c>
      <c r="B16" s="24">
        <v>600</v>
      </c>
      <c r="C16" s="24">
        <v>602.79999999999995</v>
      </c>
      <c r="D16" s="24">
        <v>2</v>
      </c>
    </row>
    <row r="17" spans="1:4" ht="14.25" customHeight="1" x14ac:dyDescent="0.35">
      <c r="A17" s="24">
        <v>600.20000000000005</v>
      </c>
      <c r="B17" s="24">
        <v>598.79999999999995</v>
      </c>
      <c r="C17" s="24">
        <v>600.79999999999995</v>
      </c>
      <c r="D17" s="24">
        <v>2</v>
      </c>
    </row>
    <row r="18" spans="1:4" ht="14.25" customHeight="1" x14ac:dyDescent="0.35">
      <c r="A18" s="24">
        <v>601.20000000000005</v>
      </c>
      <c r="B18" s="24">
        <v>598.20000000000005</v>
      </c>
      <c r="C18" s="24">
        <v>603.6</v>
      </c>
      <c r="D18" s="24">
        <v>2</v>
      </c>
    </row>
    <row r="19" spans="1:4" ht="14.25" customHeight="1" x14ac:dyDescent="0.35">
      <c r="A19" s="24">
        <v>598.4</v>
      </c>
      <c r="B19" s="24">
        <v>599.4</v>
      </c>
      <c r="C19" s="24">
        <v>604.20000000000005</v>
      </c>
      <c r="D19" s="24">
        <v>2</v>
      </c>
    </row>
    <row r="20" spans="1:4" ht="14.25" customHeight="1" x14ac:dyDescent="0.35">
      <c r="A20" s="24">
        <v>599</v>
      </c>
      <c r="B20" s="24">
        <v>599.6</v>
      </c>
      <c r="C20" s="24">
        <v>602.4</v>
      </c>
      <c r="D20" s="24">
        <v>2</v>
      </c>
    </row>
    <row r="21" spans="1:4" ht="14.25" customHeight="1" x14ac:dyDescent="0.35">
      <c r="A21" s="24">
        <v>601.20000000000005</v>
      </c>
      <c r="B21" s="24">
        <v>599.4</v>
      </c>
      <c r="C21" s="24">
        <v>598.4</v>
      </c>
      <c r="D21" s="24">
        <v>3</v>
      </c>
    </row>
    <row r="22" spans="1:4" ht="14.25" customHeight="1" x14ac:dyDescent="0.35">
      <c r="A22" s="24">
        <v>601</v>
      </c>
      <c r="B22" s="24">
        <v>599.4</v>
      </c>
      <c r="C22" s="24">
        <v>599.6</v>
      </c>
      <c r="D22" s="24">
        <v>3</v>
      </c>
    </row>
    <row r="23" spans="1:4" ht="14.25" customHeight="1" x14ac:dyDescent="0.35">
      <c r="A23" s="24">
        <v>600.79999999999995</v>
      </c>
      <c r="B23" s="24">
        <v>600</v>
      </c>
      <c r="C23" s="24">
        <v>603.4</v>
      </c>
      <c r="D23" s="24">
        <v>3</v>
      </c>
    </row>
    <row r="24" spans="1:4" ht="14.25" customHeight="1" x14ac:dyDescent="0.35">
      <c r="A24" s="24">
        <v>597.6</v>
      </c>
      <c r="B24" s="24">
        <v>598.79999999999995</v>
      </c>
      <c r="C24" s="24">
        <v>600.6</v>
      </c>
      <c r="D24" s="24">
        <v>3</v>
      </c>
    </row>
    <row r="25" spans="1:4" ht="14.25" customHeight="1" x14ac:dyDescent="0.35">
      <c r="A25" s="24">
        <v>601.6</v>
      </c>
      <c r="B25" s="24">
        <v>599.20000000000005</v>
      </c>
      <c r="C25" s="24">
        <v>598.4</v>
      </c>
      <c r="D25" s="24">
        <v>3</v>
      </c>
    </row>
    <row r="26" spans="1:4" ht="14.25" customHeight="1" x14ac:dyDescent="0.35">
      <c r="A26" s="24">
        <v>599.4</v>
      </c>
      <c r="B26" s="24">
        <v>599.4</v>
      </c>
      <c r="C26" s="24">
        <v>598.20000000000005</v>
      </c>
      <c r="D26" s="24">
        <v>4</v>
      </c>
    </row>
    <row r="27" spans="1:4" ht="14.25" customHeight="1" x14ac:dyDescent="0.35">
      <c r="A27" s="24">
        <v>601.20000000000005</v>
      </c>
      <c r="B27" s="24">
        <v>599.6</v>
      </c>
      <c r="C27" s="24">
        <v>602</v>
      </c>
      <c r="D27" s="24">
        <v>4</v>
      </c>
    </row>
    <row r="28" spans="1:4" ht="14.25" customHeight="1" x14ac:dyDescent="0.35">
      <c r="A28" s="24">
        <v>598.4</v>
      </c>
      <c r="B28" s="24">
        <v>599</v>
      </c>
      <c r="C28" s="24">
        <v>599.4</v>
      </c>
      <c r="D28" s="24">
        <v>4</v>
      </c>
    </row>
    <row r="29" spans="1:4" ht="14.25" customHeight="1" x14ac:dyDescent="0.35">
      <c r="A29" s="24">
        <v>599.20000000000005</v>
      </c>
      <c r="B29" s="24">
        <v>599.20000000000005</v>
      </c>
      <c r="C29" s="24">
        <v>599.4</v>
      </c>
      <c r="D29" s="24">
        <v>4</v>
      </c>
    </row>
    <row r="30" spans="1:4" ht="14.25" customHeight="1" x14ac:dyDescent="0.35">
      <c r="A30" s="24">
        <v>598.79999999999995</v>
      </c>
      <c r="B30" s="24">
        <v>600.6</v>
      </c>
      <c r="C30" s="24">
        <v>600.79999999999995</v>
      </c>
      <c r="D30" s="24">
        <v>4</v>
      </c>
    </row>
    <row r="31" spans="1:4" ht="14.25" customHeight="1" x14ac:dyDescent="0.35">
      <c r="A31" s="24">
        <v>601.4</v>
      </c>
      <c r="B31" s="24">
        <v>598.79999999999995</v>
      </c>
      <c r="C31" s="24">
        <v>600.79999999999995</v>
      </c>
      <c r="D31" s="24">
        <v>5</v>
      </c>
    </row>
    <row r="32" spans="1:4" ht="14.25" customHeight="1" x14ac:dyDescent="0.35">
      <c r="A32" s="24">
        <v>599</v>
      </c>
      <c r="B32" s="24">
        <v>598.79999999999995</v>
      </c>
      <c r="C32" s="24">
        <v>598.6</v>
      </c>
      <c r="D32" s="24">
        <v>5</v>
      </c>
    </row>
    <row r="33" spans="1:4" ht="14.25" customHeight="1" x14ac:dyDescent="0.35">
      <c r="A33" s="24">
        <v>601</v>
      </c>
      <c r="B33" s="24">
        <v>599.79999999999995</v>
      </c>
      <c r="C33" s="24">
        <v>600</v>
      </c>
      <c r="D33" s="24">
        <v>5</v>
      </c>
    </row>
    <row r="34" spans="1:4" ht="14.25" customHeight="1" x14ac:dyDescent="0.35">
      <c r="A34" s="24">
        <v>601.6</v>
      </c>
      <c r="B34" s="24">
        <v>599.20000000000005</v>
      </c>
      <c r="C34" s="24">
        <v>600.4</v>
      </c>
      <c r="D34" s="24">
        <v>5</v>
      </c>
    </row>
    <row r="35" spans="1:4" ht="14.25" customHeight="1" x14ac:dyDescent="0.35">
      <c r="A35" s="24">
        <v>601.4</v>
      </c>
      <c r="B35" s="24">
        <v>599.4</v>
      </c>
      <c r="C35" s="24">
        <v>600.79999999999995</v>
      </c>
      <c r="D35" s="24">
        <v>5</v>
      </c>
    </row>
    <row r="36" spans="1:4" ht="14.25" customHeight="1" x14ac:dyDescent="0.35">
      <c r="A36" s="24">
        <v>601.4</v>
      </c>
      <c r="B36" s="24">
        <v>600</v>
      </c>
      <c r="C36" s="24">
        <v>600.79999999999995</v>
      </c>
      <c r="D36" s="24">
        <v>6</v>
      </c>
    </row>
    <row r="37" spans="1:4" ht="14.25" customHeight="1" x14ac:dyDescent="0.35">
      <c r="A37" s="24">
        <v>598.79999999999995</v>
      </c>
      <c r="B37" s="24">
        <v>600.20000000000005</v>
      </c>
      <c r="C37" s="24">
        <v>597.20000000000005</v>
      </c>
      <c r="D37" s="24">
        <v>6</v>
      </c>
    </row>
    <row r="38" spans="1:4" ht="14.25" customHeight="1" x14ac:dyDescent="0.35">
      <c r="A38" s="24">
        <v>601.4</v>
      </c>
      <c r="B38" s="24">
        <v>600.20000000000005</v>
      </c>
      <c r="C38" s="24">
        <v>600.4</v>
      </c>
      <c r="D38" s="24">
        <v>6</v>
      </c>
    </row>
    <row r="39" spans="1:4" ht="14.25" customHeight="1" x14ac:dyDescent="0.35">
      <c r="A39" s="24">
        <v>598.4</v>
      </c>
      <c r="B39" s="24">
        <v>599.6</v>
      </c>
      <c r="C39" s="24">
        <v>599.79999999999995</v>
      </c>
      <c r="D39" s="24">
        <v>6</v>
      </c>
    </row>
    <row r="40" spans="1:4" ht="14.25" customHeight="1" x14ac:dyDescent="0.35">
      <c r="A40" s="24">
        <v>601.6</v>
      </c>
      <c r="B40" s="24">
        <v>599</v>
      </c>
      <c r="C40" s="24">
        <v>596.4</v>
      </c>
      <c r="D40" s="24">
        <v>6</v>
      </c>
    </row>
    <row r="41" spans="1:4" ht="14.25" customHeight="1" x14ac:dyDescent="0.35">
      <c r="A41" s="24">
        <v>598.79999999999995</v>
      </c>
      <c r="B41" s="24">
        <v>599</v>
      </c>
      <c r="C41" s="24">
        <v>600.4</v>
      </c>
      <c r="D41" s="24">
        <v>7</v>
      </c>
    </row>
    <row r="42" spans="1:4" ht="14.25" customHeight="1" x14ac:dyDescent="0.35">
      <c r="A42" s="24">
        <v>601.20000000000005</v>
      </c>
      <c r="B42" s="24">
        <v>599.79999999999995</v>
      </c>
      <c r="C42" s="24">
        <v>598.20000000000005</v>
      </c>
      <c r="D42" s="24">
        <v>7</v>
      </c>
    </row>
    <row r="43" spans="1:4" ht="14.25" customHeight="1" x14ac:dyDescent="0.35">
      <c r="A43" s="24">
        <v>599.6</v>
      </c>
      <c r="B43" s="24">
        <v>600.79999999999995</v>
      </c>
      <c r="C43" s="24">
        <v>598.6</v>
      </c>
      <c r="D43" s="24">
        <v>7</v>
      </c>
    </row>
    <row r="44" spans="1:4" ht="14.25" customHeight="1" x14ac:dyDescent="0.35">
      <c r="A44" s="24">
        <v>601.20000000000005</v>
      </c>
      <c r="B44" s="24">
        <v>598.79999999999995</v>
      </c>
      <c r="C44" s="24">
        <v>599.6</v>
      </c>
      <c r="D44" s="24">
        <v>7</v>
      </c>
    </row>
    <row r="45" spans="1:4" ht="14.25" customHeight="1" x14ac:dyDescent="0.35">
      <c r="A45" s="24">
        <v>598.20000000000005</v>
      </c>
      <c r="B45" s="24">
        <v>598.20000000000005</v>
      </c>
      <c r="C45" s="24">
        <v>599</v>
      </c>
      <c r="D45" s="24">
        <v>7</v>
      </c>
    </row>
    <row r="46" spans="1:4" ht="14.25" customHeight="1" x14ac:dyDescent="0.35">
      <c r="A46" s="24">
        <v>598.79999999999995</v>
      </c>
      <c r="B46" s="24">
        <v>600</v>
      </c>
      <c r="C46" s="24">
        <v>598.20000000000005</v>
      </c>
      <c r="D46" s="24">
        <v>8</v>
      </c>
    </row>
    <row r="47" spans="1:4" ht="14.25" customHeight="1" x14ac:dyDescent="0.35">
      <c r="A47" s="24">
        <v>597.79999999999995</v>
      </c>
      <c r="B47" s="24">
        <v>599.20000000000005</v>
      </c>
      <c r="C47" s="24">
        <v>599.4</v>
      </c>
      <c r="D47" s="24">
        <v>8</v>
      </c>
    </row>
    <row r="48" spans="1:4" ht="14.25" customHeight="1" x14ac:dyDescent="0.35">
      <c r="A48" s="24">
        <v>598.20000000000005</v>
      </c>
      <c r="B48" s="24">
        <v>599.79999999999995</v>
      </c>
      <c r="C48" s="24">
        <v>599.4</v>
      </c>
      <c r="D48" s="24">
        <v>8</v>
      </c>
    </row>
    <row r="49" spans="1:4" ht="14.25" customHeight="1" x14ac:dyDescent="0.35">
      <c r="A49" s="24">
        <v>598.20000000000005</v>
      </c>
      <c r="B49" s="24">
        <v>601.20000000000005</v>
      </c>
      <c r="C49" s="24">
        <v>600.20000000000005</v>
      </c>
      <c r="D49" s="24">
        <v>8</v>
      </c>
    </row>
    <row r="50" spans="1:4" ht="14.25" customHeight="1" x14ac:dyDescent="0.35">
      <c r="A50" s="24">
        <v>598.20000000000005</v>
      </c>
      <c r="B50" s="24">
        <v>600.4</v>
      </c>
      <c r="C50" s="24">
        <v>599</v>
      </c>
      <c r="D50" s="24">
        <v>8</v>
      </c>
    </row>
    <row r="51" spans="1:4" ht="14.25" customHeight="1" x14ac:dyDescent="0.35">
      <c r="A51" s="24">
        <v>601.20000000000005</v>
      </c>
      <c r="B51" s="24">
        <v>600.20000000000005</v>
      </c>
      <c r="C51" s="24">
        <v>599.4</v>
      </c>
      <c r="D51" s="24">
        <v>9</v>
      </c>
    </row>
    <row r="52" spans="1:4" ht="14.25" customHeight="1" x14ac:dyDescent="0.35">
      <c r="A52" s="24">
        <v>600</v>
      </c>
      <c r="B52" s="24">
        <v>599.6</v>
      </c>
      <c r="C52" s="24">
        <v>598</v>
      </c>
      <c r="D52" s="24">
        <v>9</v>
      </c>
    </row>
    <row r="53" spans="1:4" ht="14.25" customHeight="1" x14ac:dyDescent="0.35">
      <c r="A53" s="24">
        <v>598.79999999999995</v>
      </c>
      <c r="B53" s="24">
        <v>599.6</v>
      </c>
      <c r="C53" s="24">
        <v>597.6</v>
      </c>
      <c r="D53" s="24">
        <v>9</v>
      </c>
    </row>
    <row r="54" spans="1:4" ht="14.25" customHeight="1" x14ac:dyDescent="0.35">
      <c r="A54" s="24">
        <v>599.4</v>
      </c>
      <c r="B54" s="24">
        <v>599.6</v>
      </c>
      <c r="C54" s="24">
        <v>598</v>
      </c>
      <c r="D54" s="24">
        <v>9</v>
      </c>
    </row>
    <row r="55" spans="1:4" ht="14.25" customHeight="1" x14ac:dyDescent="0.35">
      <c r="A55" s="24">
        <v>597.20000000000005</v>
      </c>
      <c r="B55" s="24">
        <v>600.20000000000005</v>
      </c>
      <c r="C55" s="24">
        <v>597.6</v>
      </c>
      <c r="D55" s="24">
        <v>9</v>
      </c>
    </row>
    <row r="56" spans="1:4" ht="14.25" customHeight="1" x14ac:dyDescent="0.35">
      <c r="A56" s="24">
        <v>600.79999999999995</v>
      </c>
      <c r="B56" s="24">
        <v>599.20000000000005</v>
      </c>
      <c r="C56" s="24">
        <v>601.20000000000005</v>
      </c>
      <c r="D56" s="24">
        <v>10</v>
      </c>
    </row>
    <row r="57" spans="1:4" ht="14.25" customHeight="1" x14ac:dyDescent="0.35">
      <c r="A57" s="24">
        <v>600.6</v>
      </c>
      <c r="B57" s="24">
        <v>599</v>
      </c>
      <c r="C57" s="24">
        <v>599</v>
      </c>
      <c r="D57" s="24">
        <v>10</v>
      </c>
    </row>
    <row r="58" spans="1:4" ht="14.25" customHeight="1" x14ac:dyDescent="0.35">
      <c r="A58" s="24">
        <v>599.6</v>
      </c>
      <c r="B58" s="24">
        <v>599.6</v>
      </c>
      <c r="C58" s="24">
        <v>600.4</v>
      </c>
      <c r="D58" s="24">
        <v>10</v>
      </c>
    </row>
    <row r="59" spans="1:4" ht="14.25" customHeight="1" x14ac:dyDescent="0.35">
      <c r="A59" s="24">
        <v>599.4</v>
      </c>
      <c r="B59" s="24">
        <v>600.4</v>
      </c>
      <c r="C59" s="24">
        <v>600.6</v>
      </c>
      <c r="D59" s="24">
        <v>10</v>
      </c>
    </row>
    <row r="60" spans="1:4" ht="14.25" customHeight="1" x14ac:dyDescent="0.35">
      <c r="A60" s="24">
        <v>598</v>
      </c>
      <c r="B60" s="24">
        <v>600</v>
      </c>
      <c r="C60" s="24">
        <v>599</v>
      </c>
      <c r="D60" s="24">
        <v>10</v>
      </c>
    </row>
    <row r="61" spans="1:4" ht="14.25" customHeight="1" x14ac:dyDescent="0.35">
      <c r="A61" s="24">
        <v>600.79999999999995</v>
      </c>
      <c r="B61" s="24">
        <v>599</v>
      </c>
      <c r="C61" s="24">
        <v>602.20000000000005</v>
      </c>
      <c r="D61" s="24">
        <v>11</v>
      </c>
    </row>
    <row r="62" spans="1:4" ht="14.25" customHeight="1" x14ac:dyDescent="0.35">
      <c r="A62" s="24">
        <v>597.79999999999995</v>
      </c>
      <c r="B62" s="24">
        <v>599.6</v>
      </c>
      <c r="C62" s="24">
        <v>599.79999999999995</v>
      </c>
      <c r="D62" s="24">
        <v>11</v>
      </c>
    </row>
    <row r="63" spans="1:4" ht="14.25" customHeight="1" x14ac:dyDescent="0.35">
      <c r="A63" s="24">
        <v>599.20000000000005</v>
      </c>
      <c r="B63" s="24">
        <v>599.4</v>
      </c>
      <c r="C63" s="24">
        <v>599.79999999999995</v>
      </c>
      <c r="D63" s="24">
        <v>11</v>
      </c>
    </row>
    <row r="64" spans="1:4" ht="14.25" customHeight="1" x14ac:dyDescent="0.35">
      <c r="A64" s="24">
        <v>599.20000000000005</v>
      </c>
      <c r="B64" s="24">
        <v>599.20000000000005</v>
      </c>
      <c r="C64" s="24">
        <v>601</v>
      </c>
      <c r="D64" s="24">
        <v>11</v>
      </c>
    </row>
    <row r="65" spans="1:4" ht="14.25" customHeight="1" x14ac:dyDescent="0.35">
      <c r="A65" s="24">
        <v>600.6</v>
      </c>
      <c r="B65" s="24">
        <v>597.79999999999995</v>
      </c>
      <c r="C65" s="24">
        <v>601.6</v>
      </c>
      <c r="D65" s="24">
        <v>11</v>
      </c>
    </row>
    <row r="66" spans="1:4" ht="14.25" customHeight="1" x14ac:dyDescent="0.35">
      <c r="A66" s="24">
        <v>598</v>
      </c>
      <c r="B66" s="24">
        <v>600.4</v>
      </c>
      <c r="C66" s="24">
        <v>601.6</v>
      </c>
      <c r="D66" s="24">
        <v>12</v>
      </c>
    </row>
    <row r="67" spans="1:4" ht="14.25" customHeight="1" x14ac:dyDescent="0.35">
      <c r="A67" s="24">
        <v>598</v>
      </c>
      <c r="B67" s="24">
        <v>599.6</v>
      </c>
      <c r="C67" s="24">
        <v>600.20000000000005</v>
      </c>
      <c r="D67" s="24">
        <v>12</v>
      </c>
    </row>
    <row r="68" spans="1:4" ht="14.25" customHeight="1" x14ac:dyDescent="0.35">
      <c r="A68" s="24">
        <v>598.79999999999995</v>
      </c>
      <c r="B68" s="24">
        <v>600</v>
      </c>
      <c r="C68" s="24">
        <v>601.79999999999995</v>
      </c>
      <c r="D68" s="24">
        <v>12</v>
      </c>
    </row>
    <row r="69" spans="1:4" ht="14.25" customHeight="1" x14ac:dyDescent="0.35">
      <c r="A69" s="24">
        <v>601</v>
      </c>
      <c r="B69" s="24">
        <v>600.79999999999995</v>
      </c>
      <c r="C69" s="24">
        <v>601.20000000000005</v>
      </c>
      <c r="D69" s="24">
        <v>12</v>
      </c>
    </row>
    <row r="70" spans="1:4" ht="14.25" customHeight="1" x14ac:dyDescent="0.35">
      <c r="A70" s="24">
        <v>600.79999999999995</v>
      </c>
      <c r="B70" s="24">
        <v>600.4</v>
      </c>
      <c r="C70" s="24">
        <v>597.6</v>
      </c>
      <c r="D70" s="24">
        <v>12</v>
      </c>
    </row>
    <row r="71" spans="1:4" ht="14.25" customHeight="1" x14ac:dyDescent="0.35">
      <c r="A71" s="24">
        <v>598.79999999999995</v>
      </c>
      <c r="B71" s="24">
        <v>599.4</v>
      </c>
      <c r="C71" s="24">
        <v>599.79999999999995</v>
      </c>
      <c r="D71" s="24">
        <v>13</v>
      </c>
    </row>
    <row r="72" spans="1:4" ht="14.25" customHeight="1" x14ac:dyDescent="0.35">
      <c r="A72" s="24">
        <v>599.4</v>
      </c>
      <c r="B72" s="24">
        <v>599</v>
      </c>
      <c r="C72" s="24">
        <v>602.79999999999995</v>
      </c>
      <c r="D72" s="24">
        <v>13</v>
      </c>
    </row>
    <row r="73" spans="1:4" ht="14.25" customHeight="1" x14ac:dyDescent="0.35">
      <c r="A73" s="24">
        <v>601</v>
      </c>
      <c r="B73" s="24">
        <v>598.4</v>
      </c>
      <c r="C73" s="24">
        <v>600</v>
      </c>
      <c r="D73" s="24">
        <v>13</v>
      </c>
    </row>
    <row r="74" spans="1:4" ht="14.25" customHeight="1" x14ac:dyDescent="0.35">
      <c r="A74" s="24">
        <v>598.79999999999995</v>
      </c>
      <c r="B74" s="24">
        <v>599</v>
      </c>
      <c r="C74" s="24">
        <v>599.6</v>
      </c>
      <c r="D74" s="24">
        <v>13</v>
      </c>
    </row>
    <row r="75" spans="1:4" ht="14.25" customHeight="1" x14ac:dyDescent="0.35">
      <c r="A75" s="24">
        <v>599.6</v>
      </c>
      <c r="B75" s="24">
        <v>599.6</v>
      </c>
      <c r="C75" s="24">
        <v>602.20000000000005</v>
      </c>
      <c r="D75" s="24">
        <v>13</v>
      </c>
    </row>
    <row r="76" spans="1:4" ht="14.25" customHeight="1" x14ac:dyDescent="0.35">
      <c r="A76" s="24">
        <v>599</v>
      </c>
      <c r="B76" s="24">
        <v>598.79999999999995</v>
      </c>
      <c r="C76" s="24">
        <v>603.79999999999995</v>
      </c>
      <c r="D76" s="24">
        <v>14</v>
      </c>
    </row>
    <row r="77" spans="1:4" ht="14.25" customHeight="1" x14ac:dyDescent="0.35">
      <c r="A77" s="24">
        <v>600.4</v>
      </c>
      <c r="B77" s="24">
        <v>599.20000000000005</v>
      </c>
      <c r="C77" s="24">
        <v>603.6</v>
      </c>
      <c r="D77" s="24">
        <v>14</v>
      </c>
    </row>
    <row r="78" spans="1:4" ht="14.25" customHeight="1" x14ac:dyDescent="0.35">
      <c r="A78" s="24">
        <v>598.4</v>
      </c>
      <c r="B78" s="24">
        <v>599.6</v>
      </c>
      <c r="C78" s="24">
        <v>601.79999999999995</v>
      </c>
      <c r="D78" s="24">
        <v>14</v>
      </c>
    </row>
    <row r="79" spans="1:4" ht="14.25" customHeight="1" x14ac:dyDescent="0.35">
      <c r="A79" s="24">
        <v>602.20000000000005</v>
      </c>
      <c r="B79" s="24">
        <v>598.6</v>
      </c>
      <c r="C79" s="24">
        <v>602</v>
      </c>
      <c r="D79" s="24">
        <v>14</v>
      </c>
    </row>
    <row r="80" spans="1:4" ht="14.25" customHeight="1" x14ac:dyDescent="0.35">
      <c r="A80" s="24">
        <v>601</v>
      </c>
      <c r="B80" s="24">
        <v>599.79999999999995</v>
      </c>
      <c r="C80" s="24">
        <v>603.6</v>
      </c>
      <c r="D80" s="24">
        <v>14</v>
      </c>
    </row>
    <row r="81" spans="1:4" ht="14.25" customHeight="1" x14ac:dyDescent="0.35">
      <c r="A81" s="24">
        <v>601.4</v>
      </c>
      <c r="B81" s="24">
        <v>599.6</v>
      </c>
      <c r="C81" s="24">
        <v>600.79999999999995</v>
      </c>
      <c r="D81" s="24">
        <v>15</v>
      </c>
    </row>
    <row r="82" spans="1:4" ht="14.25" customHeight="1" x14ac:dyDescent="0.35">
      <c r="A82" s="24">
        <v>601</v>
      </c>
      <c r="B82" s="24">
        <v>599.20000000000005</v>
      </c>
      <c r="C82" s="24">
        <v>600.20000000000005</v>
      </c>
      <c r="D82" s="24">
        <v>15</v>
      </c>
    </row>
    <row r="83" spans="1:4" ht="14.25" customHeight="1" x14ac:dyDescent="0.35">
      <c r="A83" s="24">
        <v>601.20000000000005</v>
      </c>
      <c r="B83" s="24">
        <v>599.6</v>
      </c>
      <c r="C83" s="24">
        <v>600.4</v>
      </c>
      <c r="D83" s="24">
        <v>15</v>
      </c>
    </row>
    <row r="84" spans="1:4" ht="14.25" customHeight="1" x14ac:dyDescent="0.35">
      <c r="A84" s="24">
        <v>601.4</v>
      </c>
      <c r="B84" s="24">
        <v>600.20000000000005</v>
      </c>
      <c r="C84" s="24">
        <v>600.20000000000005</v>
      </c>
      <c r="D84" s="24">
        <v>15</v>
      </c>
    </row>
    <row r="85" spans="1:4" ht="14.25" customHeight="1" x14ac:dyDescent="0.35">
      <c r="A85" s="24">
        <v>601.79999999999995</v>
      </c>
      <c r="B85" s="24">
        <v>599.79999999999995</v>
      </c>
      <c r="C85" s="24">
        <v>602.20000000000005</v>
      </c>
      <c r="D85" s="24">
        <v>15</v>
      </c>
    </row>
    <row r="86" spans="1:4" ht="14.25" customHeight="1" x14ac:dyDescent="0.35">
      <c r="A86" s="24">
        <v>601.6</v>
      </c>
      <c r="B86" s="24">
        <v>599.6</v>
      </c>
      <c r="C86" s="24">
        <v>598</v>
      </c>
      <c r="D86" s="24">
        <v>16</v>
      </c>
    </row>
    <row r="87" spans="1:4" ht="14.25" customHeight="1" x14ac:dyDescent="0.35">
      <c r="A87" s="24">
        <v>601</v>
      </c>
      <c r="B87" s="24">
        <v>600</v>
      </c>
      <c r="C87" s="24">
        <v>598.4</v>
      </c>
      <c r="D87" s="24">
        <v>16</v>
      </c>
    </row>
    <row r="88" spans="1:4" ht="14.25" customHeight="1" x14ac:dyDescent="0.35">
      <c r="A88" s="24">
        <v>600.20000000000005</v>
      </c>
      <c r="B88" s="24">
        <v>599.6</v>
      </c>
      <c r="C88" s="24">
        <v>600.79999999999995</v>
      </c>
      <c r="D88" s="24">
        <v>16</v>
      </c>
    </row>
    <row r="89" spans="1:4" ht="14.25" customHeight="1" x14ac:dyDescent="0.35">
      <c r="A89" s="24">
        <v>599</v>
      </c>
      <c r="B89" s="24">
        <v>599.20000000000005</v>
      </c>
      <c r="C89" s="24">
        <v>602.79999999999995</v>
      </c>
      <c r="D89" s="24">
        <v>16</v>
      </c>
    </row>
    <row r="90" spans="1:4" ht="14.25" customHeight="1" x14ac:dyDescent="0.35">
      <c r="A90" s="24">
        <v>601.20000000000005</v>
      </c>
      <c r="B90" s="24">
        <v>598.6</v>
      </c>
      <c r="C90" s="24">
        <v>597.6</v>
      </c>
      <c r="D90" s="24">
        <v>16</v>
      </c>
    </row>
    <row r="91" spans="1:4" ht="14.25" customHeight="1" x14ac:dyDescent="0.35">
      <c r="A91" s="24">
        <v>601.20000000000005</v>
      </c>
      <c r="B91" s="24">
        <v>599.6</v>
      </c>
      <c r="C91" s="24">
        <v>601.6</v>
      </c>
      <c r="D91" s="24">
        <v>17</v>
      </c>
    </row>
    <row r="92" spans="1:4" ht="14.25" customHeight="1" x14ac:dyDescent="0.35">
      <c r="A92" s="24">
        <v>601.20000000000005</v>
      </c>
      <c r="B92" s="24">
        <v>601.20000000000005</v>
      </c>
      <c r="C92" s="24">
        <v>603.4</v>
      </c>
      <c r="D92" s="24">
        <v>17</v>
      </c>
    </row>
    <row r="93" spans="1:4" ht="14.25" customHeight="1" x14ac:dyDescent="0.35">
      <c r="A93" s="24">
        <v>601.20000000000005</v>
      </c>
      <c r="B93" s="24">
        <v>599.6</v>
      </c>
      <c r="C93" s="24">
        <v>597</v>
      </c>
      <c r="D93" s="24">
        <v>17</v>
      </c>
    </row>
    <row r="94" spans="1:4" ht="14.25" customHeight="1" x14ac:dyDescent="0.35">
      <c r="A94" s="24">
        <v>601</v>
      </c>
      <c r="B94" s="24">
        <v>600.20000000000005</v>
      </c>
      <c r="C94" s="24">
        <v>599.79999999999995</v>
      </c>
      <c r="D94" s="24">
        <v>17</v>
      </c>
    </row>
    <row r="95" spans="1:4" ht="14.25" customHeight="1" x14ac:dyDescent="0.35">
      <c r="A95" s="24">
        <v>601</v>
      </c>
      <c r="B95" s="24">
        <v>600</v>
      </c>
      <c r="C95" s="24">
        <v>597.79999999999995</v>
      </c>
      <c r="D95" s="24">
        <v>17</v>
      </c>
    </row>
    <row r="96" spans="1:4" ht="14.25" customHeight="1" x14ac:dyDescent="0.35">
      <c r="A96" s="24">
        <v>601.4</v>
      </c>
      <c r="B96" s="24">
        <v>600</v>
      </c>
      <c r="C96" s="24">
        <v>602.4</v>
      </c>
      <c r="D96" s="24">
        <v>18</v>
      </c>
    </row>
    <row r="97" spans="1:4" ht="14.25" customHeight="1" x14ac:dyDescent="0.35">
      <c r="A97" s="24">
        <v>601.4</v>
      </c>
      <c r="B97" s="24">
        <v>599.4</v>
      </c>
      <c r="C97" s="24">
        <v>602.20000000000005</v>
      </c>
      <c r="D97" s="24">
        <v>18</v>
      </c>
    </row>
    <row r="98" spans="1:4" ht="14.25" customHeight="1" x14ac:dyDescent="0.35">
      <c r="A98" s="24">
        <v>598.79999999999995</v>
      </c>
      <c r="B98" s="24">
        <v>599.79999999999995</v>
      </c>
      <c r="C98" s="24">
        <v>600.6</v>
      </c>
      <c r="D98" s="24">
        <v>18</v>
      </c>
    </row>
    <row r="99" spans="1:4" ht="14.25" customHeight="1" x14ac:dyDescent="0.35">
      <c r="A99" s="24">
        <v>598.79999999999995</v>
      </c>
      <c r="B99" s="24">
        <v>599.20000000000005</v>
      </c>
      <c r="C99" s="24">
        <v>596.20000000000005</v>
      </c>
      <c r="D99" s="24">
        <v>18</v>
      </c>
    </row>
    <row r="100" spans="1:4" ht="14.25" customHeight="1" x14ac:dyDescent="0.35">
      <c r="A100" s="24">
        <v>598.79999999999995</v>
      </c>
      <c r="B100" s="24">
        <v>599.6</v>
      </c>
      <c r="C100" s="24">
        <v>602.4</v>
      </c>
      <c r="D100" s="24">
        <v>18</v>
      </c>
    </row>
    <row r="101" spans="1:4" ht="14.25" customHeight="1" x14ac:dyDescent="0.35">
      <c r="A101" s="24">
        <v>598.20000000000005</v>
      </c>
      <c r="B101" s="24">
        <v>599.4</v>
      </c>
      <c r="C101" s="24">
        <v>601.4</v>
      </c>
      <c r="D101" s="24">
        <v>19</v>
      </c>
    </row>
    <row r="102" spans="1:4" ht="14.25" customHeight="1" x14ac:dyDescent="0.35">
      <c r="A102" s="24">
        <v>601.79999999999995</v>
      </c>
      <c r="B102" s="24">
        <v>600</v>
      </c>
      <c r="C102" s="24">
        <v>599.20000000000005</v>
      </c>
      <c r="D102" s="24">
        <v>19</v>
      </c>
    </row>
    <row r="103" spans="1:4" ht="14.25" customHeight="1" x14ac:dyDescent="0.35">
      <c r="A103" s="24">
        <v>601</v>
      </c>
      <c r="B103" s="24">
        <v>600</v>
      </c>
      <c r="C103" s="24">
        <v>601.6</v>
      </c>
      <c r="D103" s="24">
        <v>19</v>
      </c>
    </row>
    <row r="104" spans="1:4" ht="14.25" customHeight="1" x14ac:dyDescent="0.35">
      <c r="A104" s="24">
        <v>601.4</v>
      </c>
      <c r="B104" s="24">
        <v>599.20000000000005</v>
      </c>
      <c r="C104" s="24">
        <v>600.4</v>
      </c>
      <c r="D104" s="24">
        <v>19</v>
      </c>
    </row>
    <row r="105" spans="1:4" ht="14.25" customHeight="1" x14ac:dyDescent="0.35">
      <c r="A105" s="24">
        <v>601.4</v>
      </c>
      <c r="B105" s="24">
        <v>599.4</v>
      </c>
      <c r="C105" s="24">
        <v>598</v>
      </c>
      <c r="D105" s="24">
        <v>19</v>
      </c>
    </row>
    <row r="106" spans="1:4" ht="14.25" customHeight="1" x14ac:dyDescent="0.35">
      <c r="A106" s="24">
        <v>599</v>
      </c>
      <c r="B106" s="24">
        <v>599.6</v>
      </c>
      <c r="C106" s="24">
        <v>601.20000000000005</v>
      </c>
      <c r="D106" s="24">
        <v>20</v>
      </c>
    </row>
    <row r="107" spans="1:4" ht="14.25" customHeight="1" x14ac:dyDescent="0.35">
      <c r="A107" s="24">
        <v>601.4</v>
      </c>
      <c r="B107" s="24">
        <v>599.79999999999995</v>
      </c>
      <c r="C107" s="24">
        <v>604.20000000000005</v>
      </c>
      <c r="D107" s="24">
        <v>20</v>
      </c>
    </row>
    <row r="108" spans="1:4" ht="14.25" customHeight="1" x14ac:dyDescent="0.35">
      <c r="A108" s="24">
        <v>601.79999999999995</v>
      </c>
      <c r="B108" s="24">
        <v>599</v>
      </c>
      <c r="C108" s="24">
        <v>600.20000000000005</v>
      </c>
      <c r="D108" s="24">
        <v>20</v>
      </c>
    </row>
    <row r="109" spans="1:4" ht="14.25" customHeight="1" x14ac:dyDescent="0.35">
      <c r="A109" s="24">
        <v>601.6</v>
      </c>
      <c r="B109" s="24">
        <v>599.6</v>
      </c>
      <c r="C109" s="24">
        <v>600</v>
      </c>
      <c r="D109" s="24">
        <v>20</v>
      </c>
    </row>
    <row r="110" spans="1:4" ht="14.25" customHeight="1" x14ac:dyDescent="0.35">
      <c r="A110" s="24">
        <v>601.20000000000005</v>
      </c>
      <c r="B110" s="24">
        <v>599.4</v>
      </c>
      <c r="C110" s="24">
        <v>596.79999999999995</v>
      </c>
      <c r="D110" s="24">
        <v>20</v>
      </c>
    </row>
    <row r="111" spans="1:4" ht="14.25" customHeight="1" x14ac:dyDescent="0.35"/>
    <row r="112" spans="1:4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7"/>
  <sheetViews>
    <sheetView topLeftCell="A4" zoomScale="70" zoomScaleNormal="70" workbookViewId="0">
      <selection activeCell="C38" sqref="C38"/>
    </sheetView>
  </sheetViews>
  <sheetFormatPr defaultColWidth="14.453125" defaultRowHeight="15" customHeight="1" x14ac:dyDescent="0.35"/>
  <sheetData>
    <row r="1" spans="1:27" ht="15" customHeight="1" x14ac:dyDescent="0.35">
      <c r="A1" t="s">
        <v>247</v>
      </c>
      <c r="D1" t="s">
        <v>251</v>
      </c>
      <c r="F1" t="s">
        <v>248</v>
      </c>
      <c r="G1" t="s">
        <v>88</v>
      </c>
      <c r="H1" t="s">
        <v>59</v>
      </c>
    </row>
    <row r="2" spans="1:27" ht="14.5" x14ac:dyDescent="0.35">
      <c r="A2" s="11"/>
      <c r="B2" s="5">
        <v>10</v>
      </c>
      <c r="C2" s="5" t="s">
        <v>15</v>
      </c>
      <c r="D2" s="40">
        <v>1</v>
      </c>
      <c r="F2" t="s">
        <v>249</v>
      </c>
      <c r="G2">
        <v>67</v>
      </c>
      <c r="H2">
        <v>697</v>
      </c>
    </row>
    <row r="3" spans="1:27" ht="15" customHeight="1" x14ac:dyDescent="0.35">
      <c r="B3" s="5">
        <v>20</v>
      </c>
      <c r="C3" s="5" t="s">
        <v>24</v>
      </c>
      <c r="D3" s="40">
        <v>1</v>
      </c>
      <c r="F3" t="s">
        <v>250</v>
      </c>
      <c r="G3" s="34">
        <v>44846</v>
      </c>
      <c r="H3" s="34">
        <v>44869</v>
      </c>
    </row>
    <row r="4" spans="1:27" ht="15" customHeight="1" x14ac:dyDescent="0.35">
      <c r="B4" s="5">
        <v>30</v>
      </c>
      <c r="C4" s="5" t="s">
        <v>15</v>
      </c>
      <c r="D4" s="40">
        <v>1</v>
      </c>
    </row>
    <row r="5" spans="1:27" ht="15" customHeight="1" x14ac:dyDescent="0.35">
      <c r="B5" s="5">
        <v>40</v>
      </c>
      <c r="C5" s="5" t="s">
        <v>21</v>
      </c>
      <c r="D5">
        <v>2</v>
      </c>
    </row>
    <row r="6" spans="1:27" ht="15" customHeight="1" x14ac:dyDescent="0.35">
      <c r="B6" s="5">
        <v>50</v>
      </c>
      <c r="C6" s="5" t="s">
        <v>24</v>
      </c>
      <c r="D6" s="41">
        <v>1</v>
      </c>
    </row>
    <row r="7" spans="1:27" ht="15" customHeight="1" x14ac:dyDescent="0.35">
      <c r="B7" s="5">
        <v>60</v>
      </c>
      <c r="C7" s="5" t="s">
        <v>18</v>
      </c>
      <c r="D7">
        <v>1</v>
      </c>
    </row>
    <row r="8" spans="1:27" ht="15" customHeight="1" x14ac:dyDescent="0.35">
      <c r="B8" s="5">
        <v>70</v>
      </c>
      <c r="C8" s="5" t="s">
        <v>24</v>
      </c>
      <c r="D8" s="40">
        <v>1</v>
      </c>
    </row>
    <row r="12" spans="1:27" ht="15" customHeight="1" x14ac:dyDescent="0.35">
      <c r="A12" s="37"/>
      <c r="B12" s="36">
        <v>44774</v>
      </c>
      <c r="C12" s="36">
        <f>B12+7</f>
        <v>44781</v>
      </c>
      <c r="D12" s="36">
        <f t="shared" ref="D12:T12" si="0">C12+7</f>
        <v>44788</v>
      </c>
      <c r="E12" s="36">
        <f t="shared" si="0"/>
        <v>44795</v>
      </c>
      <c r="F12" s="36">
        <f t="shared" si="0"/>
        <v>44802</v>
      </c>
      <c r="G12" s="36">
        <f t="shared" si="0"/>
        <v>44809</v>
      </c>
      <c r="H12" s="36">
        <f>G12+7</f>
        <v>44816</v>
      </c>
      <c r="I12" s="36">
        <f t="shared" si="0"/>
        <v>44823</v>
      </c>
      <c r="J12" s="36">
        <f t="shared" si="0"/>
        <v>44830</v>
      </c>
      <c r="K12" s="36">
        <f t="shared" si="0"/>
        <v>44837</v>
      </c>
      <c r="L12" s="36">
        <f t="shared" si="0"/>
        <v>44844</v>
      </c>
      <c r="M12" s="36">
        <f>L12+7</f>
        <v>44851</v>
      </c>
      <c r="N12" s="36">
        <f t="shared" si="0"/>
        <v>44858</v>
      </c>
      <c r="O12" s="36">
        <f t="shared" si="0"/>
        <v>44865</v>
      </c>
      <c r="P12" s="36">
        <f t="shared" si="0"/>
        <v>44872</v>
      </c>
      <c r="Q12" s="36">
        <f t="shared" si="0"/>
        <v>44879</v>
      </c>
      <c r="R12" s="36">
        <f t="shared" si="0"/>
        <v>44886</v>
      </c>
      <c r="S12" s="36">
        <f t="shared" si="0"/>
        <v>44893</v>
      </c>
      <c r="T12" s="36">
        <f t="shared" si="0"/>
        <v>44900</v>
      </c>
      <c r="U12" s="34"/>
      <c r="V12" s="34"/>
      <c r="W12" s="34"/>
      <c r="X12" s="34"/>
      <c r="Y12" s="34"/>
      <c r="Z12" s="34"/>
      <c r="AA12" s="34"/>
    </row>
    <row r="13" spans="1:27" ht="15" customHeight="1" x14ac:dyDescent="0.35">
      <c r="A13" s="38" t="s">
        <v>15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7" ht="15" customHeight="1" x14ac:dyDescent="0.35">
      <c r="A14" s="38" t="s">
        <v>24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7" ht="15" customHeight="1" x14ac:dyDescent="0.35">
      <c r="A15" s="38" t="s">
        <v>15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7" ht="15" customHeight="1" x14ac:dyDescent="0.35">
      <c r="A16" s="38" t="s">
        <v>21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15" customHeight="1" x14ac:dyDescent="0.35">
      <c r="A17" s="38" t="s">
        <v>24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15" customHeight="1" x14ac:dyDescent="0.35">
      <c r="A18" s="38" t="s">
        <v>18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ht="15" customHeight="1" x14ac:dyDescent="0.35">
      <c r="A19" s="38" t="s">
        <v>24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ht="15" customHeight="1" x14ac:dyDescent="0.35">
      <c r="D20" s="34">
        <v>44791</v>
      </c>
      <c r="F20" s="34">
        <v>44805</v>
      </c>
      <c r="L20" s="42"/>
      <c r="N20" s="34">
        <v>44860</v>
      </c>
      <c r="P20" s="34">
        <v>44874</v>
      </c>
    </row>
    <row r="24" spans="1:20" ht="15" customHeight="1" thickBot="1" x14ac:dyDescent="0.4">
      <c r="F24" s="54"/>
      <c r="G24" s="55"/>
      <c r="H24" s="55"/>
      <c r="I24" s="55"/>
      <c r="J24" s="56"/>
      <c r="K24" s="57"/>
      <c r="L24" s="58"/>
      <c r="M24" s="58"/>
    </row>
    <row r="25" spans="1:20" ht="15" customHeight="1" thickBot="1" x14ac:dyDescent="0.4">
      <c r="A25" s="39" t="s">
        <v>252</v>
      </c>
      <c r="C25" s="39" t="s">
        <v>253</v>
      </c>
      <c r="F25" s="45" t="s">
        <v>100</v>
      </c>
      <c r="G25" s="43" t="s">
        <v>101</v>
      </c>
      <c r="H25" s="43" t="s">
        <v>101</v>
      </c>
      <c r="I25" s="43" t="s">
        <v>101</v>
      </c>
      <c r="J25" s="43" t="s">
        <v>102</v>
      </c>
      <c r="K25" s="43" t="s">
        <v>103</v>
      </c>
      <c r="L25" s="43" t="s">
        <v>104</v>
      </c>
      <c r="M25" s="43" t="s">
        <v>104</v>
      </c>
    </row>
    <row r="26" spans="1:20" ht="15" customHeight="1" thickBot="1" x14ac:dyDescent="0.4">
      <c r="B26" s="43" t="s">
        <v>12</v>
      </c>
      <c r="C26">
        <v>2</v>
      </c>
      <c r="E26" s="39" t="s">
        <v>254</v>
      </c>
      <c r="F26" s="46">
        <v>65</v>
      </c>
      <c r="G26">
        <v>67</v>
      </c>
      <c r="H26">
        <v>71</v>
      </c>
      <c r="I26">
        <v>45</v>
      </c>
      <c r="J26">
        <v>137</v>
      </c>
      <c r="K26">
        <v>97</v>
      </c>
      <c r="L26">
        <v>181</v>
      </c>
      <c r="M26">
        <v>63</v>
      </c>
    </row>
    <row r="27" spans="1:20" ht="15" customHeight="1" thickBot="1" x14ac:dyDescent="0.4">
      <c r="B27" s="43" t="s">
        <v>15</v>
      </c>
      <c r="C27" s="40">
        <v>1</v>
      </c>
      <c r="E27" s="39" t="s">
        <v>255</v>
      </c>
      <c r="F27" s="53">
        <v>44875</v>
      </c>
      <c r="G27" s="34">
        <v>44813</v>
      </c>
      <c r="H27" s="34">
        <v>44853</v>
      </c>
      <c r="I27" s="34">
        <v>44870</v>
      </c>
      <c r="J27" s="34">
        <v>44786</v>
      </c>
      <c r="K27" s="34">
        <v>44805</v>
      </c>
      <c r="L27" s="34">
        <v>44844</v>
      </c>
      <c r="M27" s="34">
        <v>44868</v>
      </c>
    </row>
    <row r="28" spans="1:20" ht="15" customHeight="1" thickBot="1" x14ac:dyDescent="0.4">
      <c r="B28" s="43" t="s">
        <v>18</v>
      </c>
      <c r="C28">
        <v>2</v>
      </c>
      <c r="F28" s="47"/>
    </row>
    <row r="29" spans="1:20" ht="15" customHeight="1" thickBot="1" x14ac:dyDescent="0.4">
      <c r="B29" s="43" t="s">
        <v>15</v>
      </c>
      <c r="C29" s="40">
        <v>1</v>
      </c>
      <c r="F29" s="47"/>
    </row>
    <row r="30" spans="1:20" ht="15" customHeight="1" thickBot="1" x14ac:dyDescent="0.4">
      <c r="B30" s="43" t="s">
        <v>21</v>
      </c>
      <c r="C30">
        <v>1</v>
      </c>
      <c r="F30" s="47"/>
    </row>
    <row r="31" spans="1:20" ht="15" customHeight="1" thickBot="1" x14ac:dyDescent="0.4">
      <c r="B31" s="43" t="s">
        <v>94</v>
      </c>
      <c r="C31" s="44">
        <v>2</v>
      </c>
      <c r="F31" s="47"/>
    </row>
    <row r="32" spans="1:20" ht="15" customHeight="1" thickBot="1" x14ac:dyDescent="0.4">
      <c r="B32" s="43" t="s">
        <v>24</v>
      </c>
      <c r="C32">
        <v>1</v>
      </c>
      <c r="F32" s="46"/>
    </row>
    <row r="33" spans="1:21" ht="15" customHeight="1" thickBot="1" x14ac:dyDescent="0.4">
      <c r="B33" s="49" t="s">
        <v>27</v>
      </c>
      <c r="C33" s="44">
        <v>1</v>
      </c>
      <c r="F33" s="48"/>
    </row>
    <row r="34" spans="1:21" ht="15" customHeight="1" x14ac:dyDescent="0.35">
      <c r="F34" s="47"/>
    </row>
    <row r="35" spans="1:21" ht="15" customHeight="1" x14ac:dyDescent="0.35">
      <c r="F35" s="47"/>
    </row>
    <row r="36" spans="1:21" ht="15" customHeight="1" thickBot="1" x14ac:dyDescent="0.4">
      <c r="C36" s="36">
        <v>44774</v>
      </c>
      <c r="D36" s="36">
        <f>C36+7</f>
        <v>44781</v>
      </c>
      <c r="E36" s="36">
        <f t="shared" ref="E36:H36" si="1">D36+7</f>
        <v>44788</v>
      </c>
      <c r="F36" s="36">
        <f t="shared" si="1"/>
        <v>44795</v>
      </c>
      <c r="G36" s="36">
        <f t="shared" si="1"/>
        <v>44802</v>
      </c>
      <c r="H36" s="36">
        <f t="shared" si="1"/>
        <v>44809</v>
      </c>
      <c r="I36" s="36">
        <f>H36+7</f>
        <v>44816</v>
      </c>
      <c r="J36" s="36">
        <f t="shared" ref="J36:M36" si="2">I36+7</f>
        <v>44823</v>
      </c>
      <c r="K36" s="36">
        <f t="shared" si="2"/>
        <v>44830</v>
      </c>
      <c r="L36" s="36">
        <f t="shared" si="2"/>
        <v>44837</v>
      </c>
      <c r="M36" s="36">
        <f t="shared" si="2"/>
        <v>44844</v>
      </c>
      <c r="N36" s="36">
        <f>M36+7</f>
        <v>44851</v>
      </c>
      <c r="O36" s="36">
        <f t="shared" ref="O36:U36" si="3">N36+7</f>
        <v>44858</v>
      </c>
      <c r="P36" s="36">
        <f t="shared" si="3"/>
        <v>44865</v>
      </c>
      <c r="Q36" s="36">
        <f t="shared" si="3"/>
        <v>44872</v>
      </c>
      <c r="R36" s="36">
        <f t="shared" si="3"/>
        <v>44879</v>
      </c>
      <c r="S36" s="36">
        <f t="shared" si="3"/>
        <v>44886</v>
      </c>
      <c r="T36" s="36">
        <f t="shared" si="3"/>
        <v>44893</v>
      </c>
      <c r="U36" s="36">
        <f t="shared" si="3"/>
        <v>44900</v>
      </c>
    </row>
    <row r="37" spans="1:21" ht="15" customHeight="1" thickBot="1" x14ac:dyDescent="0.4">
      <c r="B37" s="43" t="s">
        <v>12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5" customHeight="1" thickBot="1" x14ac:dyDescent="0.4">
      <c r="B38" s="43" t="s">
        <v>15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5" customHeight="1" thickBot="1" x14ac:dyDescent="0.4">
      <c r="B39" s="43" t="s">
        <v>18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5" customHeight="1" thickBot="1" x14ac:dyDescent="0.4">
      <c r="B40" s="43" t="s">
        <v>15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ht="15" customHeight="1" thickBot="1" x14ac:dyDescent="0.4">
      <c r="B41" s="43" t="s">
        <v>21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ht="15" customHeight="1" thickBot="1" x14ac:dyDescent="0.4">
      <c r="B42" s="43" t="s">
        <v>94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ht="15" customHeight="1" thickBot="1" x14ac:dyDescent="0.4">
      <c r="B43" s="43" t="s">
        <v>24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</row>
    <row r="44" spans="1:21" ht="15" customHeight="1" thickBot="1" x14ac:dyDescent="0.4">
      <c r="B44" s="49" t="s">
        <v>27</v>
      </c>
      <c r="C44" s="35"/>
      <c r="D44" s="35"/>
      <c r="E44" s="35"/>
      <c r="F44" s="5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5" customHeight="1" x14ac:dyDescent="0.35">
      <c r="E45" s="34">
        <v>44794</v>
      </c>
      <c r="F45" s="47"/>
      <c r="G45" s="42">
        <v>44805</v>
      </c>
      <c r="H45" s="52">
        <v>44810</v>
      </c>
      <c r="K45" s="34">
        <v>44834</v>
      </c>
      <c r="P45" s="34">
        <v>44868</v>
      </c>
    </row>
    <row r="46" spans="1:21" ht="15" customHeight="1" x14ac:dyDescent="0.35">
      <c r="F46" s="47"/>
    </row>
    <row r="47" spans="1:21" ht="15" customHeight="1" thickBot="1" x14ac:dyDescent="0.4">
      <c r="A47" s="39" t="s">
        <v>256</v>
      </c>
      <c r="F47" s="47"/>
      <c r="I47" s="58"/>
    </row>
    <row r="48" spans="1:21" ht="15" customHeight="1" thickBot="1" x14ac:dyDescent="0.4">
      <c r="B48" s="39" t="s">
        <v>251</v>
      </c>
      <c r="E48" s="43" t="s">
        <v>97</v>
      </c>
      <c r="F48" s="43" t="s">
        <v>78</v>
      </c>
      <c r="G48" s="43" t="s">
        <v>75</v>
      </c>
      <c r="H48" s="43" t="s">
        <v>98</v>
      </c>
      <c r="I48" s="43" t="s">
        <v>99</v>
      </c>
    </row>
    <row r="49" spans="1:20" ht="15" customHeight="1" thickBot="1" x14ac:dyDescent="0.4">
      <c r="A49" s="43" t="s">
        <v>12</v>
      </c>
      <c r="B49">
        <v>4</v>
      </c>
      <c r="D49" s="39" t="s">
        <v>254</v>
      </c>
      <c r="E49" s="32"/>
      <c r="F49" s="48"/>
      <c r="I49">
        <v>159</v>
      </c>
    </row>
    <row r="50" spans="1:20" ht="15" customHeight="1" thickBot="1" x14ac:dyDescent="0.4">
      <c r="A50" s="43" t="s">
        <v>82</v>
      </c>
      <c r="B50">
        <v>5</v>
      </c>
      <c r="D50" s="39" t="s">
        <v>255</v>
      </c>
      <c r="I50" s="34">
        <v>44812</v>
      </c>
    </row>
    <row r="51" spans="1:20" ht="15" customHeight="1" thickBot="1" x14ac:dyDescent="0.4">
      <c r="A51" s="43" t="s">
        <v>21</v>
      </c>
      <c r="B51">
        <v>5</v>
      </c>
    </row>
    <row r="52" spans="1:20" ht="15" customHeight="1" thickBot="1" x14ac:dyDescent="0.4">
      <c r="A52" s="43" t="s">
        <v>24</v>
      </c>
      <c r="B52">
        <v>2</v>
      </c>
    </row>
    <row r="53" spans="1:20" ht="15" customHeight="1" thickBot="1" x14ac:dyDescent="0.4">
      <c r="A53" s="43" t="s">
        <v>27</v>
      </c>
      <c r="B53">
        <v>3</v>
      </c>
    </row>
    <row r="54" spans="1:20" ht="15" customHeight="1" x14ac:dyDescent="0.3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5" customHeight="1" thickBot="1" x14ac:dyDescent="0.4">
      <c r="B55" s="36">
        <v>44774</v>
      </c>
      <c r="C55" s="36">
        <f>B55+7</f>
        <v>44781</v>
      </c>
      <c r="D55" s="36">
        <f t="shared" ref="D55:G55" si="4">C55+7</f>
        <v>44788</v>
      </c>
      <c r="E55" s="36">
        <f t="shared" si="4"/>
        <v>44795</v>
      </c>
      <c r="F55" s="36">
        <f t="shared" si="4"/>
        <v>44802</v>
      </c>
      <c r="G55" s="36">
        <f t="shared" si="4"/>
        <v>44809</v>
      </c>
      <c r="H55" s="36">
        <f>G55+7</f>
        <v>44816</v>
      </c>
      <c r="I55" s="36">
        <f t="shared" ref="I55:L55" si="5">H55+7</f>
        <v>44823</v>
      </c>
      <c r="J55" s="36">
        <f t="shared" si="5"/>
        <v>44830</v>
      </c>
      <c r="K55" s="36">
        <f t="shared" si="5"/>
        <v>44837</v>
      </c>
      <c r="L55" s="36">
        <f t="shared" si="5"/>
        <v>44844</v>
      </c>
      <c r="M55" s="36">
        <f>L55+7</f>
        <v>44851</v>
      </c>
      <c r="N55" s="36">
        <f t="shared" ref="N55:T55" si="6">M55+7</f>
        <v>44858</v>
      </c>
      <c r="O55" s="36">
        <f t="shared" si="6"/>
        <v>44865</v>
      </c>
      <c r="P55" s="36">
        <f t="shared" si="6"/>
        <v>44872</v>
      </c>
      <c r="Q55" s="36">
        <f t="shared" si="6"/>
        <v>44879</v>
      </c>
      <c r="R55" s="36">
        <f t="shared" si="6"/>
        <v>44886</v>
      </c>
      <c r="S55" s="36">
        <f t="shared" si="6"/>
        <v>44893</v>
      </c>
      <c r="T55" s="36">
        <f t="shared" si="6"/>
        <v>44900</v>
      </c>
    </row>
    <row r="56" spans="1:20" ht="15" customHeight="1" thickBot="1" x14ac:dyDescent="0.4">
      <c r="A56" s="43" t="s">
        <v>12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ht="15" customHeight="1" thickBot="1" x14ac:dyDescent="0.4">
      <c r="A57" s="43" t="s">
        <v>82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ht="15" customHeight="1" thickBot="1" x14ac:dyDescent="0.4">
      <c r="A58" s="43" t="s">
        <v>21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ht="15" customHeight="1" thickBot="1" x14ac:dyDescent="0.4">
      <c r="A59" s="43" t="s">
        <v>24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ht="15" customHeight="1" thickBot="1" x14ac:dyDescent="0.4">
      <c r="A60" s="43" t="s">
        <v>27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ht="15" customHeight="1" x14ac:dyDescent="0.35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5" customHeight="1" x14ac:dyDescent="0.3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1:20" ht="15" customHeight="1" thickBot="1" x14ac:dyDescent="0.4">
      <c r="F63" s="47"/>
    </row>
    <row r="64" spans="1:20" ht="15" customHeight="1" thickBot="1" x14ac:dyDescent="0.4">
      <c r="E64" s="43"/>
      <c r="F64" s="47"/>
    </row>
    <row r="65" spans="5:6" ht="15" customHeight="1" thickBot="1" x14ac:dyDescent="0.4">
      <c r="E65" s="43"/>
      <c r="F65" s="47"/>
    </row>
    <row r="66" spans="5:6" ht="15" customHeight="1" thickBot="1" x14ac:dyDescent="0.4">
      <c r="E66" s="43"/>
      <c r="F66" s="47"/>
    </row>
    <row r="67" spans="5:6" ht="15" customHeight="1" thickBot="1" x14ac:dyDescent="0.4">
      <c r="E67" s="43"/>
      <c r="F67" s="48"/>
    </row>
    <row r="68" spans="5:6" ht="15" customHeight="1" thickBot="1" x14ac:dyDescent="0.4">
      <c r="F68" s="48"/>
    </row>
    <row r="69" spans="5:6" ht="15" customHeight="1" thickBot="1" x14ac:dyDescent="0.4">
      <c r="E69" s="43"/>
      <c r="F69" s="48"/>
    </row>
    <row r="70" spans="5:6" ht="15" customHeight="1" thickBot="1" x14ac:dyDescent="0.4">
      <c r="E70" s="43"/>
      <c r="F70" s="48"/>
    </row>
    <row r="71" spans="5:6" ht="15" customHeight="1" thickBot="1" x14ac:dyDescent="0.4">
      <c r="E71" s="43"/>
      <c r="F71" s="48"/>
    </row>
    <row r="72" spans="5:6" ht="15" customHeight="1" thickBot="1" x14ac:dyDescent="0.4">
      <c r="E72" s="43"/>
      <c r="F72" s="48"/>
    </row>
    <row r="73" spans="5:6" ht="15" customHeight="1" thickBot="1" x14ac:dyDescent="0.4">
      <c r="F73" s="48"/>
    </row>
    <row r="74" spans="5:6" ht="15" customHeight="1" thickBot="1" x14ac:dyDescent="0.4">
      <c r="E74" s="43"/>
      <c r="F74" s="48"/>
    </row>
    <row r="75" spans="5:6" ht="15" customHeight="1" thickBot="1" x14ac:dyDescent="0.4">
      <c r="E75" s="43"/>
      <c r="F75" s="48"/>
    </row>
    <row r="76" spans="5:6" ht="15" customHeight="1" thickBot="1" x14ac:dyDescent="0.4">
      <c r="E76" s="43"/>
      <c r="F76" s="48"/>
    </row>
    <row r="77" spans="5:6" ht="15" customHeight="1" thickBot="1" x14ac:dyDescent="0.4">
      <c r="E77" s="43"/>
      <c r="F77" s="48"/>
    </row>
    <row r="78" spans="5:6" ht="15" customHeight="1" thickBot="1" x14ac:dyDescent="0.4">
      <c r="F78" s="48"/>
    </row>
    <row r="79" spans="5:6" ht="15" customHeight="1" thickBot="1" x14ac:dyDescent="0.4">
      <c r="E79" s="43"/>
      <c r="F79" s="48"/>
    </row>
    <row r="80" spans="5:6" ht="15" customHeight="1" thickBot="1" x14ac:dyDescent="0.4">
      <c r="E80" s="43"/>
      <c r="F80" s="48"/>
    </row>
    <row r="81" spans="5:6" ht="15" customHeight="1" thickBot="1" x14ac:dyDescent="0.4">
      <c r="E81" s="43"/>
      <c r="F81" s="48"/>
    </row>
    <row r="82" spans="5:6" ht="15" customHeight="1" thickBot="1" x14ac:dyDescent="0.4">
      <c r="E82" s="43"/>
      <c r="F82" s="48"/>
    </row>
    <row r="83" spans="5:6" ht="15" customHeight="1" x14ac:dyDescent="0.35">
      <c r="F83" s="48"/>
    </row>
    <row r="84" spans="5:6" ht="15" customHeight="1" x14ac:dyDescent="0.35">
      <c r="F84" s="48"/>
    </row>
    <row r="85" spans="5:6" ht="15" customHeight="1" x14ac:dyDescent="0.35">
      <c r="F85" s="48"/>
    </row>
    <row r="86" spans="5:6" ht="15" customHeight="1" x14ac:dyDescent="0.35">
      <c r="F86" s="48"/>
    </row>
    <row r="87" spans="5:6" ht="15" customHeight="1" x14ac:dyDescent="0.35">
      <c r="F87" s="48"/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466-B243-45FE-BA32-DA97237FCF0D}">
  <dimension ref="A1:AD21"/>
  <sheetViews>
    <sheetView workbookViewId="0">
      <selection activeCell="J3" sqref="J3"/>
    </sheetView>
  </sheetViews>
  <sheetFormatPr defaultRowHeight="14.5" x14ac:dyDescent="0.35"/>
  <cols>
    <col min="3" max="3" width="13.08984375" customWidth="1"/>
  </cols>
  <sheetData>
    <row r="1" spans="1:30" x14ac:dyDescent="0.35">
      <c r="A1" t="s">
        <v>257</v>
      </c>
      <c r="B1" s="62" t="s">
        <v>258</v>
      </c>
      <c r="E1" s="62" t="s">
        <v>257</v>
      </c>
      <c r="G1" s="62" t="s">
        <v>11</v>
      </c>
      <c r="I1" s="62" t="s">
        <v>31</v>
      </c>
      <c r="M1" s="62" t="s">
        <v>47</v>
      </c>
      <c r="N1" s="62" t="s">
        <v>259</v>
      </c>
      <c r="O1" s="62" t="s">
        <v>57</v>
      </c>
      <c r="P1" s="62" t="s">
        <v>260</v>
      </c>
      <c r="Q1" s="62" t="s">
        <v>61</v>
      </c>
      <c r="R1" s="62" t="s">
        <v>62</v>
      </c>
      <c r="S1" s="62" t="s">
        <v>64</v>
      </c>
      <c r="T1" s="62" t="s">
        <v>65</v>
      </c>
      <c r="U1" s="62" t="s">
        <v>67</v>
      </c>
      <c r="V1" s="62" t="s">
        <v>68</v>
      </c>
      <c r="W1" s="62" t="s">
        <v>71</v>
      </c>
      <c r="X1" s="62" t="s">
        <v>72</v>
      </c>
      <c r="Y1" s="62" t="s">
        <v>73</v>
      </c>
      <c r="Z1" s="62" t="s">
        <v>74</v>
      </c>
      <c r="AA1" s="62" t="s">
        <v>76</v>
      </c>
      <c r="AB1" s="62" t="s">
        <v>77</v>
      </c>
      <c r="AC1" s="62" t="s">
        <v>79</v>
      </c>
      <c r="AD1" s="62" t="s">
        <v>80</v>
      </c>
    </row>
    <row r="2" spans="1:30" x14ac:dyDescent="0.35">
      <c r="F2" s="62" t="s">
        <v>254</v>
      </c>
      <c r="G2">
        <v>70</v>
      </c>
      <c r="H2">
        <v>12</v>
      </c>
      <c r="I2">
        <v>52</v>
      </c>
    </row>
    <row r="3" spans="1:30" x14ac:dyDescent="0.35">
      <c r="F3" s="62" t="s">
        <v>255</v>
      </c>
      <c r="G3" s="34">
        <v>44811</v>
      </c>
      <c r="H3" s="34">
        <v>44861</v>
      </c>
      <c r="I3" s="34">
        <v>44820</v>
      </c>
      <c r="J3" s="34">
        <v>44874</v>
      </c>
    </row>
    <row r="5" spans="1:30" x14ac:dyDescent="0.35">
      <c r="C5" t="s">
        <v>251</v>
      </c>
    </row>
    <row r="6" spans="1:30" x14ac:dyDescent="0.35">
      <c r="B6" t="s">
        <v>12</v>
      </c>
      <c r="C6">
        <v>3</v>
      </c>
    </row>
    <row r="7" spans="1:30" x14ac:dyDescent="0.35">
      <c r="B7" t="s">
        <v>15</v>
      </c>
      <c r="C7">
        <v>4</v>
      </c>
    </row>
    <row r="8" spans="1:30" x14ac:dyDescent="0.35">
      <c r="B8" t="s">
        <v>18</v>
      </c>
      <c r="C8">
        <v>3</v>
      </c>
    </row>
    <row r="9" spans="1:30" x14ac:dyDescent="0.35">
      <c r="B9" t="s">
        <v>94</v>
      </c>
      <c r="C9">
        <v>1</v>
      </c>
    </row>
    <row r="10" spans="1:30" x14ac:dyDescent="0.35">
      <c r="B10" t="s">
        <v>21</v>
      </c>
      <c r="C10">
        <v>4</v>
      </c>
    </row>
    <row r="11" spans="1:30" x14ac:dyDescent="0.35">
      <c r="B11" t="s">
        <v>24</v>
      </c>
      <c r="C11">
        <v>2</v>
      </c>
    </row>
    <row r="12" spans="1:30" x14ac:dyDescent="0.35">
      <c r="B12" t="s">
        <v>27</v>
      </c>
      <c r="C12">
        <v>3</v>
      </c>
    </row>
    <row r="14" spans="1:30" x14ac:dyDescent="0.35">
      <c r="B14" s="60"/>
      <c r="C14" s="59">
        <v>44774</v>
      </c>
      <c r="D14" s="59">
        <v>44781</v>
      </c>
      <c r="E14" s="59">
        <v>44788</v>
      </c>
      <c r="F14" s="59">
        <v>44795</v>
      </c>
      <c r="G14" s="59">
        <v>44802</v>
      </c>
      <c r="H14" s="59">
        <v>44809</v>
      </c>
      <c r="I14" s="59">
        <v>44816</v>
      </c>
      <c r="J14" s="59">
        <v>44823</v>
      </c>
      <c r="K14" s="59">
        <v>44830</v>
      </c>
      <c r="L14" s="59">
        <v>44837</v>
      </c>
      <c r="M14" s="59">
        <v>44844</v>
      </c>
      <c r="N14" s="59">
        <v>44851</v>
      </c>
      <c r="O14" s="59">
        <v>44858</v>
      </c>
      <c r="P14" s="59">
        <v>44865</v>
      </c>
      <c r="Q14" s="59">
        <v>44872</v>
      </c>
      <c r="R14" s="59">
        <v>44879</v>
      </c>
      <c r="S14" s="59">
        <v>44886</v>
      </c>
      <c r="T14" s="59">
        <v>44893</v>
      </c>
      <c r="U14" s="61">
        <v>44900</v>
      </c>
    </row>
    <row r="15" spans="1:30" x14ac:dyDescent="0.35">
      <c r="B15" s="60" t="s">
        <v>12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7"/>
    </row>
    <row r="16" spans="1:30" x14ac:dyDescent="0.35">
      <c r="B16" s="60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7"/>
    </row>
    <row r="17" spans="2:21" x14ac:dyDescent="0.35">
      <c r="B17" s="60" t="s">
        <v>18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7"/>
    </row>
    <row r="18" spans="2:21" x14ac:dyDescent="0.35">
      <c r="B18" s="60" t="s">
        <v>94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7"/>
    </row>
    <row r="19" spans="2:21" x14ac:dyDescent="0.35">
      <c r="B19" s="60" t="s">
        <v>21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7"/>
    </row>
    <row r="20" spans="2:21" x14ac:dyDescent="0.35">
      <c r="B20" s="60" t="s">
        <v>24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7"/>
    </row>
    <row r="21" spans="2:21" x14ac:dyDescent="0.35">
      <c r="B21" s="60" t="s">
        <v>27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4" ht="14.25" customHeight="1" x14ac:dyDescent="0.35">
      <c r="A1" s="5" t="s">
        <v>105</v>
      </c>
    </row>
    <row r="2" spans="1:14" ht="14.25" customHeight="1" x14ac:dyDescent="0.35"/>
    <row r="3" spans="1:14" ht="14.25" customHeight="1" x14ac:dyDescent="0.35">
      <c r="A3" s="5" t="s">
        <v>106</v>
      </c>
      <c r="C3" s="5" t="s">
        <v>107</v>
      </c>
    </row>
    <row r="4" spans="1:14" ht="14.25" customHeight="1" x14ac:dyDescent="0.35">
      <c r="A4" s="5" t="s">
        <v>11</v>
      </c>
      <c r="C4" s="5">
        <v>20</v>
      </c>
    </row>
    <row r="5" spans="1:14" ht="14.25" customHeight="1" x14ac:dyDescent="0.35"/>
    <row r="6" spans="1:14" ht="14.25" customHeight="1" x14ac:dyDescent="0.35">
      <c r="A6" s="5" t="s">
        <v>31</v>
      </c>
      <c r="C6" s="5">
        <v>40</v>
      </c>
    </row>
    <row r="7" spans="1:14" ht="14.25" customHeight="1" x14ac:dyDescent="0.35"/>
    <row r="8" spans="1:14" ht="14.25" customHeight="1" x14ac:dyDescent="0.35">
      <c r="A8" s="5" t="s">
        <v>64</v>
      </c>
      <c r="C8" s="5">
        <v>9</v>
      </c>
    </row>
    <row r="9" spans="1:14" ht="14.25" customHeight="1" x14ac:dyDescent="0.35"/>
    <row r="10" spans="1:14" ht="14.25" customHeight="1" x14ac:dyDescent="0.35">
      <c r="A10" s="5" t="s">
        <v>65</v>
      </c>
      <c r="C10" s="5">
        <v>25</v>
      </c>
    </row>
    <row r="11" spans="1:14" ht="14.25" customHeight="1" x14ac:dyDescent="0.35"/>
    <row r="12" spans="1:14" ht="14.25" customHeight="1" x14ac:dyDescent="0.35">
      <c r="A12" s="5" t="s">
        <v>71</v>
      </c>
    </row>
    <row r="13" spans="1:14" ht="14.25" customHeight="1" x14ac:dyDescent="0.35">
      <c r="A13" s="5" t="s">
        <v>11</v>
      </c>
    </row>
    <row r="14" spans="1:14" ht="14.25" customHeight="1" x14ac:dyDescent="0.35">
      <c r="A14" s="5" t="s">
        <v>108</v>
      </c>
      <c r="B14" s="12"/>
      <c r="F14" s="5" t="s">
        <v>109</v>
      </c>
      <c r="H14" s="5" t="s">
        <v>110</v>
      </c>
      <c r="J14" s="5" t="s">
        <v>111</v>
      </c>
      <c r="N14" s="5" t="s">
        <v>112</v>
      </c>
    </row>
    <row r="15" spans="1:14" ht="14.25" customHeight="1" x14ac:dyDescent="0.35">
      <c r="A15" s="5" t="s">
        <v>12</v>
      </c>
      <c r="F15" s="5">
        <v>0.4</v>
      </c>
      <c r="H15" s="5">
        <v>0</v>
      </c>
      <c r="J15" s="5">
        <f t="shared" ref="J15:J20" si="0">F15*20</f>
        <v>8</v>
      </c>
      <c r="N15" s="5">
        <f t="shared" ref="N15:N20" si="1">H15*20</f>
        <v>0</v>
      </c>
    </row>
    <row r="16" spans="1:14" ht="14.25" customHeight="1" x14ac:dyDescent="0.35">
      <c r="A16" s="5" t="s">
        <v>15</v>
      </c>
      <c r="F16" s="5">
        <v>0.1</v>
      </c>
      <c r="H16" s="5">
        <v>1.1000000000000001</v>
      </c>
      <c r="J16" s="5">
        <f t="shared" si="0"/>
        <v>2</v>
      </c>
      <c r="N16" s="5">
        <f t="shared" si="1"/>
        <v>22</v>
      </c>
    </row>
    <row r="17" spans="1:14" ht="14.25" customHeight="1" x14ac:dyDescent="0.35">
      <c r="A17" s="5" t="s">
        <v>18</v>
      </c>
      <c r="F17" s="5">
        <v>0.5</v>
      </c>
      <c r="H17" s="5">
        <v>0.5</v>
      </c>
      <c r="J17" s="5">
        <f t="shared" si="0"/>
        <v>10</v>
      </c>
      <c r="N17" s="5">
        <f t="shared" si="1"/>
        <v>10</v>
      </c>
    </row>
    <row r="18" spans="1:14" ht="14.25" customHeight="1" x14ac:dyDescent="0.35">
      <c r="A18" s="5" t="s">
        <v>21</v>
      </c>
      <c r="F18" s="5">
        <v>0.3</v>
      </c>
      <c r="H18" s="5">
        <v>0</v>
      </c>
      <c r="J18" s="5">
        <f t="shared" si="0"/>
        <v>6</v>
      </c>
      <c r="N18" s="5">
        <f t="shared" si="1"/>
        <v>0</v>
      </c>
    </row>
    <row r="19" spans="1:14" ht="14.25" customHeight="1" x14ac:dyDescent="0.35">
      <c r="A19" s="5" t="s">
        <v>24</v>
      </c>
      <c r="F19" s="5">
        <v>0.1</v>
      </c>
      <c r="H19" s="5">
        <v>1.5</v>
      </c>
      <c r="J19" s="5">
        <f t="shared" si="0"/>
        <v>2</v>
      </c>
      <c r="N19" s="5">
        <f t="shared" si="1"/>
        <v>30</v>
      </c>
    </row>
    <row r="20" spans="1:14" ht="14.25" customHeight="1" x14ac:dyDescent="0.35">
      <c r="A20" s="5" t="s">
        <v>27</v>
      </c>
      <c r="F20" s="5">
        <v>0.5</v>
      </c>
      <c r="H20" s="5">
        <v>0</v>
      </c>
      <c r="J20" s="5">
        <f t="shared" si="0"/>
        <v>10</v>
      </c>
      <c r="N20" s="5">
        <f t="shared" si="1"/>
        <v>0</v>
      </c>
    </row>
    <row r="21" spans="1:14" ht="14.25" customHeight="1" x14ac:dyDescent="0.35"/>
    <row r="22" spans="1:14" ht="14.25" customHeight="1" x14ac:dyDescent="0.35">
      <c r="A22" s="5" t="s">
        <v>31</v>
      </c>
    </row>
    <row r="23" spans="1:14" ht="14.25" customHeight="1" x14ac:dyDescent="0.35">
      <c r="A23" s="5" t="str">
        <f t="shared" ref="A23:A28" si="2">A15</f>
        <v>SM</v>
      </c>
      <c r="F23" s="5">
        <v>0.2</v>
      </c>
      <c r="H23" s="5">
        <v>1.3</v>
      </c>
      <c r="J23" s="5">
        <f t="shared" ref="J23:J28" si="3">F23*40</f>
        <v>8</v>
      </c>
      <c r="N23" s="5">
        <f t="shared" ref="N23:N28" si="4">H23*40</f>
        <v>52</v>
      </c>
    </row>
    <row r="24" spans="1:14" ht="14.25" customHeight="1" x14ac:dyDescent="0.35">
      <c r="A24" s="5" t="str">
        <f t="shared" si="2"/>
        <v>TM</v>
      </c>
      <c r="F24" s="5">
        <v>1</v>
      </c>
      <c r="H24" s="5">
        <v>1.2</v>
      </c>
      <c r="J24" s="5">
        <f t="shared" si="3"/>
        <v>40</v>
      </c>
      <c r="N24" s="5">
        <f t="shared" si="4"/>
        <v>48</v>
      </c>
    </row>
    <row r="25" spans="1:14" ht="14.25" customHeight="1" x14ac:dyDescent="0.35">
      <c r="A25" s="5" t="str">
        <f t="shared" si="2"/>
        <v>MM</v>
      </c>
      <c r="F25" s="5">
        <v>0.9</v>
      </c>
      <c r="H25" s="5">
        <v>1.4</v>
      </c>
      <c r="J25" s="5">
        <f t="shared" si="3"/>
        <v>36</v>
      </c>
      <c r="N25" s="5">
        <f t="shared" si="4"/>
        <v>56</v>
      </c>
    </row>
    <row r="26" spans="1:14" ht="14.25" customHeight="1" x14ac:dyDescent="0.35">
      <c r="A26" s="5" t="str">
        <f t="shared" si="2"/>
        <v>GM</v>
      </c>
      <c r="F26" s="5">
        <v>1.1000000000000001</v>
      </c>
      <c r="H26" s="5">
        <v>0.6</v>
      </c>
      <c r="J26" s="5">
        <f t="shared" si="3"/>
        <v>44</v>
      </c>
      <c r="N26" s="5">
        <f t="shared" si="4"/>
        <v>24</v>
      </c>
    </row>
    <row r="27" spans="1:14" ht="14.25" customHeight="1" x14ac:dyDescent="0.35">
      <c r="A27" s="5" t="str">
        <f t="shared" si="2"/>
        <v>CMM</v>
      </c>
      <c r="F27" s="5">
        <v>0.2</v>
      </c>
      <c r="H27" s="5">
        <v>1.4</v>
      </c>
      <c r="J27" s="5">
        <f t="shared" si="3"/>
        <v>8</v>
      </c>
      <c r="N27" s="5">
        <f t="shared" si="4"/>
        <v>56</v>
      </c>
    </row>
    <row r="28" spans="1:14" ht="14.25" customHeight="1" x14ac:dyDescent="0.35">
      <c r="A28" s="5" t="str">
        <f t="shared" si="2"/>
        <v>A</v>
      </c>
      <c r="F28" s="5">
        <v>0.8</v>
      </c>
      <c r="H28" s="5">
        <v>0.2</v>
      </c>
      <c r="J28" s="5">
        <f t="shared" si="3"/>
        <v>32</v>
      </c>
      <c r="N28" s="5">
        <f t="shared" si="4"/>
        <v>8</v>
      </c>
    </row>
    <row r="29" spans="1:14" ht="14.25" customHeight="1" x14ac:dyDescent="0.35"/>
    <row r="30" spans="1:14" ht="14.25" customHeight="1" x14ac:dyDescent="0.35"/>
    <row r="31" spans="1:14" ht="14.25" customHeight="1" x14ac:dyDescent="0.35">
      <c r="A31" s="5" t="s">
        <v>64</v>
      </c>
    </row>
    <row r="32" spans="1:14" ht="14.25" customHeight="1" x14ac:dyDescent="0.35">
      <c r="A32" s="5" t="str">
        <f t="shared" ref="A32:A37" si="5">A23</f>
        <v>SM</v>
      </c>
      <c r="F32" s="5">
        <v>0.8</v>
      </c>
      <c r="H32" s="5">
        <v>0.3</v>
      </c>
      <c r="J32" s="5">
        <f t="shared" ref="J32:J37" si="6">F32*9</f>
        <v>7.2</v>
      </c>
      <c r="N32" s="5">
        <f t="shared" ref="N32:N37" si="7">H32*9</f>
        <v>2.6999999999999997</v>
      </c>
    </row>
    <row r="33" spans="1:14" ht="14.25" customHeight="1" x14ac:dyDescent="0.35">
      <c r="A33" s="5" t="str">
        <f t="shared" si="5"/>
        <v>TM</v>
      </c>
      <c r="F33" s="5">
        <v>0.2</v>
      </c>
      <c r="H33" s="5">
        <v>1.1000000000000001</v>
      </c>
      <c r="J33" s="5">
        <f t="shared" si="6"/>
        <v>1.8</v>
      </c>
      <c r="N33" s="5">
        <f t="shared" si="7"/>
        <v>9.9</v>
      </c>
    </row>
    <row r="34" spans="1:14" ht="14.25" customHeight="1" x14ac:dyDescent="0.35">
      <c r="A34" s="5" t="str">
        <f t="shared" si="5"/>
        <v>MM</v>
      </c>
      <c r="F34" s="5">
        <v>0.9</v>
      </c>
      <c r="H34" s="5">
        <v>0.4</v>
      </c>
      <c r="J34" s="5">
        <f t="shared" si="6"/>
        <v>8.1</v>
      </c>
      <c r="N34" s="5">
        <f t="shared" si="7"/>
        <v>3.6</v>
      </c>
    </row>
    <row r="35" spans="1:14" ht="14.25" customHeight="1" x14ac:dyDescent="0.35">
      <c r="A35" s="5" t="str">
        <f t="shared" si="5"/>
        <v>GM</v>
      </c>
      <c r="F35" s="5">
        <v>0.4</v>
      </c>
      <c r="H35" s="5">
        <v>0.3</v>
      </c>
      <c r="J35" s="5">
        <f t="shared" si="6"/>
        <v>3.6</v>
      </c>
      <c r="N35" s="5">
        <f t="shared" si="7"/>
        <v>2.6999999999999997</v>
      </c>
    </row>
    <row r="36" spans="1:14" ht="14.25" customHeight="1" x14ac:dyDescent="0.35">
      <c r="A36" s="5" t="str">
        <f t="shared" si="5"/>
        <v>CMM</v>
      </c>
      <c r="F36" s="5">
        <v>0.2</v>
      </c>
      <c r="H36" s="5">
        <v>0.6</v>
      </c>
      <c r="J36" s="5">
        <f t="shared" si="6"/>
        <v>1.8</v>
      </c>
      <c r="N36" s="5">
        <f t="shared" si="7"/>
        <v>5.3999999999999995</v>
      </c>
    </row>
    <row r="37" spans="1:14" ht="14.25" customHeight="1" x14ac:dyDescent="0.35">
      <c r="A37" s="5" t="str">
        <f t="shared" si="5"/>
        <v>A</v>
      </c>
      <c r="F37" s="5">
        <v>0.1</v>
      </c>
      <c r="H37" s="5">
        <v>1.7</v>
      </c>
      <c r="J37" s="5">
        <f t="shared" si="6"/>
        <v>0.9</v>
      </c>
      <c r="N37" s="5">
        <f t="shared" si="7"/>
        <v>15.299999999999999</v>
      </c>
    </row>
    <row r="38" spans="1:14" ht="14.25" customHeight="1" x14ac:dyDescent="0.35"/>
    <row r="39" spans="1:14" ht="14.25" customHeight="1" x14ac:dyDescent="0.35">
      <c r="A39" s="5" t="s">
        <v>65</v>
      </c>
    </row>
    <row r="40" spans="1:14" ht="14.25" customHeight="1" x14ac:dyDescent="0.35">
      <c r="A40" s="5" t="str">
        <f t="shared" ref="A40:A45" si="8">A32</f>
        <v>SM</v>
      </c>
      <c r="F40" s="6">
        <v>0.22094990592839714</v>
      </c>
      <c r="H40" s="6">
        <v>1.0375645603295347</v>
      </c>
      <c r="J40" s="5">
        <f t="shared" ref="J40:J45" si="9">F40*25</f>
        <v>5.5237476482099286</v>
      </c>
      <c r="N40" s="5">
        <f t="shared" ref="N40:N45" si="10">H40*25</f>
        <v>25.939114008238366</v>
      </c>
    </row>
    <row r="41" spans="1:14" ht="14.25" customHeight="1" x14ac:dyDescent="0.35">
      <c r="A41" s="5" t="str">
        <f t="shared" si="8"/>
        <v>TM</v>
      </c>
      <c r="F41" s="6">
        <v>0.26268474920344809</v>
      </c>
      <c r="H41" s="6">
        <v>1.8371399523116025</v>
      </c>
      <c r="J41" s="5">
        <f t="shared" si="9"/>
        <v>6.5671187300862019</v>
      </c>
      <c r="N41" s="5">
        <f t="shared" si="10"/>
        <v>45.928498807790064</v>
      </c>
    </row>
    <row r="42" spans="1:14" ht="14.25" customHeight="1" x14ac:dyDescent="0.35">
      <c r="A42" s="5" t="str">
        <f t="shared" si="8"/>
        <v>MM</v>
      </c>
      <c r="F42" s="6">
        <v>0.48321589846101098</v>
      </c>
      <c r="H42" s="6">
        <v>0.28595328406446602</v>
      </c>
      <c r="J42" s="5">
        <f t="shared" si="9"/>
        <v>12.080397461525274</v>
      </c>
      <c r="N42" s="5">
        <f t="shared" si="10"/>
        <v>7.1488321016116503</v>
      </c>
    </row>
    <row r="43" spans="1:14" ht="14.25" customHeight="1" x14ac:dyDescent="0.35">
      <c r="A43" s="5" t="str">
        <f t="shared" si="8"/>
        <v>GM</v>
      </c>
      <c r="F43" s="6">
        <v>0.52782555956930377</v>
      </c>
      <c r="H43" s="6">
        <v>1.3306785739206859</v>
      </c>
      <c r="J43" s="5">
        <f t="shared" si="9"/>
        <v>13.195638989232595</v>
      </c>
      <c r="N43" s="5">
        <f t="shared" si="10"/>
        <v>33.266964348017147</v>
      </c>
    </row>
    <row r="44" spans="1:14" ht="14.25" customHeight="1" x14ac:dyDescent="0.35">
      <c r="A44" s="5" t="str">
        <f t="shared" si="8"/>
        <v>CMM</v>
      </c>
      <c r="F44" s="6">
        <v>0.25</v>
      </c>
      <c r="H44" s="6">
        <v>1.9209419666168617</v>
      </c>
      <c r="J44" s="5">
        <f t="shared" si="9"/>
        <v>6.25</v>
      </c>
      <c r="N44" s="5">
        <f t="shared" si="10"/>
        <v>48.023549165421542</v>
      </c>
    </row>
    <row r="45" spans="1:14" ht="14.25" customHeight="1" x14ac:dyDescent="0.35">
      <c r="A45" s="5" t="str">
        <f t="shared" si="8"/>
        <v>A</v>
      </c>
      <c r="F45" s="6">
        <v>0.56601328531577344</v>
      </c>
      <c r="H45" s="6">
        <v>0.55971330031307542</v>
      </c>
      <c r="J45" s="5">
        <f t="shared" si="9"/>
        <v>14.150332132894336</v>
      </c>
      <c r="N45" s="5">
        <f t="shared" si="10"/>
        <v>13.992832507826886</v>
      </c>
    </row>
    <row r="46" spans="1:14" ht="14.25" customHeight="1" x14ac:dyDescent="0.35">
      <c r="A46" s="5" t="s">
        <v>15</v>
      </c>
    </row>
    <row r="47" spans="1:14" ht="14.25" customHeight="1" x14ac:dyDescent="0.35"/>
    <row r="48" spans="1:14" ht="14.25" customHeight="1" x14ac:dyDescent="0.35"/>
    <row r="49" spans="1:9" ht="14.25" customHeight="1" x14ac:dyDescent="0.35">
      <c r="A49" s="5" t="s">
        <v>113</v>
      </c>
      <c r="G49" s="5" t="s">
        <v>114</v>
      </c>
    </row>
    <row r="50" spans="1:9" ht="14.25" customHeight="1" x14ac:dyDescent="0.35">
      <c r="A50" s="5" t="s">
        <v>12</v>
      </c>
      <c r="B50" s="5">
        <f>J15+J40+J32+J23+J88+J96+J104+J112+J157+J164+J171+J181</f>
        <v>698.87687870954937</v>
      </c>
      <c r="G50" s="5">
        <f>B50/5</f>
        <v>139.77537574190987</v>
      </c>
    </row>
    <row r="51" spans="1:9" ht="14.25" customHeight="1" x14ac:dyDescent="0.35">
      <c r="A51" s="5" t="s">
        <v>115</v>
      </c>
      <c r="B51" s="5">
        <f>J41+J33+J24+J16+J89+J97+J105+J113+J172+J174+J182+J184</f>
        <v>573.98989033089924</v>
      </c>
      <c r="G51" s="5">
        <f>B51/4</f>
        <v>143.49747258272481</v>
      </c>
    </row>
    <row r="52" spans="1:9" ht="14.25" customHeight="1" x14ac:dyDescent="0.35">
      <c r="A52" s="5" t="s">
        <v>18</v>
      </c>
      <c r="B52" s="5">
        <f>J42+J34+J25+J17+J90+J98+J106+J114+J173+J183</f>
        <v>478.06783444362003</v>
      </c>
      <c r="G52" s="5">
        <f t="shared" ref="G52:G54" si="11">B52/5</f>
        <v>95.613566888724009</v>
      </c>
    </row>
    <row r="53" spans="1:9" ht="14.25" customHeight="1" x14ac:dyDescent="0.35">
      <c r="A53" s="5" t="s">
        <v>21</v>
      </c>
      <c r="B53" s="5">
        <f>J43+J35+J26+J18+J91+J99+J107+J115+J121+J127+J134+J140+J146+J152+J159+J166+J175+J185</f>
        <v>1227.3557443270413</v>
      </c>
      <c r="G53" s="5">
        <f t="shared" si="11"/>
        <v>245.47114886540825</v>
      </c>
    </row>
    <row r="54" spans="1:9" ht="14.25" customHeight="1" x14ac:dyDescent="0.35">
      <c r="A54" s="5" t="s">
        <v>24</v>
      </c>
      <c r="B54" s="5">
        <f>J44+J36+J27+J19+J92+J100+J108+J116+J122+J128+J135+J141+J147+J160+J167+J177+J187</f>
        <v>363.51637877863459</v>
      </c>
      <c r="G54" s="5">
        <f t="shared" si="11"/>
        <v>72.703275755726921</v>
      </c>
    </row>
    <row r="55" spans="1:9" ht="14.25" customHeight="1" x14ac:dyDescent="0.35">
      <c r="A55" s="5" t="s">
        <v>27</v>
      </c>
      <c r="B55" s="5">
        <f>J45+J37+J28+J20+J93+J101+J109+J117+J123+J129+J136+J142+J148+J154+J161+J168+J178+J188</f>
        <v>1448.6874844417296</v>
      </c>
      <c r="G55" s="5">
        <f>B55/2</f>
        <v>724.34374222086478</v>
      </c>
      <c r="I55" s="5" t="s">
        <v>115</v>
      </c>
    </row>
    <row r="56" spans="1:9" ht="14.25" customHeight="1" x14ac:dyDescent="0.35">
      <c r="B56" s="5">
        <f>SUM(B50:B55)</f>
        <v>4790.4942110314742</v>
      </c>
    </row>
    <row r="57" spans="1:9" ht="14.25" customHeight="1" x14ac:dyDescent="0.35"/>
    <row r="58" spans="1:9" ht="14.25" customHeight="1" x14ac:dyDescent="0.35"/>
    <row r="59" spans="1:9" ht="14.25" customHeight="1" x14ac:dyDescent="0.35">
      <c r="A59" s="5" t="s">
        <v>116</v>
      </c>
    </row>
    <row r="60" spans="1:9" ht="14.25" customHeight="1" x14ac:dyDescent="0.35">
      <c r="A60" s="5" t="s">
        <v>12</v>
      </c>
      <c r="B60" s="6">
        <f>N40+N32+N23+N15+H88+H96+H104+H112+H157+H164+H171+H181</f>
        <v>668.74904583617024</v>
      </c>
      <c r="G60" s="5">
        <f>B60/5</f>
        <v>133.74980916723405</v>
      </c>
    </row>
    <row r="61" spans="1:9" ht="14.25" customHeight="1" x14ac:dyDescent="0.35">
      <c r="A61" s="5" t="s">
        <v>15</v>
      </c>
      <c r="B61" s="5">
        <f>N41+N33+N24+N16+H89+H97+H105+H113+H172+H174+H182+H184</f>
        <v>1180.6817019108289</v>
      </c>
      <c r="G61" s="5">
        <f>B61/4</f>
        <v>295.17042547770723</v>
      </c>
    </row>
    <row r="62" spans="1:9" ht="14.25" customHeight="1" x14ac:dyDescent="0.35">
      <c r="A62" s="5" t="s">
        <v>18</v>
      </c>
      <c r="B62" s="5">
        <f>N42+N34+N25+N17+H90+H98+H106+H114+H173+H183</f>
        <v>837.67863199773547</v>
      </c>
      <c r="G62" s="5">
        <f t="shared" ref="G62:G63" si="12">B62/5</f>
        <v>167.53572639954709</v>
      </c>
    </row>
    <row r="63" spans="1:9" ht="14.25" customHeight="1" x14ac:dyDescent="0.35">
      <c r="A63" s="5" t="s">
        <v>21</v>
      </c>
      <c r="B63" s="5">
        <f t="shared" ref="B63:B64" si="13">N43+N35+N26+N18</f>
        <v>59.96696434801715</v>
      </c>
      <c r="G63" s="5">
        <f t="shared" si="12"/>
        <v>11.993392869603429</v>
      </c>
    </row>
    <row r="64" spans="1:9" ht="14.25" customHeight="1" x14ac:dyDescent="0.35">
      <c r="A64" s="5" t="s">
        <v>24</v>
      </c>
      <c r="B64" s="5">
        <f t="shared" si="13"/>
        <v>139.42354916542155</v>
      </c>
      <c r="G64" s="5">
        <f>B64/4</f>
        <v>34.855887291355387</v>
      </c>
    </row>
    <row r="65" spans="1:7" ht="14.25" customHeight="1" x14ac:dyDescent="0.35">
      <c r="A65" s="5" t="s">
        <v>27</v>
      </c>
      <c r="B65" s="5">
        <f>N45+N37+N28+N20+H93+H101+H109+H117+H123+H129+H136+H142+H148+H154+H161+H168+H178+H188</f>
        <v>792.49741152735885</v>
      </c>
      <c r="G65" s="5">
        <f>B65/2</f>
        <v>396.24870576367942</v>
      </c>
    </row>
    <row r="66" spans="1:7" ht="14.25" customHeight="1" x14ac:dyDescent="0.35"/>
    <row r="67" spans="1:7" ht="14.25" customHeight="1" x14ac:dyDescent="0.35">
      <c r="A67" s="5" t="s">
        <v>71</v>
      </c>
      <c r="C67" s="5">
        <f>58+71</f>
        <v>129</v>
      </c>
    </row>
    <row r="68" spans="1:7" ht="14.25" customHeight="1" x14ac:dyDescent="0.35">
      <c r="A68" s="5" t="s">
        <v>72</v>
      </c>
      <c r="C68" s="5">
        <f>74+17+16</f>
        <v>107</v>
      </c>
    </row>
    <row r="69" spans="1:7" ht="14.25" customHeight="1" x14ac:dyDescent="0.35">
      <c r="A69" s="5" t="s">
        <v>74</v>
      </c>
      <c r="C69" s="5">
        <f>92+84</f>
        <v>176</v>
      </c>
    </row>
    <row r="70" spans="1:7" ht="14.25" customHeight="1" x14ac:dyDescent="0.35">
      <c r="A70" s="5" t="s">
        <v>76</v>
      </c>
      <c r="C70" s="5">
        <f>65+3+22</f>
        <v>90</v>
      </c>
    </row>
    <row r="71" spans="1:7" ht="14.25" customHeight="1" x14ac:dyDescent="0.35">
      <c r="A71" s="5" t="s">
        <v>84</v>
      </c>
      <c r="C71" s="5">
        <f>29+32+29</f>
        <v>90</v>
      </c>
    </row>
    <row r="72" spans="1:7" ht="14.25" customHeight="1" x14ac:dyDescent="0.35">
      <c r="A72" s="5" t="s">
        <v>85</v>
      </c>
      <c r="C72" s="5">
        <f>5+81+48</f>
        <v>134</v>
      </c>
    </row>
    <row r="73" spans="1:7" ht="14.25" customHeight="1" x14ac:dyDescent="0.35">
      <c r="A73" s="5" t="s">
        <v>89</v>
      </c>
      <c r="C73" s="5">
        <f>24+6+98</f>
        <v>128</v>
      </c>
    </row>
    <row r="74" spans="1:7" ht="14.25" customHeight="1" x14ac:dyDescent="0.35">
      <c r="A74" s="5" t="s">
        <v>91</v>
      </c>
      <c r="C74" s="5">
        <f>16+85+54+68</f>
        <v>223</v>
      </c>
    </row>
    <row r="75" spans="1:7" ht="14.25" customHeight="1" x14ac:dyDescent="0.35">
      <c r="A75" s="5" t="s">
        <v>92</v>
      </c>
      <c r="C75" s="5">
        <f>50+90+59</f>
        <v>199</v>
      </c>
    </row>
    <row r="76" spans="1:7" ht="14.25" customHeight="1" x14ac:dyDescent="0.35">
      <c r="A76" s="5" t="s">
        <v>93</v>
      </c>
      <c r="C76" s="5">
        <f>50+13</f>
        <v>63</v>
      </c>
    </row>
    <row r="77" spans="1:7" ht="14.25" customHeight="1" x14ac:dyDescent="0.35">
      <c r="A77" s="5" t="s">
        <v>39</v>
      </c>
      <c r="C77" s="5" t="s">
        <v>117</v>
      </c>
    </row>
    <row r="78" spans="1:7" ht="14.25" customHeight="1" x14ac:dyDescent="0.35">
      <c r="A78" s="5" t="s">
        <v>44</v>
      </c>
      <c r="C78" s="5" t="s">
        <v>117</v>
      </c>
    </row>
    <row r="79" spans="1:7" ht="14.25" customHeight="1" x14ac:dyDescent="0.35">
      <c r="A79" s="5" t="s">
        <v>90</v>
      </c>
      <c r="C79" s="5" t="s">
        <v>117</v>
      </c>
    </row>
    <row r="80" spans="1:7" ht="14.25" customHeight="1" x14ac:dyDescent="0.35">
      <c r="A80" s="5" t="s">
        <v>75</v>
      </c>
      <c r="C80" s="5" t="s">
        <v>117</v>
      </c>
    </row>
    <row r="81" spans="1:10" ht="14.25" customHeight="1" x14ac:dyDescent="0.35">
      <c r="A81" s="5" t="s">
        <v>99</v>
      </c>
      <c r="C81" s="5">
        <f>38+46+75</f>
        <v>159</v>
      </c>
    </row>
    <row r="82" spans="1:10" ht="14.25" customHeight="1" x14ac:dyDescent="0.35">
      <c r="A82" s="5" t="s">
        <v>98</v>
      </c>
      <c r="C82" s="5">
        <f>83+58+2+20</f>
        <v>163</v>
      </c>
    </row>
    <row r="83" spans="1:10" ht="14.25" customHeight="1" x14ac:dyDescent="0.35">
      <c r="A83" s="5" t="s">
        <v>101</v>
      </c>
      <c r="C83" s="5">
        <f>56+1+71</f>
        <v>128</v>
      </c>
    </row>
    <row r="84" spans="1:10" ht="14.25" customHeight="1" x14ac:dyDescent="0.35">
      <c r="A84" s="5" t="s">
        <v>103</v>
      </c>
      <c r="C84" s="5">
        <f>45+85+28</f>
        <v>158</v>
      </c>
    </row>
    <row r="85" spans="1:10" ht="14.25" customHeight="1" x14ac:dyDescent="0.35"/>
    <row r="86" spans="1:10" ht="14.25" customHeight="1" x14ac:dyDescent="0.35"/>
    <row r="87" spans="1:10" ht="14.25" customHeight="1" x14ac:dyDescent="0.35">
      <c r="A87" s="5" t="s">
        <v>71</v>
      </c>
      <c r="D87" s="5" t="s">
        <v>118</v>
      </c>
      <c r="F87" s="5" t="s">
        <v>119</v>
      </c>
      <c r="H87" s="5" t="s">
        <v>120</v>
      </c>
      <c r="J87" s="5" t="s">
        <v>121</v>
      </c>
    </row>
    <row r="88" spans="1:10" ht="14.25" customHeight="1" x14ac:dyDescent="0.35">
      <c r="A88" s="5" t="s">
        <v>12</v>
      </c>
      <c r="D88" s="6">
        <v>0.49964462596401016</v>
      </c>
      <c r="F88" s="6">
        <v>0.73641192078409534</v>
      </c>
      <c r="H88" s="5">
        <f t="shared" ref="H88:H91" si="14">129*D88</f>
        <v>64.45415674935731</v>
      </c>
      <c r="J88" s="5">
        <f t="shared" ref="J88:J93" si="15">129*F88</f>
        <v>94.997137781148297</v>
      </c>
    </row>
    <row r="89" spans="1:10" ht="14.25" customHeight="1" x14ac:dyDescent="0.35">
      <c r="A89" s="5" t="s">
        <v>15</v>
      </c>
      <c r="D89" s="6">
        <v>3.835798776646393E-2</v>
      </c>
      <c r="F89" s="6">
        <v>0.53624078821564269</v>
      </c>
      <c r="H89" s="5">
        <f t="shared" si="14"/>
        <v>4.9481804218738468</v>
      </c>
      <c r="J89" s="5">
        <f t="shared" si="15"/>
        <v>69.175061679817901</v>
      </c>
    </row>
    <row r="90" spans="1:10" ht="14.25" customHeight="1" x14ac:dyDescent="0.35">
      <c r="A90" s="5" t="s">
        <v>18</v>
      </c>
      <c r="D90" s="6">
        <v>1.4872293456057835</v>
      </c>
      <c r="F90" s="6">
        <v>0.45810164397099107</v>
      </c>
      <c r="H90" s="5">
        <f t="shared" si="14"/>
        <v>191.85258558314607</v>
      </c>
      <c r="J90" s="5">
        <f t="shared" si="15"/>
        <v>59.095112072257848</v>
      </c>
    </row>
    <row r="91" spans="1:10" ht="14.25" customHeight="1" x14ac:dyDescent="0.35">
      <c r="A91" s="5" t="s">
        <v>21</v>
      </c>
      <c r="D91" s="6">
        <v>0.19949974104580392</v>
      </c>
      <c r="F91" s="6">
        <v>1.08</v>
      </c>
      <c r="H91" s="5">
        <f t="shared" si="14"/>
        <v>25.735466594908708</v>
      </c>
      <c r="J91" s="5">
        <f t="shared" si="15"/>
        <v>139.32000000000002</v>
      </c>
    </row>
    <row r="92" spans="1:10" ht="14.25" customHeight="1" x14ac:dyDescent="0.35">
      <c r="A92" s="5" t="s">
        <v>24</v>
      </c>
      <c r="D92" s="6">
        <v>0.70368911452004212</v>
      </c>
      <c r="F92" s="6">
        <v>0.2</v>
      </c>
      <c r="H92" s="5">
        <f>B64</f>
        <v>139.42354916542155</v>
      </c>
      <c r="J92" s="5">
        <f t="shared" si="15"/>
        <v>25.8</v>
      </c>
    </row>
    <row r="93" spans="1:10" ht="14.25" customHeight="1" x14ac:dyDescent="0.35">
      <c r="A93" s="5" t="s">
        <v>27</v>
      </c>
      <c r="D93" s="6">
        <v>0.15978755971069702</v>
      </c>
      <c r="F93" s="6">
        <v>0.91905253184310176</v>
      </c>
      <c r="H93" s="5">
        <f>129*D93</f>
        <v>20.612595202679916</v>
      </c>
      <c r="J93" s="5">
        <f t="shared" si="15"/>
        <v>118.55777660776013</v>
      </c>
    </row>
    <row r="94" spans="1:10" ht="14.25" customHeight="1" x14ac:dyDescent="0.35"/>
    <row r="95" spans="1:10" ht="14.25" customHeight="1" x14ac:dyDescent="0.35">
      <c r="A95" s="5" t="s">
        <v>72</v>
      </c>
    </row>
    <row r="96" spans="1:10" ht="14.25" customHeight="1" x14ac:dyDescent="0.35">
      <c r="A96" s="5" t="s">
        <v>12</v>
      </c>
      <c r="D96" s="6">
        <v>0.4</v>
      </c>
      <c r="F96" s="6">
        <v>0.9769663732447329</v>
      </c>
      <c r="H96" s="5">
        <f t="shared" ref="H96:H101" si="16">107*D96</f>
        <v>42.800000000000004</v>
      </c>
      <c r="J96" s="5">
        <f t="shared" ref="J96:J101" si="17">107*F96</f>
        <v>104.53540193718642</v>
      </c>
    </row>
    <row r="97" spans="1:10" ht="14.25" customHeight="1" x14ac:dyDescent="0.35">
      <c r="A97" s="5" t="s">
        <v>15</v>
      </c>
      <c r="D97" s="6">
        <v>0.40169005937695679</v>
      </c>
      <c r="F97" s="6">
        <v>0.7587385568445294</v>
      </c>
      <c r="H97" s="5">
        <f t="shared" si="16"/>
        <v>42.980836353334375</v>
      </c>
      <c r="J97" s="5">
        <f t="shared" si="17"/>
        <v>81.185025582364645</v>
      </c>
    </row>
    <row r="98" spans="1:10" ht="14.25" customHeight="1" x14ac:dyDescent="0.35">
      <c r="A98" s="5" t="s">
        <v>18</v>
      </c>
      <c r="D98" s="6">
        <v>1.2172174296564762</v>
      </c>
      <c r="F98" s="6">
        <v>0.45447073273187444</v>
      </c>
      <c r="H98" s="5">
        <f t="shared" si="16"/>
        <v>130.24226497324295</v>
      </c>
      <c r="J98" s="5">
        <f t="shared" si="17"/>
        <v>48.628368402310564</v>
      </c>
    </row>
    <row r="99" spans="1:10" ht="14.25" customHeight="1" x14ac:dyDescent="0.35">
      <c r="A99" s="5" t="s">
        <v>21</v>
      </c>
      <c r="D99" s="6">
        <v>0.26089735483909404</v>
      </c>
      <c r="F99" s="6">
        <v>0.83577780185185735</v>
      </c>
      <c r="H99" s="5">
        <f t="shared" si="16"/>
        <v>27.916016967783062</v>
      </c>
      <c r="J99" s="5">
        <f t="shared" si="17"/>
        <v>89.428224798148733</v>
      </c>
    </row>
    <row r="100" spans="1:10" ht="14.25" customHeight="1" x14ac:dyDescent="0.35">
      <c r="A100" s="5" t="s">
        <v>24</v>
      </c>
      <c r="D100" s="6">
        <v>1.1812689860085959</v>
      </c>
      <c r="F100" s="6">
        <v>0.23</v>
      </c>
      <c r="H100" s="5">
        <f t="shared" si="16"/>
        <v>126.39578150291976</v>
      </c>
      <c r="J100" s="5">
        <f t="shared" si="17"/>
        <v>24.61</v>
      </c>
    </row>
    <row r="101" spans="1:10" ht="14.25" customHeight="1" x14ac:dyDescent="0.35">
      <c r="A101" s="5" t="s">
        <v>27</v>
      </c>
      <c r="D101" s="6">
        <v>0.3</v>
      </c>
      <c r="F101" s="6">
        <v>0.58410931629222718</v>
      </c>
      <c r="H101" s="5">
        <f t="shared" si="16"/>
        <v>32.1</v>
      </c>
      <c r="J101" s="5">
        <f t="shared" si="17"/>
        <v>62.49969684326831</v>
      </c>
    </row>
    <row r="102" spans="1:10" ht="14.25" customHeight="1" x14ac:dyDescent="0.35"/>
    <row r="103" spans="1:10" ht="14.25" customHeight="1" x14ac:dyDescent="0.35">
      <c r="A103" s="5" t="s">
        <v>74</v>
      </c>
    </row>
    <row r="104" spans="1:10" ht="14.25" customHeight="1" x14ac:dyDescent="0.35">
      <c r="A104" s="5" t="s">
        <v>12</v>
      </c>
      <c r="D104" s="6">
        <v>0.2291638706296375</v>
      </c>
      <c r="F104" s="6">
        <v>0.74732925493205371</v>
      </c>
      <c r="H104" s="5">
        <f t="shared" ref="H104:H109" si="18">176*D104</f>
        <v>40.3328412308162</v>
      </c>
      <c r="J104" s="5">
        <f t="shared" ref="J104:J109" si="19">176*F104</f>
        <v>131.52994886804146</v>
      </c>
    </row>
    <row r="105" spans="1:10" ht="14.25" customHeight="1" x14ac:dyDescent="0.35">
      <c r="A105" s="5" t="s">
        <v>15</v>
      </c>
      <c r="D105" s="6">
        <v>0.82712814898996201</v>
      </c>
      <c r="F105" s="6">
        <v>0.57136594250647221</v>
      </c>
      <c r="H105" s="5">
        <f t="shared" si="18"/>
        <v>145.5745542222333</v>
      </c>
      <c r="J105" s="5">
        <f t="shared" si="19"/>
        <v>100.5604058811391</v>
      </c>
    </row>
    <row r="106" spans="1:10" ht="14.25" customHeight="1" x14ac:dyDescent="0.35">
      <c r="A106" s="5" t="s">
        <v>18</v>
      </c>
      <c r="D106" s="6">
        <v>1.2631975169755727</v>
      </c>
      <c r="F106" s="6">
        <v>0.76746774345029123</v>
      </c>
      <c r="H106" s="5">
        <f t="shared" si="18"/>
        <v>222.3227629877008</v>
      </c>
      <c r="J106" s="5">
        <f t="shared" si="19"/>
        <v>135.07432284725127</v>
      </c>
    </row>
    <row r="107" spans="1:10" ht="14.25" customHeight="1" x14ac:dyDescent="0.35">
      <c r="A107" s="5" t="s">
        <v>21</v>
      </c>
      <c r="D107" s="6">
        <v>0.74596954540232252</v>
      </c>
      <c r="F107" s="6">
        <v>0.62383541016368793</v>
      </c>
      <c r="H107" s="5">
        <f t="shared" si="18"/>
        <v>131.29063999080876</v>
      </c>
      <c r="J107" s="5">
        <f t="shared" si="19"/>
        <v>109.79503218880907</v>
      </c>
    </row>
    <row r="108" spans="1:10" ht="14.25" customHeight="1" x14ac:dyDescent="0.35">
      <c r="A108" s="5" t="s">
        <v>24</v>
      </c>
      <c r="D108" s="6">
        <v>0.14758239807283102</v>
      </c>
      <c r="F108" s="6">
        <v>0.27338535521656504</v>
      </c>
      <c r="H108" s="5">
        <f t="shared" si="18"/>
        <v>25.97450206081826</v>
      </c>
      <c r="J108" s="5">
        <f t="shared" si="19"/>
        <v>48.115822518115451</v>
      </c>
    </row>
    <row r="109" spans="1:10" ht="14.25" customHeight="1" x14ac:dyDescent="0.35">
      <c r="A109" s="5" t="s">
        <v>27</v>
      </c>
      <c r="D109" s="6">
        <v>0.2</v>
      </c>
      <c r="F109" s="6">
        <v>0.81492959726395864</v>
      </c>
      <c r="H109" s="5">
        <f t="shared" si="18"/>
        <v>35.200000000000003</v>
      </c>
      <c r="J109" s="5">
        <f t="shared" si="19"/>
        <v>143.42760911845673</v>
      </c>
    </row>
    <row r="110" spans="1:10" ht="14.25" customHeight="1" x14ac:dyDescent="0.35"/>
    <row r="111" spans="1:10" ht="14.25" customHeight="1" x14ac:dyDescent="0.35">
      <c r="A111" s="5" t="s">
        <v>76</v>
      </c>
    </row>
    <row r="112" spans="1:10" ht="14.25" customHeight="1" x14ac:dyDescent="0.35">
      <c r="A112" s="5" t="s">
        <v>12</v>
      </c>
      <c r="D112" s="6">
        <v>0.61010878741616459</v>
      </c>
      <c r="F112" s="6">
        <v>0.22878725612904799</v>
      </c>
      <c r="H112" s="5">
        <f t="shared" ref="H112:H117" si="20">90*D112</f>
        <v>54.909790867454817</v>
      </c>
      <c r="J112" s="5">
        <f t="shared" ref="J112:J117" si="21">90*F112</f>
        <v>20.590853051614317</v>
      </c>
    </row>
    <row r="113" spans="1:10" ht="14.25" customHeight="1" x14ac:dyDescent="0.35">
      <c r="A113" s="5" t="s">
        <v>15</v>
      </c>
      <c r="D113" s="6">
        <v>1.9128704659985332</v>
      </c>
      <c r="F113" s="6">
        <v>0.86174914528108193</v>
      </c>
      <c r="H113" s="5">
        <f t="shared" si="20"/>
        <v>172.158341939868</v>
      </c>
      <c r="J113" s="5">
        <f t="shared" si="21"/>
        <v>77.557423075297379</v>
      </c>
    </row>
    <row r="114" spans="1:10" ht="14.25" customHeight="1" x14ac:dyDescent="0.35">
      <c r="A114" s="5" t="s">
        <v>18</v>
      </c>
      <c r="D114" s="6">
        <v>0.36866805175345863</v>
      </c>
      <c r="F114" s="6">
        <v>0.423555282396332</v>
      </c>
      <c r="H114" s="5">
        <f t="shared" si="20"/>
        <v>33.180124657811277</v>
      </c>
      <c r="J114" s="5">
        <f t="shared" si="21"/>
        <v>38.119975415669877</v>
      </c>
    </row>
    <row r="115" spans="1:10" ht="14.25" customHeight="1" x14ac:dyDescent="0.35">
      <c r="A115" s="5" t="s">
        <v>21</v>
      </c>
      <c r="D115" s="6">
        <v>0.3766228581655815</v>
      </c>
      <c r="F115" s="6">
        <v>0.49315144176719394</v>
      </c>
      <c r="H115" s="5">
        <f t="shared" si="20"/>
        <v>33.896057234902337</v>
      </c>
      <c r="J115" s="5">
        <f t="shared" si="21"/>
        <v>44.383629759047452</v>
      </c>
    </row>
    <row r="116" spans="1:10" ht="14.25" customHeight="1" x14ac:dyDescent="0.35">
      <c r="A116" s="5" t="s">
        <v>24</v>
      </c>
      <c r="D116" s="6">
        <v>1.5428896741655245</v>
      </c>
      <c r="F116" s="6">
        <v>0.17</v>
      </c>
      <c r="H116" s="5">
        <f t="shared" si="20"/>
        <v>138.8600706748972</v>
      </c>
      <c r="J116" s="5">
        <f t="shared" si="21"/>
        <v>15.3</v>
      </c>
    </row>
    <row r="117" spans="1:10" ht="14.25" customHeight="1" x14ac:dyDescent="0.35">
      <c r="A117" s="5" t="s">
        <v>27</v>
      </c>
      <c r="D117" s="6">
        <v>0.80889933469595388</v>
      </c>
      <c r="F117" s="6">
        <v>0.7702985905184736</v>
      </c>
      <c r="H117" s="5">
        <f t="shared" si="20"/>
        <v>72.800940122635851</v>
      </c>
      <c r="J117" s="5">
        <f t="shared" si="21"/>
        <v>69.326873146662621</v>
      </c>
    </row>
    <row r="118" spans="1:10" ht="14.25" customHeight="1" x14ac:dyDescent="0.35"/>
    <row r="119" spans="1:10" ht="14.25" customHeight="1" x14ac:dyDescent="0.35">
      <c r="A119" s="5" t="s">
        <v>84</v>
      </c>
    </row>
    <row r="120" spans="1:10" ht="14.25" customHeight="1" x14ac:dyDescent="0.35">
      <c r="A120" s="5" t="s">
        <v>82</v>
      </c>
      <c r="D120" s="6">
        <v>2.6</v>
      </c>
      <c r="F120" s="6">
        <v>1.5</v>
      </c>
      <c r="H120" s="5">
        <f t="shared" ref="H120:H123" si="22">90*D120</f>
        <v>234</v>
      </c>
      <c r="J120" s="5">
        <f t="shared" ref="J120:J123" si="23">90*F120</f>
        <v>135</v>
      </c>
    </row>
    <row r="121" spans="1:10" ht="14.25" customHeight="1" x14ac:dyDescent="0.35">
      <c r="A121" s="5" t="s">
        <v>21</v>
      </c>
      <c r="D121" s="6">
        <v>0.23775178665535046</v>
      </c>
      <c r="F121" s="6">
        <v>0.82231073615602002</v>
      </c>
      <c r="H121" s="5">
        <f t="shared" si="22"/>
        <v>21.397660798981541</v>
      </c>
      <c r="J121" s="5">
        <f t="shared" si="23"/>
        <v>74.007966254041804</v>
      </c>
    </row>
    <row r="122" spans="1:10" ht="14.25" customHeight="1" x14ac:dyDescent="0.35">
      <c r="A122" s="5" t="s">
        <v>24</v>
      </c>
      <c r="D122" s="6">
        <v>1.2998174378296978</v>
      </c>
      <c r="F122" s="6">
        <v>0.13</v>
      </c>
      <c r="H122" s="5">
        <f t="shared" si="22"/>
        <v>116.98356940467281</v>
      </c>
      <c r="J122" s="5">
        <f t="shared" si="23"/>
        <v>11.700000000000001</v>
      </c>
    </row>
    <row r="123" spans="1:10" ht="14.25" customHeight="1" x14ac:dyDescent="0.35">
      <c r="A123" s="5" t="s">
        <v>27</v>
      </c>
      <c r="D123" s="6">
        <v>0.78128369694030875</v>
      </c>
      <c r="F123" s="6">
        <v>0.99569999468140635</v>
      </c>
      <c r="H123" s="5">
        <f t="shared" si="22"/>
        <v>70.315532724627786</v>
      </c>
      <c r="J123" s="5">
        <f t="shared" si="23"/>
        <v>89.612999521326572</v>
      </c>
    </row>
    <row r="124" spans="1:10" ht="14.25" customHeight="1" x14ac:dyDescent="0.35"/>
    <row r="125" spans="1:10" ht="14.25" customHeight="1" x14ac:dyDescent="0.35">
      <c r="A125" s="5" t="s">
        <v>85</v>
      </c>
    </row>
    <row r="126" spans="1:10" ht="14.25" customHeight="1" x14ac:dyDescent="0.35">
      <c r="A126" s="5" t="s">
        <v>82</v>
      </c>
      <c r="D126" s="6">
        <v>2.9</v>
      </c>
      <c r="F126" s="6">
        <v>1.7</v>
      </c>
      <c r="H126" s="5">
        <f t="shared" ref="H126:H129" si="24">90*D126</f>
        <v>261</v>
      </c>
      <c r="J126" s="5">
        <f t="shared" ref="J126:J129" si="25">90*F126</f>
        <v>153</v>
      </c>
    </row>
    <row r="127" spans="1:10" ht="14.25" customHeight="1" x14ac:dyDescent="0.35">
      <c r="A127" s="5" t="s">
        <v>21</v>
      </c>
      <c r="D127" s="6">
        <v>0.48239612465371762</v>
      </c>
      <c r="F127" s="6">
        <v>0.34758935709680794</v>
      </c>
      <c r="H127" s="5">
        <f t="shared" si="24"/>
        <v>43.415651218834583</v>
      </c>
      <c r="J127" s="5">
        <f t="shared" si="25"/>
        <v>31.283042138712716</v>
      </c>
    </row>
    <row r="128" spans="1:10" ht="14.25" customHeight="1" x14ac:dyDescent="0.35">
      <c r="A128" s="5" t="s">
        <v>24</v>
      </c>
      <c r="D128" s="6">
        <v>0.55514674993526469</v>
      </c>
      <c r="F128" s="6">
        <v>0.16857433350201789</v>
      </c>
      <c r="H128" s="5">
        <f t="shared" si="24"/>
        <v>49.963207494173822</v>
      </c>
      <c r="J128" s="5">
        <f t="shared" si="25"/>
        <v>15.171690015181611</v>
      </c>
    </row>
    <row r="129" spans="1:10" ht="14.25" customHeight="1" x14ac:dyDescent="0.35">
      <c r="A129" s="5" t="s">
        <v>27</v>
      </c>
      <c r="D129" s="6">
        <v>0.3</v>
      </c>
      <c r="F129" s="6">
        <v>0.70436690500570631</v>
      </c>
      <c r="H129" s="5">
        <f t="shared" si="24"/>
        <v>27</v>
      </c>
      <c r="J129" s="5">
        <f t="shared" si="25"/>
        <v>63.393021450513565</v>
      </c>
    </row>
    <row r="130" spans="1:10" ht="14.25" customHeight="1" x14ac:dyDescent="0.35"/>
    <row r="131" spans="1:10" ht="14.25" customHeight="1" x14ac:dyDescent="0.35"/>
    <row r="132" spans="1:10" ht="14.25" customHeight="1" x14ac:dyDescent="0.35">
      <c r="A132" s="5" t="s">
        <v>89</v>
      </c>
    </row>
    <row r="133" spans="1:10" ht="14.25" customHeight="1" x14ac:dyDescent="0.35">
      <c r="A133" s="5" t="s">
        <v>82</v>
      </c>
      <c r="D133" s="6">
        <v>1.7335843072766137</v>
      </c>
      <c r="F133" s="6">
        <v>0.98546650853877527</v>
      </c>
      <c r="H133" s="5">
        <f t="shared" ref="H133:H136" si="26">128*D133</f>
        <v>221.89879133140656</v>
      </c>
      <c r="J133" s="5">
        <f t="shared" ref="J133:J136" si="27">128*F133</f>
        <v>126.13971309296323</v>
      </c>
    </row>
    <row r="134" spans="1:10" ht="14.25" customHeight="1" x14ac:dyDescent="0.35">
      <c r="A134" s="5" t="s">
        <v>21</v>
      </c>
      <c r="D134" s="6">
        <v>1.3242013727098174</v>
      </c>
      <c r="F134" s="6">
        <v>0.18395974520842218</v>
      </c>
      <c r="H134" s="5">
        <f t="shared" si="26"/>
        <v>169.49777570685663</v>
      </c>
      <c r="J134" s="5">
        <f t="shared" si="27"/>
        <v>23.546847386678039</v>
      </c>
    </row>
    <row r="135" spans="1:10" ht="14.25" customHeight="1" x14ac:dyDescent="0.35">
      <c r="A135" s="5" t="s">
        <v>24</v>
      </c>
      <c r="D135" s="6">
        <v>1.6081293864534616</v>
      </c>
      <c r="F135" s="6">
        <v>0.14000000000000001</v>
      </c>
      <c r="H135" s="5">
        <f t="shared" si="26"/>
        <v>205.84056146604308</v>
      </c>
      <c r="J135" s="5">
        <f t="shared" si="27"/>
        <v>17.920000000000002</v>
      </c>
    </row>
    <row r="136" spans="1:10" ht="14.25" customHeight="1" x14ac:dyDescent="0.35">
      <c r="A136" s="5" t="s">
        <v>27</v>
      </c>
      <c r="D136" s="6">
        <v>0.3</v>
      </c>
      <c r="F136" s="6">
        <v>0.42590585378285195</v>
      </c>
      <c r="H136" s="5">
        <f t="shared" si="26"/>
        <v>38.4</v>
      </c>
      <c r="J136" s="5">
        <f t="shared" si="27"/>
        <v>54.51594928420505</v>
      </c>
    </row>
    <row r="137" spans="1:10" ht="14.25" customHeight="1" x14ac:dyDescent="0.35"/>
    <row r="138" spans="1:10" ht="14.25" customHeight="1" x14ac:dyDescent="0.35">
      <c r="A138" s="5" t="s">
        <v>91</v>
      </c>
    </row>
    <row r="139" spans="1:10" ht="14.25" customHeight="1" x14ac:dyDescent="0.35">
      <c r="A139" s="5" t="s">
        <v>82</v>
      </c>
      <c r="D139" s="6">
        <v>2.7</v>
      </c>
      <c r="F139" s="6">
        <v>0.53660829289918999</v>
      </c>
      <c r="H139" s="5">
        <f t="shared" ref="H139:H142" si="28">223*D139</f>
        <v>602.1</v>
      </c>
      <c r="J139" s="5">
        <f t="shared" ref="J139:J142" si="29">223*F139</f>
        <v>119.66364931651937</v>
      </c>
    </row>
    <row r="140" spans="1:10" ht="14.25" customHeight="1" x14ac:dyDescent="0.35">
      <c r="A140" s="5" t="s">
        <v>21</v>
      </c>
      <c r="D140" s="6">
        <v>1.3116698909221141</v>
      </c>
      <c r="F140" s="6">
        <v>0.90320116655678362</v>
      </c>
      <c r="H140" s="5">
        <f t="shared" si="28"/>
        <v>292.50238567563144</v>
      </c>
      <c r="J140" s="5">
        <f t="shared" si="29"/>
        <v>201.41386014216275</v>
      </c>
    </row>
    <row r="141" spans="1:10" ht="14.25" customHeight="1" x14ac:dyDescent="0.35">
      <c r="A141" s="5" t="s">
        <v>24</v>
      </c>
      <c r="D141" s="6">
        <v>1.49557746336318</v>
      </c>
      <c r="F141" s="6">
        <v>0.205196709620348</v>
      </c>
      <c r="H141" s="5">
        <f t="shared" si="28"/>
        <v>333.51377432998913</v>
      </c>
      <c r="J141" s="5">
        <f t="shared" si="29"/>
        <v>45.758866245337607</v>
      </c>
    </row>
    <row r="142" spans="1:10" ht="14.25" customHeight="1" x14ac:dyDescent="0.35">
      <c r="A142" s="5" t="s">
        <v>27</v>
      </c>
      <c r="D142" s="6">
        <v>0.2</v>
      </c>
      <c r="F142" s="6">
        <v>0.91729297943128696</v>
      </c>
      <c r="H142" s="5">
        <f t="shared" si="28"/>
        <v>44.6</v>
      </c>
      <c r="J142" s="5">
        <f t="shared" si="29"/>
        <v>204.55633441317698</v>
      </c>
    </row>
    <row r="143" spans="1:10" ht="14.25" customHeight="1" x14ac:dyDescent="0.35"/>
    <row r="144" spans="1:10" ht="14.25" customHeight="1" x14ac:dyDescent="0.35">
      <c r="A144" s="5" t="s">
        <v>92</v>
      </c>
    </row>
    <row r="145" spans="1:10" ht="14.25" customHeight="1" x14ac:dyDescent="0.35">
      <c r="A145" s="5" t="s">
        <v>82</v>
      </c>
      <c r="D145" s="6">
        <v>2.2999999999999998</v>
      </c>
      <c r="F145" s="6">
        <v>1.2</v>
      </c>
      <c r="H145" s="5">
        <f t="shared" ref="H145:H148" si="30">199*D145</f>
        <v>457.7</v>
      </c>
      <c r="J145" s="5">
        <f t="shared" ref="J145:J148" si="31">199*F145</f>
        <v>238.79999999999998</v>
      </c>
    </row>
    <row r="146" spans="1:10" ht="14.25" customHeight="1" x14ac:dyDescent="0.35">
      <c r="A146" s="5" t="s">
        <v>21</v>
      </c>
      <c r="D146" s="6">
        <v>1.3171254812715116</v>
      </c>
      <c r="F146" s="6">
        <v>0.90748097217567092</v>
      </c>
      <c r="H146" s="5">
        <f t="shared" si="30"/>
        <v>262.10797077303084</v>
      </c>
      <c r="J146" s="5">
        <f t="shared" si="31"/>
        <v>180.58871346295851</v>
      </c>
    </row>
    <row r="147" spans="1:10" ht="14.25" customHeight="1" x14ac:dyDescent="0.35">
      <c r="A147" s="5" t="s">
        <v>24</v>
      </c>
      <c r="D147" s="6">
        <v>0.57450406103139429</v>
      </c>
      <c r="F147" s="6">
        <v>0.21</v>
      </c>
      <c r="H147" s="5">
        <f t="shared" si="30"/>
        <v>114.32630814524747</v>
      </c>
      <c r="J147" s="5">
        <f t="shared" si="31"/>
        <v>41.79</v>
      </c>
    </row>
    <row r="148" spans="1:10" ht="14.25" customHeight="1" x14ac:dyDescent="0.35">
      <c r="A148" s="5" t="s">
        <v>27</v>
      </c>
      <c r="D148" s="6">
        <v>0.5</v>
      </c>
      <c r="F148" s="6">
        <v>0.81800034914846897</v>
      </c>
      <c r="H148" s="5">
        <f t="shared" si="30"/>
        <v>99.5</v>
      </c>
      <c r="J148" s="5">
        <f t="shared" si="31"/>
        <v>162.78206948054532</v>
      </c>
    </row>
    <row r="149" spans="1:10" ht="14.25" customHeight="1" x14ac:dyDescent="0.35"/>
    <row r="150" spans="1:10" ht="14.25" customHeight="1" x14ac:dyDescent="0.35">
      <c r="A150" s="5" t="s">
        <v>93</v>
      </c>
    </row>
    <row r="151" spans="1:10" ht="14.25" customHeight="1" x14ac:dyDescent="0.35">
      <c r="A151" s="5" t="s">
        <v>82</v>
      </c>
      <c r="D151" s="6">
        <v>2.9</v>
      </c>
      <c r="E151" s="6">
        <v>1.28</v>
      </c>
      <c r="H151" s="5">
        <f t="shared" ref="H151:H154" si="32">63*D151</f>
        <v>182.7</v>
      </c>
      <c r="J151" s="5">
        <f t="shared" ref="J151:J154" si="33">63*E151</f>
        <v>80.64</v>
      </c>
    </row>
    <row r="152" spans="1:10" ht="14.25" customHeight="1" x14ac:dyDescent="0.35">
      <c r="A152" s="5" t="s">
        <v>21</v>
      </c>
      <c r="D152" s="6">
        <v>1.0771890162976407</v>
      </c>
      <c r="E152" s="6">
        <v>0.13840084665061114</v>
      </c>
      <c r="H152" s="5">
        <f t="shared" si="32"/>
        <v>67.86290802675137</v>
      </c>
      <c r="J152" s="5">
        <f t="shared" si="33"/>
        <v>8.7192533389885014</v>
      </c>
    </row>
    <row r="153" spans="1:10" ht="14.25" customHeight="1" x14ac:dyDescent="0.35">
      <c r="A153" s="5" t="s">
        <v>24</v>
      </c>
      <c r="D153" s="6">
        <v>1.0836661880068379</v>
      </c>
      <c r="E153" s="6">
        <v>0.24567715566775317</v>
      </c>
      <c r="H153" s="5">
        <f t="shared" si="32"/>
        <v>68.27096984443078</v>
      </c>
      <c r="J153" s="5">
        <f t="shared" si="33"/>
        <v>15.47766080706845</v>
      </c>
    </row>
    <row r="154" spans="1:10" ht="14.25" customHeight="1" x14ac:dyDescent="0.35">
      <c r="A154" s="5" t="s">
        <v>27</v>
      </c>
      <c r="D154" s="6">
        <v>0.2</v>
      </c>
      <c r="E154" s="6">
        <v>0.8420030651963929</v>
      </c>
      <c r="H154" s="5">
        <f t="shared" si="32"/>
        <v>12.600000000000001</v>
      </c>
      <c r="J154" s="5">
        <f t="shared" si="33"/>
        <v>53.046193107372751</v>
      </c>
    </row>
    <row r="155" spans="1:10" ht="14.25" customHeight="1" x14ac:dyDescent="0.35"/>
    <row r="156" spans="1:10" ht="14.25" customHeight="1" x14ac:dyDescent="0.35">
      <c r="A156" s="5" t="s">
        <v>99</v>
      </c>
    </row>
    <row r="157" spans="1:10" ht="14.25" customHeight="1" x14ac:dyDescent="0.35">
      <c r="A157" s="5" t="s">
        <v>12</v>
      </c>
      <c r="D157" s="6">
        <v>0.7</v>
      </c>
      <c r="E157" s="6">
        <v>0.49044416828866244</v>
      </c>
      <c r="H157" s="5">
        <f t="shared" ref="H157:H161" si="34">159*D157</f>
        <v>111.3</v>
      </c>
      <c r="J157" s="5">
        <f t="shared" ref="J157:J161" si="35">159*E157</f>
        <v>77.980622757897322</v>
      </c>
    </row>
    <row r="158" spans="1:10" ht="14.25" customHeight="1" x14ac:dyDescent="0.35">
      <c r="A158" s="5" t="s">
        <v>82</v>
      </c>
      <c r="D158" s="6">
        <v>2.8</v>
      </c>
      <c r="E158" s="6">
        <v>0.75</v>
      </c>
      <c r="H158" s="5">
        <f t="shared" si="34"/>
        <v>445.2</v>
      </c>
      <c r="J158" s="5">
        <f t="shared" si="35"/>
        <v>119.25</v>
      </c>
    </row>
    <row r="159" spans="1:10" ht="14.25" customHeight="1" x14ac:dyDescent="0.35">
      <c r="A159" s="5" t="s">
        <v>21</v>
      </c>
      <c r="D159" s="6">
        <v>0.38364285931583364</v>
      </c>
      <c r="E159" s="6">
        <v>1.9039539843200504E-2</v>
      </c>
      <c r="H159" s="5">
        <f t="shared" si="34"/>
        <v>60.999214631217548</v>
      </c>
      <c r="J159" s="5">
        <f t="shared" si="35"/>
        <v>3.02728683506888</v>
      </c>
    </row>
    <row r="160" spans="1:10" ht="14.25" customHeight="1" x14ac:dyDescent="0.35">
      <c r="A160" s="5" t="s">
        <v>24</v>
      </c>
      <c r="D160" s="6">
        <v>1.192645062473638</v>
      </c>
      <c r="E160" s="6">
        <v>0.19</v>
      </c>
      <c r="H160" s="5">
        <f t="shared" si="34"/>
        <v>189.63056493330845</v>
      </c>
      <c r="J160" s="5">
        <f t="shared" si="35"/>
        <v>30.21</v>
      </c>
    </row>
    <row r="161" spans="1:10" ht="14.25" customHeight="1" x14ac:dyDescent="0.35">
      <c r="A161" s="5" t="s">
        <v>27</v>
      </c>
      <c r="D161" s="6">
        <v>3.8889304928952706E-2</v>
      </c>
      <c r="E161" s="6">
        <v>0.56258096816070735</v>
      </c>
      <c r="H161" s="5">
        <f t="shared" si="34"/>
        <v>6.1833994837034805</v>
      </c>
      <c r="J161" s="5">
        <f t="shared" si="35"/>
        <v>89.45037393755247</v>
      </c>
    </row>
    <row r="162" spans="1:10" ht="14.25" customHeight="1" x14ac:dyDescent="0.35"/>
    <row r="163" spans="1:10" ht="14.25" customHeight="1" x14ac:dyDescent="0.35">
      <c r="A163" s="5" t="s">
        <v>98</v>
      </c>
    </row>
    <row r="164" spans="1:10" ht="14.25" customHeight="1" x14ac:dyDescent="0.35">
      <c r="A164" s="5" t="s">
        <v>12</v>
      </c>
      <c r="D164" s="6">
        <v>0.71648239613397569</v>
      </c>
      <c r="E164" s="6">
        <v>0.76794040579262879</v>
      </c>
      <c r="H164" s="5">
        <f t="shared" ref="H164:H168" si="36">163*D164</f>
        <v>116.78663056983804</v>
      </c>
      <c r="J164" s="5">
        <f t="shared" ref="J164:J168" si="37">163*E164</f>
        <v>125.17428614419849</v>
      </c>
    </row>
    <row r="165" spans="1:10" ht="14.25" customHeight="1" x14ac:dyDescent="0.35">
      <c r="A165" s="5" t="s">
        <v>82</v>
      </c>
      <c r="D165" s="6">
        <v>2.2999999999999998</v>
      </c>
      <c r="E165" s="6">
        <v>1.53</v>
      </c>
      <c r="H165" s="5">
        <f t="shared" si="36"/>
        <v>374.9</v>
      </c>
      <c r="J165" s="5">
        <f t="shared" si="37"/>
        <v>249.39000000000001</v>
      </c>
    </row>
    <row r="166" spans="1:10" ht="14.25" customHeight="1" x14ac:dyDescent="0.35">
      <c r="A166" s="5" t="s">
        <v>21</v>
      </c>
      <c r="D166" s="6">
        <v>0.74751675077157587</v>
      </c>
      <c r="E166" s="6">
        <v>0.93862460546335258</v>
      </c>
      <c r="H166" s="5">
        <f t="shared" si="36"/>
        <v>121.84523037576686</v>
      </c>
      <c r="J166" s="5">
        <f t="shared" si="37"/>
        <v>152.99581069052647</v>
      </c>
    </row>
    <row r="167" spans="1:10" ht="14.25" customHeight="1" x14ac:dyDescent="0.35">
      <c r="A167" s="5" t="s">
        <v>24</v>
      </c>
      <c r="D167" s="6">
        <v>6.5449517392983436E-2</v>
      </c>
      <c r="E167" s="6">
        <v>0.15</v>
      </c>
      <c r="H167" s="5">
        <f t="shared" si="36"/>
        <v>10.6682713350563</v>
      </c>
      <c r="J167" s="5">
        <f t="shared" si="37"/>
        <v>24.45</v>
      </c>
    </row>
    <row r="168" spans="1:10" ht="14.25" customHeight="1" x14ac:dyDescent="0.35">
      <c r="A168" s="5" t="s">
        <v>27</v>
      </c>
      <c r="D168" s="6">
        <v>0.7516254974977068</v>
      </c>
      <c r="E168" s="6">
        <v>0.99354757912879987</v>
      </c>
      <c r="H168" s="5">
        <f t="shared" si="36"/>
        <v>122.51495609212621</v>
      </c>
      <c r="J168" s="5">
        <f t="shared" si="37"/>
        <v>161.94825539799439</v>
      </c>
    </row>
    <row r="169" spans="1:10" ht="14.25" customHeight="1" x14ac:dyDescent="0.35"/>
    <row r="170" spans="1:10" ht="14.25" customHeight="1" x14ac:dyDescent="0.35">
      <c r="A170" s="5" t="s">
        <v>101</v>
      </c>
    </row>
    <row r="171" spans="1:10" ht="14.25" customHeight="1" x14ac:dyDescent="0.35">
      <c r="A171" s="5" t="s">
        <v>12</v>
      </c>
      <c r="D171" s="6">
        <v>0.98380087820676154</v>
      </c>
      <c r="E171" s="6">
        <v>0.42259289280221812</v>
      </c>
      <c r="H171" s="5">
        <f t="shared" ref="H171:H178" si="38">128*D171</f>
        <v>125.92651241046548</v>
      </c>
      <c r="J171" s="5">
        <f t="shared" ref="J171:J178" si="39">128*E171</f>
        <v>54.09189027868392</v>
      </c>
    </row>
    <row r="172" spans="1:10" ht="14.25" customHeight="1" x14ac:dyDescent="0.35">
      <c r="A172" s="5" t="s">
        <v>15</v>
      </c>
      <c r="D172" s="6">
        <v>0.51127319838627661</v>
      </c>
      <c r="E172" s="6">
        <v>8.1229576749981103E-2</v>
      </c>
      <c r="H172" s="5">
        <f t="shared" si="38"/>
        <v>65.442969393443406</v>
      </c>
      <c r="J172" s="5">
        <f t="shared" si="39"/>
        <v>10.397385823997581</v>
      </c>
    </row>
    <row r="173" spans="1:10" ht="14.25" customHeight="1" x14ac:dyDescent="0.35">
      <c r="A173" s="5" t="s">
        <v>18</v>
      </c>
      <c r="D173" s="6">
        <v>0.69633398376727951</v>
      </c>
      <c r="E173" s="6">
        <v>0.64473646250294092</v>
      </c>
      <c r="H173" s="5">
        <f t="shared" si="38"/>
        <v>89.130749922211777</v>
      </c>
      <c r="J173" s="5">
        <f t="shared" si="39"/>
        <v>82.526267200376438</v>
      </c>
    </row>
    <row r="174" spans="1:10" ht="14.25" customHeight="1" x14ac:dyDescent="0.35">
      <c r="A174" s="5" t="s">
        <v>15</v>
      </c>
      <c r="D174" s="6">
        <v>0.71119126231284202</v>
      </c>
      <c r="E174" s="6">
        <v>0.73089235641862071</v>
      </c>
      <c r="H174" s="5">
        <f t="shared" si="38"/>
        <v>91.032481576043779</v>
      </c>
      <c r="J174" s="5">
        <f t="shared" si="39"/>
        <v>93.554221621583451</v>
      </c>
    </row>
    <row r="175" spans="1:10" ht="14.25" customHeight="1" x14ac:dyDescent="0.35">
      <c r="A175" s="5" t="s">
        <v>21</v>
      </c>
      <c r="D175" s="6">
        <v>1.4246131386309002</v>
      </c>
      <c r="E175" s="6">
        <v>0.37596517223603676</v>
      </c>
      <c r="H175" s="5">
        <f t="shared" si="38"/>
        <v>182.35048174475523</v>
      </c>
      <c r="J175" s="5">
        <f t="shared" si="39"/>
        <v>48.123542046212705</v>
      </c>
    </row>
    <row r="176" spans="1:10" ht="14.25" customHeight="1" x14ac:dyDescent="0.35">
      <c r="A176" s="5" t="s">
        <v>94</v>
      </c>
      <c r="D176" s="6">
        <v>0.69410060410573693</v>
      </c>
      <c r="E176" s="6">
        <v>0.30182876312135098</v>
      </c>
      <c r="H176" s="5">
        <f t="shared" si="38"/>
        <v>88.844877325534327</v>
      </c>
      <c r="J176" s="5">
        <f t="shared" si="39"/>
        <v>38.634081679532926</v>
      </c>
    </row>
    <row r="177" spans="1:10" ht="14.25" customHeight="1" x14ac:dyDescent="0.35">
      <c r="A177" s="5" t="s">
        <v>24</v>
      </c>
      <c r="D177" s="6">
        <v>1.8300083163147822</v>
      </c>
      <c r="E177" s="6">
        <v>0.25</v>
      </c>
      <c r="H177" s="5">
        <f t="shared" si="38"/>
        <v>234.24106448829212</v>
      </c>
      <c r="J177" s="5">
        <f t="shared" si="39"/>
        <v>32</v>
      </c>
    </row>
    <row r="178" spans="1:10" ht="14.25" customHeight="1" x14ac:dyDescent="0.35">
      <c r="A178" s="5" t="s">
        <v>27</v>
      </c>
      <c r="D178" s="6">
        <v>0.5</v>
      </c>
      <c r="E178" s="6">
        <v>0.21</v>
      </c>
      <c r="H178" s="5">
        <f t="shared" si="38"/>
        <v>64</v>
      </c>
      <c r="J178" s="5">
        <f t="shared" si="39"/>
        <v>26.88</v>
      </c>
    </row>
    <row r="179" spans="1:10" ht="14.25" customHeight="1" x14ac:dyDescent="0.35"/>
    <row r="180" spans="1:10" ht="14.25" customHeight="1" x14ac:dyDescent="0.35">
      <c r="A180" s="5" t="s">
        <v>103</v>
      </c>
    </row>
    <row r="181" spans="1:10" ht="14.25" customHeight="1" x14ac:dyDescent="0.35">
      <c r="A181" s="5" t="s">
        <v>12</v>
      </c>
      <c r="D181" s="6">
        <v>0.2</v>
      </c>
      <c r="E181" s="6">
        <v>0.38767715343398224</v>
      </c>
      <c r="H181" s="5">
        <f t="shared" ref="H181:H188" si="40">158*D181</f>
        <v>31.6</v>
      </c>
      <c r="J181" s="5">
        <f t="shared" ref="J181:J188" si="41">158*E181</f>
        <v>61.25299024256919</v>
      </c>
    </row>
    <row r="182" spans="1:10" ht="14.25" customHeight="1" x14ac:dyDescent="0.35">
      <c r="A182" s="5" t="s">
        <v>15</v>
      </c>
      <c r="D182" s="6">
        <v>1.9923859740591201</v>
      </c>
      <c r="E182" s="6">
        <v>9.1167517328089476E-2</v>
      </c>
      <c r="H182" s="5">
        <f t="shared" si="40"/>
        <v>314.79698390134098</v>
      </c>
      <c r="J182" s="5">
        <f t="shared" si="41"/>
        <v>14.404467737838138</v>
      </c>
    </row>
    <row r="183" spans="1:10" ht="14.25" customHeight="1" x14ac:dyDescent="0.35">
      <c r="A183" s="5" t="s">
        <v>18</v>
      </c>
      <c r="D183" s="6">
        <v>0.59621083400006936</v>
      </c>
      <c r="E183" s="6">
        <v>0.30660374078625785</v>
      </c>
      <c r="H183" s="5">
        <f t="shared" si="40"/>
        <v>94.201311772010953</v>
      </c>
      <c r="J183" s="5">
        <f t="shared" si="41"/>
        <v>48.44339104422874</v>
      </c>
    </row>
    <row r="184" spans="1:10" ht="14.25" customHeight="1" x14ac:dyDescent="0.35">
      <c r="A184" s="5" t="s">
        <v>15</v>
      </c>
      <c r="D184" s="6">
        <v>1.3792332613601341</v>
      </c>
      <c r="E184" s="6">
        <v>0.48600493796692901</v>
      </c>
      <c r="H184" s="5">
        <f t="shared" si="40"/>
        <v>217.91885529490119</v>
      </c>
      <c r="J184" s="5">
        <f t="shared" si="41"/>
        <v>76.788780198774788</v>
      </c>
    </row>
    <row r="185" spans="1:10" ht="14.25" customHeight="1" x14ac:dyDescent="0.35">
      <c r="A185" s="5" t="s">
        <v>21</v>
      </c>
      <c r="D185" s="6">
        <v>0.63639330619750889</v>
      </c>
      <c r="E185" s="6">
        <v>0.34130947023071634</v>
      </c>
      <c r="H185" s="5">
        <f t="shared" si="40"/>
        <v>100.55014237920641</v>
      </c>
      <c r="J185" s="5">
        <f t="shared" si="41"/>
        <v>53.92689629645318</v>
      </c>
    </row>
    <row r="186" spans="1:10" ht="14.25" customHeight="1" x14ac:dyDescent="0.35">
      <c r="A186" s="5" t="s">
        <v>94</v>
      </c>
      <c r="D186" s="6">
        <v>1.7956575457926416</v>
      </c>
      <c r="E186" s="6">
        <v>0.59516390010010711</v>
      </c>
      <c r="H186" s="5">
        <f t="shared" si="40"/>
        <v>283.71389223523738</v>
      </c>
      <c r="J186" s="5">
        <f t="shared" si="41"/>
        <v>94.035896215816919</v>
      </c>
    </row>
    <row r="187" spans="1:10" ht="14.25" customHeight="1" x14ac:dyDescent="0.35">
      <c r="A187" s="5" t="s">
        <v>24</v>
      </c>
      <c r="D187" s="6">
        <v>1.4337716323684762</v>
      </c>
      <c r="E187" s="6">
        <v>0.08</v>
      </c>
      <c r="H187" s="5">
        <f t="shared" si="40"/>
        <v>226.53591791421923</v>
      </c>
      <c r="J187" s="5">
        <f t="shared" si="41"/>
        <v>12.64</v>
      </c>
    </row>
    <row r="188" spans="1:10" ht="14.25" customHeight="1" x14ac:dyDescent="0.35">
      <c r="A188" s="5" t="s">
        <v>27</v>
      </c>
      <c r="D188" s="6">
        <v>0.69226047717568817</v>
      </c>
      <c r="E188" s="6">
        <v>0.57999999999999996</v>
      </c>
      <c r="H188" s="5">
        <f t="shared" si="40"/>
        <v>109.37715539375873</v>
      </c>
      <c r="J188" s="5">
        <f t="shared" si="41"/>
        <v>91.64</v>
      </c>
    </row>
    <row r="189" spans="1:10" ht="14.25" customHeight="1" x14ac:dyDescent="0.35"/>
    <row r="190" spans="1:10" ht="14.25" customHeight="1" x14ac:dyDescent="0.35"/>
    <row r="191" spans="1:10" ht="14.25" customHeight="1" x14ac:dyDescent="0.35"/>
    <row r="192" spans="1:10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3" ht="14.25" customHeight="1" x14ac:dyDescent="0.35">
      <c r="A1" s="5" t="s">
        <v>122</v>
      </c>
    </row>
    <row r="2" spans="1:13" ht="14.25" customHeight="1" x14ac:dyDescent="0.35">
      <c r="A2" s="5" t="s">
        <v>123</v>
      </c>
    </row>
    <row r="3" spans="1:13" ht="14.25" customHeight="1" x14ac:dyDescent="0.35"/>
    <row r="4" spans="1:13" ht="14.25" customHeight="1" x14ac:dyDescent="0.35">
      <c r="A4" s="5" t="s">
        <v>57</v>
      </c>
      <c r="C4" s="5">
        <f>90+42+67</f>
        <v>199</v>
      </c>
    </row>
    <row r="5" spans="1:13" ht="14.25" customHeight="1" x14ac:dyDescent="0.35">
      <c r="A5" s="5" t="s">
        <v>68</v>
      </c>
      <c r="C5" s="5">
        <v>56</v>
      </c>
    </row>
    <row r="6" spans="1:13" ht="14.25" customHeight="1" x14ac:dyDescent="0.35">
      <c r="A6" s="5" t="s">
        <v>80</v>
      </c>
      <c r="C6" s="5">
        <v>57</v>
      </c>
    </row>
    <row r="7" spans="1:13" ht="14.25" customHeight="1" x14ac:dyDescent="0.35">
      <c r="A7" s="5" t="s">
        <v>87</v>
      </c>
      <c r="C7" s="5">
        <f>9+58</f>
        <v>67</v>
      </c>
    </row>
    <row r="8" spans="1:13" ht="14.25" customHeight="1" x14ac:dyDescent="0.35">
      <c r="A8" s="5" t="s">
        <v>69</v>
      </c>
      <c r="C8" s="5" t="s">
        <v>124</v>
      </c>
    </row>
    <row r="9" spans="1:13" ht="14.25" customHeight="1" x14ac:dyDescent="0.35">
      <c r="A9" s="5" t="s">
        <v>125</v>
      </c>
      <c r="C9" s="5" t="s">
        <v>124</v>
      </c>
    </row>
    <row r="10" spans="1:13" ht="14.25" customHeight="1" x14ac:dyDescent="0.35">
      <c r="A10" s="5" t="s">
        <v>70</v>
      </c>
      <c r="C10" s="5" t="s">
        <v>124</v>
      </c>
    </row>
    <row r="11" spans="1:13" ht="14.25" customHeight="1" x14ac:dyDescent="0.35">
      <c r="A11" s="5" t="s">
        <v>88</v>
      </c>
      <c r="C11" s="5" t="s">
        <v>124</v>
      </c>
    </row>
    <row r="12" spans="1:13" ht="14.25" customHeight="1" x14ac:dyDescent="0.35">
      <c r="A12" s="5" t="s">
        <v>59</v>
      </c>
      <c r="C12" s="5" t="s">
        <v>124</v>
      </c>
    </row>
    <row r="13" spans="1:13" ht="14.25" customHeight="1" x14ac:dyDescent="0.35"/>
    <row r="14" spans="1:13" ht="14.25" customHeight="1" x14ac:dyDescent="0.35"/>
    <row r="15" spans="1:13" ht="14.25" customHeight="1" x14ac:dyDescent="0.35">
      <c r="A15" s="5" t="s">
        <v>57</v>
      </c>
      <c r="D15" s="5" t="s">
        <v>126</v>
      </c>
      <c r="F15" s="5" t="s">
        <v>127</v>
      </c>
      <c r="I15" s="5" t="s">
        <v>128</v>
      </c>
      <c r="M15" s="5" t="s">
        <v>129</v>
      </c>
    </row>
    <row r="16" spans="1:13" ht="14.25" customHeight="1" x14ac:dyDescent="0.35">
      <c r="A16" s="5" t="s">
        <v>12</v>
      </c>
      <c r="D16" s="6">
        <v>0.37558535879260002</v>
      </c>
      <c r="F16" s="6">
        <v>0.20663760100984363</v>
      </c>
      <c r="I16" s="5">
        <f t="shared" ref="I16:I21" si="0">D16*199</f>
        <v>74.741486399727407</v>
      </c>
      <c r="M16" s="5">
        <f t="shared" ref="M16:M21" si="1">F16*199</f>
        <v>41.120882600958879</v>
      </c>
    </row>
    <row r="17" spans="1:13" ht="14.25" customHeight="1" x14ac:dyDescent="0.35">
      <c r="A17" s="5" t="s">
        <v>15</v>
      </c>
      <c r="D17" s="6">
        <v>0.39786725436538872</v>
      </c>
      <c r="F17" s="6">
        <v>0.97259701293446865</v>
      </c>
      <c r="I17" s="5">
        <f t="shared" si="0"/>
        <v>79.175583618712352</v>
      </c>
      <c r="M17" s="5">
        <f t="shared" si="1"/>
        <v>193.54680557395926</v>
      </c>
    </row>
    <row r="18" spans="1:13" ht="14.25" customHeight="1" x14ac:dyDescent="0.35">
      <c r="A18" s="5" t="s">
        <v>18</v>
      </c>
      <c r="D18" s="6">
        <v>0.90113290878754304</v>
      </c>
      <c r="F18" s="6">
        <v>0.45045154262905795</v>
      </c>
      <c r="I18" s="5">
        <f t="shared" si="0"/>
        <v>179.32544884872107</v>
      </c>
      <c r="M18" s="5">
        <f t="shared" si="1"/>
        <v>89.63985698318254</v>
      </c>
    </row>
    <row r="19" spans="1:13" ht="14.25" customHeight="1" x14ac:dyDescent="0.35">
      <c r="A19" s="5" t="s">
        <v>21</v>
      </c>
      <c r="D19" s="6">
        <v>1.6924099950854041</v>
      </c>
      <c r="F19" s="6">
        <v>1.2</v>
      </c>
      <c r="I19" s="5">
        <f t="shared" si="0"/>
        <v>336.78958902199543</v>
      </c>
      <c r="M19" s="5">
        <f t="shared" si="1"/>
        <v>238.79999999999998</v>
      </c>
    </row>
    <row r="20" spans="1:13" ht="14.25" customHeight="1" x14ac:dyDescent="0.35">
      <c r="A20" s="5" t="s">
        <v>24</v>
      </c>
      <c r="D20" s="6">
        <v>1.6044776672658441</v>
      </c>
      <c r="F20" s="6">
        <v>0.33</v>
      </c>
      <c r="I20" s="5">
        <f t="shared" si="0"/>
        <v>319.29105578590298</v>
      </c>
      <c r="M20" s="5">
        <f t="shared" si="1"/>
        <v>65.67</v>
      </c>
    </row>
    <row r="21" spans="1:13" ht="14.25" customHeight="1" x14ac:dyDescent="0.35">
      <c r="A21" s="5" t="s">
        <v>27</v>
      </c>
      <c r="D21" s="6">
        <v>0.4</v>
      </c>
      <c r="F21" s="6">
        <v>0.6</v>
      </c>
      <c r="I21" s="5">
        <f t="shared" si="0"/>
        <v>79.600000000000009</v>
      </c>
      <c r="M21" s="5">
        <f t="shared" si="1"/>
        <v>119.39999999999999</v>
      </c>
    </row>
    <row r="22" spans="1:13" ht="14.25" customHeight="1" x14ac:dyDescent="0.35"/>
    <row r="23" spans="1:13" ht="14.25" customHeight="1" x14ac:dyDescent="0.35">
      <c r="A23" s="5" t="s">
        <v>68</v>
      </c>
    </row>
    <row r="24" spans="1:13" ht="14.25" customHeight="1" x14ac:dyDescent="0.35">
      <c r="A24" s="5" t="s">
        <v>12</v>
      </c>
      <c r="D24" s="6">
        <v>0.3</v>
      </c>
      <c r="F24" s="6">
        <v>0.3009285839222724</v>
      </c>
      <c r="I24" s="5">
        <f t="shared" ref="I24:I29" si="2">D24*56</f>
        <v>16.8</v>
      </c>
      <c r="M24" s="5">
        <f t="shared" ref="M24:M29" si="3">F24*56</f>
        <v>16.852000699647256</v>
      </c>
    </row>
    <row r="25" spans="1:13" ht="14.25" customHeight="1" x14ac:dyDescent="0.35">
      <c r="A25" s="5" t="s">
        <v>15</v>
      </c>
      <c r="D25" s="6">
        <v>0.15844662409822474</v>
      </c>
      <c r="F25" s="6">
        <v>0.37580561344005559</v>
      </c>
      <c r="I25" s="5">
        <f t="shared" si="2"/>
        <v>8.8730109495005856</v>
      </c>
      <c r="M25" s="5">
        <f t="shared" si="3"/>
        <v>21.045114352643111</v>
      </c>
    </row>
    <row r="26" spans="1:13" ht="14.25" customHeight="1" x14ac:dyDescent="0.35">
      <c r="A26" s="5" t="s">
        <v>18</v>
      </c>
      <c r="D26" s="6">
        <v>0.13392081388946475</v>
      </c>
      <c r="F26" s="6">
        <v>0.13955176351161069</v>
      </c>
      <c r="I26" s="5">
        <f t="shared" si="2"/>
        <v>7.4995655778100261</v>
      </c>
      <c r="M26" s="5">
        <f t="shared" si="3"/>
        <v>7.8148987566501988</v>
      </c>
    </row>
    <row r="27" spans="1:13" ht="14.25" customHeight="1" x14ac:dyDescent="0.35">
      <c r="A27" s="5" t="s">
        <v>21</v>
      </c>
      <c r="D27" s="6">
        <v>0.79917078629354976</v>
      </c>
      <c r="F27" s="6">
        <v>1.05</v>
      </c>
      <c r="I27" s="5">
        <f t="shared" si="2"/>
        <v>44.753564032438788</v>
      </c>
      <c r="M27" s="5">
        <f t="shared" si="3"/>
        <v>58.800000000000004</v>
      </c>
    </row>
    <row r="28" spans="1:13" ht="14.25" customHeight="1" x14ac:dyDescent="0.35">
      <c r="A28" s="5" t="s">
        <v>24</v>
      </c>
      <c r="D28" s="6">
        <v>1.007769287472744</v>
      </c>
      <c r="F28" s="6">
        <v>0.2</v>
      </c>
      <c r="I28" s="5">
        <f t="shared" si="2"/>
        <v>56.435080098473662</v>
      </c>
      <c r="M28" s="5">
        <f t="shared" si="3"/>
        <v>11.200000000000001</v>
      </c>
    </row>
    <row r="29" spans="1:13" ht="14.25" customHeight="1" x14ac:dyDescent="0.35">
      <c r="A29" s="5" t="s">
        <v>27</v>
      </c>
      <c r="D29" s="6">
        <v>0</v>
      </c>
      <c r="F29" s="6">
        <v>0.47056961844120615</v>
      </c>
      <c r="I29" s="5">
        <f t="shared" si="2"/>
        <v>0</v>
      </c>
      <c r="M29" s="5">
        <f t="shared" si="3"/>
        <v>26.351898632707545</v>
      </c>
    </row>
    <row r="30" spans="1:13" ht="14.25" customHeight="1" x14ac:dyDescent="0.35"/>
    <row r="31" spans="1:13" ht="14.25" customHeight="1" x14ac:dyDescent="0.35">
      <c r="A31" s="5" t="s">
        <v>80</v>
      </c>
    </row>
    <row r="32" spans="1:13" ht="14.25" customHeight="1" x14ac:dyDescent="0.35">
      <c r="A32" s="5" t="s">
        <v>12</v>
      </c>
      <c r="D32" s="6">
        <v>0.1</v>
      </c>
      <c r="F32" s="6">
        <v>0.60788969709930096</v>
      </c>
      <c r="I32" s="5">
        <f t="shared" ref="I32:I37" si="4">D32*57</f>
        <v>5.7</v>
      </c>
      <c r="M32" s="5">
        <f t="shared" ref="M32:M37" si="5">F32*57</f>
        <v>34.649712734660156</v>
      </c>
    </row>
    <row r="33" spans="1:13" ht="14.25" customHeight="1" x14ac:dyDescent="0.35">
      <c r="A33" s="5" t="s">
        <v>15</v>
      </c>
      <c r="D33" s="6">
        <v>1.9239600453707051</v>
      </c>
      <c r="F33" s="6">
        <v>0.44737188843454212</v>
      </c>
      <c r="I33" s="5">
        <f t="shared" si="4"/>
        <v>109.66572258613019</v>
      </c>
      <c r="M33" s="5">
        <f t="shared" si="5"/>
        <v>25.500197640768899</v>
      </c>
    </row>
    <row r="34" spans="1:13" ht="14.25" customHeight="1" x14ac:dyDescent="0.35">
      <c r="A34" s="5" t="s">
        <v>18</v>
      </c>
      <c r="D34" s="6">
        <v>0.52698905167616328</v>
      </c>
      <c r="F34" s="6">
        <v>0.89057353735509748</v>
      </c>
      <c r="I34" s="5">
        <f t="shared" si="4"/>
        <v>30.038375945541308</v>
      </c>
      <c r="M34" s="5">
        <f t="shared" si="5"/>
        <v>50.762691629240557</v>
      </c>
    </row>
    <row r="35" spans="1:13" ht="14.25" customHeight="1" x14ac:dyDescent="0.35">
      <c r="A35" s="5" t="s">
        <v>21</v>
      </c>
      <c r="D35" s="6">
        <v>0.20494757115269358</v>
      </c>
      <c r="F35" s="6">
        <v>0.76070777065552808</v>
      </c>
      <c r="I35" s="5">
        <f t="shared" si="4"/>
        <v>11.682011555703534</v>
      </c>
      <c r="M35" s="5">
        <f t="shared" si="5"/>
        <v>43.360342927365103</v>
      </c>
    </row>
    <row r="36" spans="1:13" ht="14.25" customHeight="1" x14ac:dyDescent="0.35">
      <c r="A36" s="5" t="s">
        <v>24</v>
      </c>
      <c r="D36" s="6">
        <v>1.9120008155443886</v>
      </c>
      <c r="F36" s="6">
        <v>0.15642380272375267</v>
      </c>
      <c r="I36" s="5">
        <f t="shared" si="4"/>
        <v>108.98404648603015</v>
      </c>
      <c r="M36" s="5">
        <f t="shared" si="5"/>
        <v>8.9161567552539029</v>
      </c>
    </row>
    <row r="37" spans="1:13" ht="14.25" customHeight="1" x14ac:dyDescent="0.35">
      <c r="A37" s="5" t="s">
        <v>27</v>
      </c>
      <c r="D37" s="6">
        <v>0.3</v>
      </c>
      <c r="F37" s="6">
        <v>0.56049119951886528</v>
      </c>
      <c r="I37" s="5">
        <f t="shared" si="4"/>
        <v>17.099999999999998</v>
      </c>
      <c r="M37" s="5">
        <f t="shared" si="5"/>
        <v>31.94799837257532</v>
      </c>
    </row>
    <row r="38" spans="1:13" ht="14.25" customHeight="1" x14ac:dyDescent="0.35"/>
    <row r="39" spans="1:13" ht="14.25" customHeight="1" x14ac:dyDescent="0.35">
      <c r="A39" s="5" t="s">
        <v>87</v>
      </c>
    </row>
    <row r="40" spans="1:13" ht="14.25" customHeight="1" x14ac:dyDescent="0.35">
      <c r="A40" s="5" t="s">
        <v>82</v>
      </c>
      <c r="D40" s="6">
        <v>2.4</v>
      </c>
      <c r="F40" s="6">
        <v>1.2</v>
      </c>
      <c r="I40" s="5">
        <f t="shared" ref="I40:I43" si="6">D40*67</f>
        <v>160.79999999999998</v>
      </c>
      <c r="M40" s="5">
        <f t="shared" ref="M40:M43" si="7">F40*67</f>
        <v>80.399999999999991</v>
      </c>
    </row>
    <row r="41" spans="1:13" ht="14.25" customHeight="1" x14ac:dyDescent="0.35">
      <c r="A41" s="5" t="s">
        <v>21</v>
      </c>
      <c r="D41" s="6">
        <v>1.5398305710224585</v>
      </c>
      <c r="F41" s="6">
        <v>0.5880958344283852</v>
      </c>
      <c r="I41" s="5">
        <f t="shared" si="6"/>
        <v>103.16864825850472</v>
      </c>
      <c r="M41" s="5">
        <f t="shared" si="7"/>
        <v>39.402420906701806</v>
      </c>
    </row>
    <row r="42" spans="1:13" ht="14.25" customHeight="1" x14ac:dyDescent="0.35">
      <c r="A42" s="5" t="s">
        <v>24</v>
      </c>
      <c r="D42" s="6">
        <v>1.3655519111260399</v>
      </c>
      <c r="F42" s="6">
        <v>0.17</v>
      </c>
      <c r="I42" s="5">
        <f t="shared" si="6"/>
        <v>91.491978045444668</v>
      </c>
      <c r="M42" s="5">
        <f t="shared" si="7"/>
        <v>11.39</v>
      </c>
    </row>
    <row r="43" spans="1:13" ht="14.25" customHeight="1" x14ac:dyDescent="0.35">
      <c r="A43" s="5" t="s">
        <v>27</v>
      </c>
      <c r="D43" s="6">
        <v>0.2</v>
      </c>
      <c r="F43" s="6">
        <v>0.78571146363389788</v>
      </c>
      <c r="I43" s="5">
        <f t="shared" si="6"/>
        <v>13.4</v>
      </c>
      <c r="M43" s="5">
        <f t="shared" si="7"/>
        <v>52.642668063471156</v>
      </c>
    </row>
    <row r="44" spans="1:13" ht="14.25" customHeight="1" x14ac:dyDescent="0.35"/>
    <row r="45" spans="1:13" ht="14.25" customHeight="1" x14ac:dyDescent="0.35">
      <c r="A45" s="5" t="s">
        <v>130</v>
      </c>
      <c r="E45" s="5" t="s">
        <v>131</v>
      </c>
    </row>
    <row r="46" spans="1:13" ht="14.25" customHeight="1" x14ac:dyDescent="0.35">
      <c r="A46" s="5" t="s">
        <v>12</v>
      </c>
      <c r="B46" s="5">
        <f>I16+I24+I32</f>
        <v>97.241486399727407</v>
      </c>
      <c r="E46" s="5">
        <f>B46/5</f>
        <v>19.448297279945482</v>
      </c>
    </row>
    <row r="47" spans="1:13" ht="14.25" customHeight="1" x14ac:dyDescent="0.35">
      <c r="A47" s="5" t="s">
        <v>15</v>
      </c>
      <c r="B47" s="5">
        <f t="shared" ref="B47:B48" si="8">I25+I33</f>
        <v>118.53873353563077</v>
      </c>
      <c r="E47" s="5">
        <f>B47/4</f>
        <v>29.634683383907692</v>
      </c>
    </row>
    <row r="48" spans="1:13" ht="14.25" customHeight="1" x14ac:dyDescent="0.35">
      <c r="A48" s="5" t="s">
        <v>18</v>
      </c>
      <c r="B48" s="5">
        <f t="shared" si="8"/>
        <v>37.537941523351336</v>
      </c>
      <c r="E48" s="5">
        <f>B48/5</f>
        <v>7.5075883046702669</v>
      </c>
    </row>
    <row r="49" spans="1:5" ht="14.25" customHeight="1" x14ac:dyDescent="0.35">
      <c r="A49" s="5" t="s">
        <v>21</v>
      </c>
      <c r="B49" s="5">
        <f>I41+I35+I27+I19</f>
        <v>496.3938128686425</v>
      </c>
      <c r="E49" s="5">
        <f t="shared" ref="E49:E50" si="9">B49/4</f>
        <v>124.09845321716062</v>
      </c>
    </row>
    <row r="50" spans="1:5" ht="14.25" customHeight="1" x14ac:dyDescent="0.35">
      <c r="A50" s="5" t="s">
        <v>24</v>
      </c>
      <c r="B50" s="5">
        <f>I42+I36+I20+I28</f>
        <v>576.20216041585149</v>
      </c>
      <c r="E50" s="5">
        <f t="shared" si="9"/>
        <v>144.05054010396287</v>
      </c>
    </row>
    <row r="51" spans="1:5" ht="14.25" customHeight="1" x14ac:dyDescent="0.35">
      <c r="A51" s="5" t="s">
        <v>27</v>
      </c>
      <c r="B51" s="5">
        <f>I43+I37+I21</f>
        <v>110.10000000000001</v>
      </c>
      <c r="E51" s="5">
        <f>B51/2</f>
        <v>55.050000000000004</v>
      </c>
    </row>
    <row r="52" spans="1:5" ht="14.25" customHeight="1" x14ac:dyDescent="0.35">
      <c r="A52" s="5" t="s">
        <v>82</v>
      </c>
      <c r="B52" s="5">
        <f>I40</f>
        <v>160.79999999999998</v>
      </c>
      <c r="E52" s="5">
        <f>B52/5</f>
        <v>32.159999999999997</v>
      </c>
    </row>
    <row r="53" spans="1:5" ht="14.25" customHeight="1" x14ac:dyDescent="0.35"/>
    <row r="54" spans="1:5" ht="14.25" customHeight="1" x14ac:dyDescent="0.35">
      <c r="A54" s="5" t="s">
        <v>132</v>
      </c>
    </row>
    <row r="55" spans="1:5" ht="14.25" customHeight="1" x14ac:dyDescent="0.35">
      <c r="A55" s="5" t="s">
        <v>12</v>
      </c>
      <c r="B55" s="5">
        <f>M32+M24+M16</f>
        <v>92.622596035266298</v>
      </c>
      <c r="E55" s="5">
        <f t="shared" ref="E55:E58" si="10">B55/5</f>
        <v>18.52451920705326</v>
      </c>
    </row>
    <row r="56" spans="1:5" ht="14.25" customHeight="1" x14ac:dyDescent="0.35">
      <c r="A56" s="5" t="s">
        <v>15</v>
      </c>
      <c r="B56" s="5">
        <f>M33+M17+M25</f>
        <v>240.09211756737128</v>
      </c>
      <c r="E56" s="5">
        <f t="shared" si="10"/>
        <v>48.018423513474254</v>
      </c>
    </row>
    <row r="57" spans="1:5" ht="14.25" customHeight="1" x14ac:dyDescent="0.35">
      <c r="A57" s="5" t="s">
        <v>18</v>
      </c>
      <c r="B57" s="5">
        <f>I34+I26+Airplane!I18</f>
        <v>216.86339037207239</v>
      </c>
      <c r="E57" s="5">
        <f t="shared" si="10"/>
        <v>43.37267807441448</v>
      </c>
    </row>
    <row r="58" spans="1:5" ht="14.25" customHeight="1" x14ac:dyDescent="0.35">
      <c r="A58" s="5" t="s">
        <v>21</v>
      </c>
      <c r="B58" s="5">
        <f t="shared" ref="B58:B60" si="11">M41+M35+M27+M19</f>
        <v>380.36276383406687</v>
      </c>
      <c r="E58" s="5">
        <f t="shared" si="10"/>
        <v>76.072552766813374</v>
      </c>
    </row>
    <row r="59" spans="1:5" ht="14.25" customHeight="1" x14ac:dyDescent="0.35">
      <c r="A59" s="5" t="s">
        <v>24</v>
      </c>
      <c r="B59" s="5">
        <f t="shared" si="11"/>
        <v>97.176156755253913</v>
      </c>
      <c r="E59" s="5">
        <f>B59/4</f>
        <v>24.294039188813478</v>
      </c>
    </row>
    <row r="60" spans="1:5" ht="14.25" customHeight="1" x14ac:dyDescent="0.35">
      <c r="A60" s="5" t="s">
        <v>27</v>
      </c>
      <c r="B60" s="5">
        <f t="shared" si="11"/>
        <v>230.34256506875403</v>
      </c>
      <c r="E60" s="5">
        <f>B60/2</f>
        <v>115.17128253437701</v>
      </c>
    </row>
    <row r="61" spans="1:5" ht="14.25" customHeight="1" x14ac:dyDescent="0.35">
      <c r="A61" s="5" t="s">
        <v>82</v>
      </c>
      <c r="B61" s="5">
        <f>M41</f>
        <v>39.402420906701806</v>
      </c>
      <c r="E61" s="5">
        <f>B61/4</f>
        <v>9.8506052266754516</v>
      </c>
    </row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" ht="14.25" customHeight="1" x14ac:dyDescent="0.35">
      <c r="A1" s="5" t="s">
        <v>133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1" ht="14.25" customHeight="1" x14ac:dyDescent="0.35">
      <c r="A1" s="5" t="s">
        <v>134</v>
      </c>
    </row>
    <row r="2" spans="1:11" ht="14.25" customHeight="1" x14ac:dyDescent="0.35"/>
    <row r="3" spans="1:11" ht="14.25" customHeight="1" x14ac:dyDescent="0.35">
      <c r="A3" s="5" t="s">
        <v>67</v>
      </c>
      <c r="C3" s="5">
        <f>6+96+34+15</f>
        <v>151</v>
      </c>
    </row>
    <row r="4" spans="1:11" ht="14.25" customHeight="1" x14ac:dyDescent="0.35"/>
    <row r="5" spans="1:11" ht="14.25" customHeight="1" x14ac:dyDescent="0.35">
      <c r="A5" s="5" t="s">
        <v>81</v>
      </c>
      <c r="C5" s="5">
        <f>66+4+57+31</f>
        <v>158</v>
      </c>
    </row>
    <row r="6" spans="1:11" ht="14.25" customHeight="1" x14ac:dyDescent="0.35"/>
    <row r="7" spans="1:11" ht="14.25" customHeight="1" x14ac:dyDescent="0.35">
      <c r="A7" s="5" t="s">
        <v>77</v>
      </c>
      <c r="C7" s="5">
        <f>53+16+23+78+86+58+31</f>
        <v>345</v>
      </c>
    </row>
    <row r="8" spans="1:11" ht="14.25" customHeight="1" x14ac:dyDescent="0.35"/>
    <row r="9" spans="1:11" ht="14.25" customHeight="1" x14ac:dyDescent="0.35">
      <c r="A9" s="5" t="s">
        <v>95</v>
      </c>
      <c r="C9" s="5">
        <f>72+39+34</f>
        <v>145</v>
      </c>
    </row>
    <row r="10" spans="1:11" ht="14.25" customHeight="1" x14ac:dyDescent="0.35"/>
    <row r="11" spans="1:11" ht="14.25" customHeight="1" x14ac:dyDescent="0.35">
      <c r="A11" s="5" t="s">
        <v>97</v>
      </c>
      <c r="C11" s="5">
        <f>61+26+93+26</f>
        <v>206</v>
      </c>
    </row>
    <row r="12" spans="1:11" ht="14.25" customHeight="1" x14ac:dyDescent="0.35"/>
    <row r="13" spans="1:11" ht="14.25" customHeight="1" x14ac:dyDescent="0.35">
      <c r="A13" s="5" t="s">
        <v>67</v>
      </c>
      <c r="D13" s="5" t="s">
        <v>135</v>
      </c>
      <c r="F13" s="5" t="s">
        <v>109</v>
      </c>
      <c r="H13" s="5" t="s">
        <v>136</v>
      </c>
      <c r="K13" s="5" t="s">
        <v>137</v>
      </c>
    </row>
    <row r="14" spans="1:11" ht="14.25" customHeight="1" x14ac:dyDescent="0.35">
      <c r="A14" s="5" t="s">
        <v>12</v>
      </c>
      <c r="D14" s="6">
        <v>0.4</v>
      </c>
      <c r="F14" s="6">
        <v>0.56527818761308979</v>
      </c>
      <c r="H14" s="5">
        <f t="shared" ref="H14:H18" si="0">D14*151</f>
        <v>60.400000000000006</v>
      </c>
      <c r="K14" s="5">
        <f t="shared" ref="K14:K18" si="1">F14*151</f>
        <v>85.357006329576564</v>
      </c>
    </row>
    <row r="15" spans="1:11" ht="14.25" customHeight="1" x14ac:dyDescent="0.35">
      <c r="A15" s="5" t="s">
        <v>15</v>
      </c>
      <c r="D15" s="6">
        <v>1.8520464858981653</v>
      </c>
      <c r="F15" s="6">
        <v>0.52447316651124476</v>
      </c>
      <c r="H15" s="5">
        <f t="shared" si="0"/>
        <v>279.65901937062296</v>
      </c>
      <c r="K15" s="5">
        <f t="shared" si="1"/>
        <v>79.195448143197964</v>
      </c>
    </row>
    <row r="16" spans="1:11" ht="14.25" customHeight="1" x14ac:dyDescent="0.35">
      <c r="A16" s="5" t="s">
        <v>18</v>
      </c>
      <c r="D16" s="6">
        <v>0.97161614365648452</v>
      </c>
      <c r="F16" s="6">
        <v>0.31725830395116927</v>
      </c>
      <c r="H16" s="5">
        <f t="shared" si="0"/>
        <v>146.71403769212915</v>
      </c>
      <c r="K16" s="5">
        <f t="shared" si="1"/>
        <v>47.906003896626558</v>
      </c>
    </row>
    <row r="17" spans="1:11" ht="14.25" customHeight="1" x14ac:dyDescent="0.35">
      <c r="A17" s="5" t="s">
        <v>21</v>
      </c>
      <c r="D17" s="6">
        <v>6.9543581257815124E-2</v>
      </c>
      <c r="F17" s="6">
        <v>1.27</v>
      </c>
      <c r="H17" s="5">
        <f t="shared" si="0"/>
        <v>10.501080769930084</v>
      </c>
      <c r="K17" s="5">
        <f t="shared" si="1"/>
        <v>191.77</v>
      </c>
    </row>
    <row r="18" spans="1:11" ht="14.25" customHeight="1" x14ac:dyDescent="0.35">
      <c r="A18" s="5" t="s">
        <v>24</v>
      </c>
      <c r="D18" s="6">
        <v>1.662416700013144</v>
      </c>
      <c r="F18" s="6">
        <v>0.15</v>
      </c>
      <c r="H18" s="5">
        <f t="shared" si="0"/>
        <v>251.02492170198474</v>
      </c>
      <c r="K18" s="5">
        <f t="shared" si="1"/>
        <v>22.65</v>
      </c>
    </row>
    <row r="19" spans="1:11" ht="14.25" customHeight="1" x14ac:dyDescent="0.35"/>
    <row r="20" spans="1:11" ht="14.25" customHeight="1" x14ac:dyDescent="0.35">
      <c r="A20" s="5" t="s">
        <v>81</v>
      </c>
    </row>
    <row r="21" spans="1:11" ht="14.25" customHeight="1" x14ac:dyDescent="0.35">
      <c r="A21" s="5" t="s">
        <v>82</v>
      </c>
      <c r="D21" s="6">
        <v>2.7</v>
      </c>
      <c r="F21" s="6">
        <v>0.90987012522244037</v>
      </c>
      <c r="H21" s="5">
        <f t="shared" ref="H21:H24" si="2">D21*158</f>
        <v>426.6</v>
      </c>
      <c r="K21" s="5">
        <f t="shared" ref="K21:K24" si="3">F21*158</f>
        <v>143.75947978514557</v>
      </c>
    </row>
    <row r="22" spans="1:11" ht="14.25" customHeight="1" x14ac:dyDescent="0.35">
      <c r="A22" s="5" t="s">
        <v>21</v>
      </c>
      <c r="D22" s="6">
        <v>0.65249959445295591</v>
      </c>
      <c r="F22" s="6">
        <v>0.22455768560596334</v>
      </c>
      <c r="H22" s="5">
        <f t="shared" si="2"/>
        <v>103.09493592356704</v>
      </c>
      <c r="K22" s="5">
        <f t="shared" si="3"/>
        <v>35.480114325742207</v>
      </c>
    </row>
    <row r="23" spans="1:11" ht="14.25" customHeight="1" x14ac:dyDescent="0.35">
      <c r="A23" s="5" t="s">
        <v>24</v>
      </c>
      <c r="D23" s="6">
        <v>0.42316334391357913</v>
      </c>
      <c r="F23" s="6">
        <v>0.23</v>
      </c>
      <c r="H23" s="5">
        <f t="shared" si="2"/>
        <v>66.859808338345502</v>
      </c>
      <c r="K23" s="5">
        <f t="shared" si="3"/>
        <v>36.340000000000003</v>
      </c>
    </row>
    <row r="24" spans="1:11" ht="14.25" customHeight="1" x14ac:dyDescent="0.35">
      <c r="A24" s="5" t="s">
        <v>27</v>
      </c>
      <c r="D24" s="6">
        <v>0.69794070333499758</v>
      </c>
      <c r="F24" s="6">
        <v>0.8483212410104547</v>
      </c>
      <c r="H24" s="5">
        <f t="shared" si="2"/>
        <v>110.27463112692962</v>
      </c>
      <c r="K24" s="5">
        <f t="shared" si="3"/>
        <v>134.03475607965183</v>
      </c>
    </row>
    <row r="25" spans="1:11" ht="14.25" customHeight="1" x14ac:dyDescent="0.35"/>
    <row r="26" spans="1:11" ht="14.25" customHeight="1" x14ac:dyDescent="0.35">
      <c r="A26" s="5" t="s">
        <v>77</v>
      </c>
    </row>
    <row r="27" spans="1:11" ht="14.25" customHeight="1" x14ac:dyDescent="0.35">
      <c r="A27" s="5" t="s">
        <v>12</v>
      </c>
      <c r="D27" s="6">
        <v>0.16910372521292483</v>
      </c>
      <c r="F27" s="6">
        <v>0.62390114044437095</v>
      </c>
      <c r="H27" s="5">
        <f t="shared" ref="H27:H32" si="4">D27*345</f>
        <v>58.340785198459066</v>
      </c>
      <c r="K27" s="5">
        <f t="shared" ref="K27:K32" si="5">F27*345</f>
        <v>215.24589345330799</v>
      </c>
    </row>
    <row r="28" spans="1:11" ht="14.25" customHeight="1" x14ac:dyDescent="0.35">
      <c r="A28" s="5" t="s">
        <v>15</v>
      </c>
      <c r="D28" s="6">
        <v>0.66093568275210823</v>
      </c>
      <c r="F28" s="6">
        <v>0.80672818589092732</v>
      </c>
      <c r="H28" s="5">
        <f t="shared" si="4"/>
        <v>228.02281054947733</v>
      </c>
      <c r="K28" s="5">
        <f t="shared" si="5"/>
        <v>278.32122413236993</v>
      </c>
    </row>
    <row r="29" spans="1:11" ht="14.25" customHeight="1" x14ac:dyDescent="0.35">
      <c r="A29" s="5" t="s">
        <v>18</v>
      </c>
      <c r="D29" s="6">
        <v>1.9542262227447631</v>
      </c>
      <c r="F29" s="6">
        <v>0.88687904122446926</v>
      </c>
      <c r="H29" s="5">
        <f t="shared" si="4"/>
        <v>674.20804684694326</v>
      </c>
      <c r="K29" s="5">
        <f t="shared" si="5"/>
        <v>305.9732692224419</v>
      </c>
    </row>
    <row r="30" spans="1:11" ht="14.25" customHeight="1" x14ac:dyDescent="0.35">
      <c r="A30" s="5" t="s">
        <v>21</v>
      </c>
      <c r="D30" s="6">
        <v>0.97895493951619605</v>
      </c>
      <c r="F30" s="6">
        <v>0.82285041506711221</v>
      </c>
      <c r="H30" s="5">
        <f t="shared" si="4"/>
        <v>337.73945413308763</v>
      </c>
      <c r="K30" s="5">
        <f t="shared" si="5"/>
        <v>283.88339319815373</v>
      </c>
    </row>
    <row r="31" spans="1:11" ht="14.25" customHeight="1" x14ac:dyDescent="0.35">
      <c r="A31" s="5" t="s">
        <v>24</v>
      </c>
      <c r="D31" s="6">
        <v>0.7916615927779751</v>
      </c>
      <c r="F31" s="6">
        <v>0.24</v>
      </c>
      <c r="H31" s="5">
        <f t="shared" si="4"/>
        <v>273.12324950840139</v>
      </c>
      <c r="K31" s="5">
        <f t="shared" si="5"/>
        <v>82.8</v>
      </c>
    </row>
    <row r="32" spans="1:11" ht="14.25" customHeight="1" x14ac:dyDescent="0.35">
      <c r="A32" s="5" t="s">
        <v>27</v>
      </c>
      <c r="D32" s="6">
        <v>0.3</v>
      </c>
      <c r="F32" s="6">
        <v>0.96875014690519279</v>
      </c>
      <c r="H32" s="5">
        <f t="shared" si="4"/>
        <v>103.5</v>
      </c>
      <c r="K32" s="5">
        <f t="shared" si="5"/>
        <v>334.21880068229149</v>
      </c>
    </row>
    <row r="33" spans="1:11" ht="14.25" customHeight="1" x14ac:dyDescent="0.35"/>
    <row r="34" spans="1:11" ht="14.25" customHeight="1" x14ac:dyDescent="0.35">
      <c r="A34" s="5" t="s">
        <v>95</v>
      </c>
    </row>
    <row r="35" spans="1:11" ht="14.25" customHeight="1" x14ac:dyDescent="0.35">
      <c r="A35" s="5" t="s">
        <v>12</v>
      </c>
      <c r="D35" s="6">
        <v>0.11532088698363108</v>
      </c>
      <c r="F35" s="6">
        <v>0.16935407267701799</v>
      </c>
      <c r="H35" s="5">
        <f t="shared" ref="H35:H38" si="6">D35*145</f>
        <v>16.721528612626507</v>
      </c>
      <c r="K35" s="5">
        <f t="shared" ref="K35:K38" si="7">F35*145</f>
        <v>24.556340538167611</v>
      </c>
    </row>
    <row r="36" spans="1:11" ht="14.25" customHeight="1" x14ac:dyDescent="0.35">
      <c r="A36" s="5" t="s">
        <v>18</v>
      </c>
      <c r="D36" s="6">
        <v>1.7067283480808244</v>
      </c>
      <c r="F36" s="6">
        <v>0.475710524779552</v>
      </c>
      <c r="H36" s="5">
        <f t="shared" si="6"/>
        <v>247.47561047171953</v>
      </c>
      <c r="K36" s="5">
        <f t="shared" si="7"/>
        <v>68.978026093035041</v>
      </c>
    </row>
    <row r="37" spans="1:11" ht="14.25" customHeight="1" x14ac:dyDescent="0.35">
      <c r="A37" s="5" t="s">
        <v>94</v>
      </c>
      <c r="D37" s="6">
        <v>0.50828301461335124</v>
      </c>
      <c r="F37" s="6">
        <v>0.50393971941379712</v>
      </c>
      <c r="H37" s="5">
        <f t="shared" si="6"/>
        <v>73.701037118935929</v>
      </c>
      <c r="K37" s="5">
        <f t="shared" si="7"/>
        <v>73.071259315000589</v>
      </c>
    </row>
    <row r="38" spans="1:11" ht="14.25" customHeight="1" x14ac:dyDescent="0.35">
      <c r="A38" s="5" t="s">
        <v>24</v>
      </c>
      <c r="D38" s="6">
        <v>1.7978994643254114</v>
      </c>
      <c r="F38" s="6">
        <v>0.26</v>
      </c>
      <c r="H38" s="5">
        <f t="shared" si="6"/>
        <v>260.69542232718464</v>
      </c>
      <c r="K38" s="5">
        <f t="shared" si="7"/>
        <v>37.700000000000003</v>
      </c>
    </row>
    <row r="39" spans="1:11" ht="14.25" customHeight="1" x14ac:dyDescent="0.35"/>
    <row r="40" spans="1:11" ht="14.25" customHeight="1" x14ac:dyDescent="0.35">
      <c r="A40" s="5" t="s">
        <v>97</v>
      </c>
    </row>
    <row r="41" spans="1:11" ht="14.25" customHeight="1" x14ac:dyDescent="0.35">
      <c r="A41" s="5" t="s">
        <v>12</v>
      </c>
      <c r="D41" s="6">
        <v>0.9452997296870298</v>
      </c>
      <c r="F41" s="6">
        <v>0.46869742578798801</v>
      </c>
      <c r="H41" s="5">
        <f t="shared" ref="H41:H45" si="8">D41*206</f>
        <v>194.73174431552815</v>
      </c>
      <c r="K41" s="5">
        <f t="shared" ref="K41:K45" si="9">F41*206</f>
        <v>96.551669712325534</v>
      </c>
    </row>
    <row r="42" spans="1:11" ht="14.25" customHeight="1" x14ac:dyDescent="0.35">
      <c r="A42" s="5" t="s">
        <v>82</v>
      </c>
      <c r="D42" s="6">
        <v>2.1</v>
      </c>
      <c r="F42" s="6">
        <v>0.21954512416657479</v>
      </c>
      <c r="H42" s="5">
        <f t="shared" si="8"/>
        <v>432.6</v>
      </c>
      <c r="K42" s="5">
        <f t="shared" si="9"/>
        <v>45.226295578314406</v>
      </c>
    </row>
    <row r="43" spans="1:11" ht="14.25" customHeight="1" x14ac:dyDescent="0.35">
      <c r="A43" s="5" t="s">
        <v>21</v>
      </c>
      <c r="D43" s="6">
        <v>1.2844228509279483</v>
      </c>
      <c r="F43" s="6">
        <v>0.67457253901450709</v>
      </c>
      <c r="H43" s="5">
        <f t="shared" si="8"/>
        <v>264.59110729115736</v>
      </c>
      <c r="K43" s="5">
        <f t="shared" si="9"/>
        <v>138.96194303698846</v>
      </c>
    </row>
    <row r="44" spans="1:11" ht="14.25" customHeight="1" x14ac:dyDescent="0.35">
      <c r="A44" s="5" t="s">
        <v>24</v>
      </c>
      <c r="D44" s="6">
        <v>1.8523663879175478</v>
      </c>
      <c r="F44" s="6">
        <v>0.15183635308622023</v>
      </c>
      <c r="H44" s="5">
        <f t="shared" si="8"/>
        <v>381.58747591101485</v>
      </c>
      <c r="K44" s="5">
        <f t="shared" si="9"/>
        <v>31.278288735761368</v>
      </c>
    </row>
    <row r="45" spans="1:11" ht="14.25" customHeight="1" x14ac:dyDescent="0.35">
      <c r="A45" s="5" t="s">
        <v>27</v>
      </c>
      <c r="D45" s="6">
        <v>0.4</v>
      </c>
      <c r="F45" s="6">
        <v>0.27625308872995746</v>
      </c>
      <c r="H45" s="5">
        <f t="shared" si="8"/>
        <v>82.4</v>
      </c>
      <c r="K45" s="5">
        <f t="shared" si="9"/>
        <v>56.908136278371238</v>
      </c>
    </row>
    <row r="46" spans="1:11" ht="14.25" customHeight="1" x14ac:dyDescent="0.35"/>
    <row r="47" spans="1:11" ht="14.25" customHeight="1" x14ac:dyDescent="0.35">
      <c r="A47" s="5" t="s">
        <v>138</v>
      </c>
      <c r="E47" s="5" t="s">
        <v>114</v>
      </c>
    </row>
    <row r="48" spans="1:11" ht="14.25" customHeight="1" x14ac:dyDescent="0.35">
      <c r="A48" s="5" t="s">
        <v>12</v>
      </c>
      <c r="B48" s="5">
        <f>H41+H35+H27+H14</f>
        <v>330.19405812661375</v>
      </c>
      <c r="E48" s="5">
        <f>B48/5</f>
        <v>66.038811625322751</v>
      </c>
    </row>
    <row r="49" spans="1:5" ht="14.25" customHeight="1" x14ac:dyDescent="0.35">
      <c r="A49" s="5" t="s">
        <v>82</v>
      </c>
      <c r="B49" s="5">
        <f>H42+H21</f>
        <v>859.2</v>
      </c>
      <c r="E49" s="5">
        <f>Agriculture!B49/5</f>
        <v>171.84</v>
      </c>
    </row>
    <row r="50" spans="1:5" ht="14.25" customHeight="1" x14ac:dyDescent="0.35">
      <c r="A50" s="5" t="s">
        <v>21</v>
      </c>
      <c r="B50" s="5">
        <f>H43+H30+H22+H17</f>
        <v>715.92657811774211</v>
      </c>
      <c r="E50" s="5">
        <f t="shared" ref="E50:E51" si="10">B50/4</f>
        <v>178.98164452943553</v>
      </c>
    </row>
    <row r="51" spans="1:5" ht="14.25" customHeight="1" x14ac:dyDescent="0.35">
      <c r="A51" s="5" t="s">
        <v>24</v>
      </c>
      <c r="B51" s="5">
        <f>H44+H38+H31+H23+H18</f>
        <v>1233.2908777869311</v>
      </c>
      <c r="E51" s="5">
        <f t="shared" si="10"/>
        <v>308.32271944673278</v>
      </c>
    </row>
    <row r="52" spans="1:5" ht="14.25" customHeight="1" x14ac:dyDescent="0.35">
      <c r="A52" s="5" t="s">
        <v>27</v>
      </c>
      <c r="B52" s="5">
        <f>H45+H32+H24</f>
        <v>296.17463112692963</v>
      </c>
      <c r="E52" s="5">
        <f>B52/2</f>
        <v>148.08731556346481</v>
      </c>
    </row>
    <row r="53" spans="1:5" ht="14.25" customHeight="1" x14ac:dyDescent="0.35">
      <c r="A53" s="5" t="s">
        <v>18</v>
      </c>
      <c r="B53" s="5">
        <f>H36+H29+H16</f>
        <v>1068.3976950107919</v>
      </c>
      <c r="E53" s="5">
        <f>B53/5</f>
        <v>213.67953900215838</v>
      </c>
    </row>
    <row r="54" spans="1:5" ht="14.25" customHeight="1" x14ac:dyDescent="0.35">
      <c r="A54" s="5" t="s">
        <v>94</v>
      </c>
      <c r="B54" s="5">
        <f>H37</f>
        <v>73.701037118935929</v>
      </c>
      <c r="E54" s="5">
        <f>B54/2</f>
        <v>36.850518559467965</v>
      </c>
    </row>
    <row r="55" spans="1:5" ht="14.25" customHeight="1" x14ac:dyDescent="0.35">
      <c r="A55" s="5" t="s">
        <v>15</v>
      </c>
      <c r="B55" s="5">
        <f>H15+H28</f>
        <v>507.68182992010031</v>
      </c>
      <c r="E55" s="5">
        <f>B55/5</f>
        <v>101.53636598402007</v>
      </c>
    </row>
    <row r="56" spans="1:5" ht="14.25" customHeight="1" x14ac:dyDescent="0.35"/>
    <row r="57" spans="1:5" ht="14.25" customHeight="1" x14ac:dyDescent="0.35">
      <c r="A57" s="5" t="s">
        <v>139</v>
      </c>
    </row>
    <row r="58" spans="1:5" ht="14.25" customHeight="1" x14ac:dyDescent="0.35">
      <c r="A58" s="5" t="s">
        <v>12</v>
      </c>
      <c r="B58" s="5">
        <f>K41+K35+K27+K14</f>
        <v>421.71091003337773</v>
      </c>
      <c r="E58" s="5">
        <f t="shared" ref="E58:E59" si="11">B58/5</f>
        <v>84.342182006675543</v>
      </c>
    </row>
    <row r="59" spans="1:5" ht="14.25" customHeight="1" x14ac:dyDescent="0.35">
      <c r="A59" s="5" t="s">
        <v>82</v>
      </c>
      <c r="B59" s="5">
        <f>K42+K22</f>
        <v>80.706409904056613</v>
      </c>
      <c r="E59" s="5">
        <f t="shared" si="11"/>
        <v>16.141281980811321</v>
      </c>
    </row>
    <row r="60" spans="1:5" ht="14.25" customHeight="1" x14ac:dyDescent="0.35">
      <c r="A60" s="5" t="s">
        <v>21</v>
      </c>
      <c r="B60" s="5">
        <f>K43+K30+K22+K17</f>
        <v>650.09545056088439</v>
      </c>
      <c r="E60" s="5">
        <f t="shared" ref="E60:E61" si="12">B60/4</f>
        <v>162.5238626402211</v>
      </c>
    </row>
    <row r="61" spans="1:5" ht="14.25" customHeight="1" x14ac:dyDescent="0.35">
      <c r="A61" s="5" t="s">
        <v>24</v>
      </c>
      <c r="B61" s="5">
        <f>K44+K38+K31+K23+K18</f>
        <v>210.76828873576136</v>
      </c>
      <c r="E61" s="5">
        <f t="shared" si="12"/>
        <v>52.69207218394034</v>
      </c>
    </row>
    <row r="62" spans="1:5" ht="14.25" customHeight="1" x14ac:dyDescent="0.35">
      <c r="A62" s="5" t="s">
        <v>27</v>
      </c>
      <c r="B62" s="5">
        <f>K45+K32+K24</f>
        <v>525.1616930403145</v>
      </c>
      <c r="E62" s="5">
        <f>B62/2</f>
        <v>262.58084652015725</v>
      </c>
    </row>
    <row r="63" spans="1:5" ht="14.25" customHeight="1" x14ac:dyDescent="0.35">
      <c r="A63" s="5" t="s">
        <v>18</v>
      </c>
      <c r="B63" s="5">
        <f>K36+K29+K16</f>
        <v>422.8572992121035</v>
      </c>
      <c r="E63" s="5">
        <f>B63/5</f>
        <v>84.571459842420694</v>
      </c>
    </row>
    <row r="64" spans="1:5" ht="14.25" customHeight="1" x14ac:dyDescent="0.35">
      <c r="A64" s="5" t="s">
        <v>94</v>
      </c>
      <c r="B64" s="5">
        <f>K37</f>
        <v>73.071259315000589</v>
      </c>
      <c r="E64" s="5">
        <f>B64/2</f>
        <v>36.535629657500294</v>
      </c>
    </row>
    <row r="65" spans="1:5" ht="14.25" customHeight="1" x14ac:dyDescent="0.35">
      <c r="A65" s="5" t="s">
        <v>15</v>
      </c>
      <c r="B65" s="5">
        <f>K28+K15</f>
        <v>357.51667227556788</v>
      </c>
      <c r="E65" s="5">
        <f>B65/4</f>
        <v>89.379168068891971</v>
      </c>
    </row>
    <row r="66" spans="1:5" ht="14.25" customHeight="1" x14ac:dyDescent="0.35"/>
    <row r="67" spans="1:5" ht="14.25" customHeight="1" x14ac:dyDescent="0.35"/>
    <row r="68" spans="1:5" ht="14.25" customHeight="1" x14ac:dyDescent="0.35"/>
    <row r="69" spans="1:5" ht="14.25" customHeight="1" x14ac:dyDescent="0.35"/>
    <row r="70" spans="1:5" ht="14.25" customHeight="1" x14ac:dyDescent="0.35"/>
    <row r="71" spans="1:5" ht="14.25" customHeight="1" x14ac:dyDescent="0.35"/>
    <row r="72" spans="1:5" ht="14.25" customHeight="1" x14ac:dyDescent="0.35"/>
    <row r="73" spans="1:5" ht="14.25" customHeight="1" x14ac:dyDescent="0.35"/>
    <row r="74" spans="1:5" ht="14.25" customHeight="1" x14ac:dyDescent="0.35"/>
    <row r="75" spans="1:5" ht="14.25" customHeight="1" x14ac:dyDescent="0.35"/>
    <row r="76" spans="1:5" ht="14.25" customHeight="1" x14ac:dyDescent="0.35"/>
    <row r="77" spans="1:5" ht="14.25" customHeight="1" x14ac:dyDescent="0.35"/>
    <row r="78" spans="1:5" ht="14.25" customHeight="1" x14ac:dyDescent="0.35"/>
    <row r="79" spans="1:5" ht="14.25" customHeight="1" x14ac:dyDescent="0.35"/>
    <row r="80" spans="1:5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topLeftCell="A7" workbookViewId="0">
      <selection activeCell="S10" sqref="S10"/>
    </sheetView>
  </sheetViews>
  <sheetFormatPr defaultColWidth="14.453125" defaultRowHeight="15" customHeight="1" x14ac:dyDescent="0.35"/>
  <cols>
    <col min="1" max="16" width="8.6328125" customWidth="1"/>
    <col min="17" max="17" width="9.81640625" customWidth="1"/>
    <col min="18" max="18" width="9.90625" customWidth="1"/>
    <col min="19" max="19" width="10.08984375" customWidth="1"/>
    <col min="20" max="26" width="8.6328125" customWidth="1"/>
  </cols>
  <sheetData>
    <row r="1" spans="1:19" ht="14.25" customHeight="1" x14ac:dyDescent="0.35">
      <c r="A1" s="5" t="s">
        <v>140</v>
      </c>
    </row>
    <row r="2" spans="1:19" ht="14.25" customHeight="1" x14ac:dyDescent="0.35"/>
    <row r="3" spans="1:19" ht="14.25" customHeight="1" x14ac:dyDescent="0.35">
      <c r="A3" s="5" t="s">
        <v>47</v>
      </c>
      <c r="C3" s="5">
        <v>2</v>
      </c>
    </row>
    <row r="4" spans="1:19" ht="14.25" customHeight="1" x14ac:dyDescent="0.35"/>
    <row r="5" spans="1:19" ht="14.25" customHeight="1" x14ac:dyDescent="0.35">
      <c r="A5" s="5" t="s">
        <v>61</v>
      </c>
      <c r="C5" s="5">
        <v>42</v>
      </c>
    </row>
    <row r="6" spans="1:19" ht="14.25" customHeight="1" x14ac:dyDescent="0.35"/>
    <row r="7" spans="1:19" ht="14.25" customHeight="1" x14ac:dyDescent="0.35">
      <c r="A7" s="5" t="s">
        <v>62</v>
      </c>
      <c r="C7" s="5">
        <v>25</v>
      </c>
    </row>
    <row r="8" spans="1:19" ht="14.25" customHeight="1" x14ac:dyDescent="0.35"/>
    <row r="9" spans="1:19" ht="14.25" customHeight="1" x14ac:dyDescent="0.35">
      <c r="A9" s="5" t="s">
        <v>47</v>
      </c>
      <c r="E9" s="5" t="s">
        <v>141</v>
      </c>
      <c r="H9" s="5" t="s">
        <v>142</v>
      </c>
      <c r="K9" s="5" t="s">
        <v>143</v>
      </c>
      <c r="N9" s="5" t="s">
        <v>144</v>
      </c>
      <c r="Q9" t="s">
        <v>47</v>
      </c>
      <c r="R9" t="s">
        <v>61</v>
      </c>
      <c r="S9" t="s">
        <v>62</v>
      </c>
    </row>
    <row r="10" spans="1:19" ht="14.25" customHeight="1" x14ac:dyDescent="0.35">
      <c r="A10" s="5" t="s">
        <v>12</v>
      </c>
      <c r="E10" s="6">
        <v>0</v>
      </c>
      <c r="H10" s="6">
        <v>0.48270007940438597</v>
      </c>
      <c r="K10" s="5">
        <f t="shared" ref="K10:K15" si="0">E10*2</f>
        <v>0</v>
      </c>
      <c r="N10" s="5">
        <f>Energy!H10*2</f>
        <v>0.96540015880877195</v>
      </c>
      <c r="Q10" s="5" t="s">
        <v>12</v>
      </c>
      <c r="R10" s="5" t="s">
        <v>12</v>
      </c>
      <c r="S10" s="5" t="s">
        <v>12</v>
      </c>
    </row>
    <row r="11" spans="1:19" ht="14.25" customHeight="1" x14ac:dyDescent="0.35">
      <c r="A11" s="5" t="s">
        <v>15</v>
      </c>
      <c r="E11" s="6">
        <v>3.8977320725745113E-2</v>
      </c>
      <c r="H11" s="6">
        <v>0.85956770439183139</v>
      </c>
      <c r="K11" s="5">
        <f t="shared" si="0"/>
        <v>7.7954641451490225E-2</v>
      </c>
      <c r="N11" s="5">
        <f>Energy!H11*2</f>
        <v>1.7191354087836628</v>
      </c>
      <c r="Q11" s="5" t="s">
        <v>15</v>
      </c>
      <c r="R11" s="5" t="s">
        <v>15</v>
      </c>
      <c r="S11" s="5" t="s">
        <v>15</v>
      </c>
    </row>
    <row r="12" spans="1:19" ht="14.25" customHeight="1" x14ac:dyDescent="0.35">
      <c r="A12" s="5" t="s">
        <v>18</v>
      </c>
      <c r="E12" s="6">
        <v>0.41849678201267904</v>
      </c>
      <c r="H12" s="6">
        <v>0.47773308393334424</v>
      </c>
      <c r="K12" s="5">
        <f t="shared" si="0"/>
        <v>0.83699356402535807</v>
      </c>
      <c r="N12" s="5">
        <f>Energy!H12*2</f>
        <v>0.95546616786668848</v>
      </c>
      <c r="Q12" s="5" t="s">
        <v>18</v>
      </c>
      <c r="R12" s="5" t="s">
        <v>18</v>
      </c>
      <c r="S12" s="5" t="s">
        <v>18</v>
      </c>
    </row>
    <row r="13" spans="1:19" ht="14.25" customHeight="1" x14ac:dyDescent="0.35">
      <c r="A13" s="5" t="s">
        <v>21</v>
      </c>
      <c r="E13" s="6">
        <v>1.9053669301556477</v>
      </c>
      <c r="H13" s="6">
        <v>1.2</v>
      </c>
      <c r="K13" s="5">
        <f t="shared" si="0"/>
        <v>3.8107338603112955</v>
      </c>
      <c r="N13" s="5">
        <f>Energy!H13*2</f>
        <v>2.4</v>
      </c>
      <c r="Q13" s="5" t="s">
        <v>21</v>
      </c>
      <c r="R13" s="5" t="s">
        <v>21</v>
      </c>
      <c r="S13" s="5" t="s">
        <v>21</v>
      </c>
    </row>
    <row r="14" spans="1:19" ht="14.25" customHeight="1" x14ac:dyDescent="0.35">
      <c r="A14" s="5" t="s">
        <v>24</v>
      </c>
      <c r="E14" s="6">
        <v>0.1539535411727071</v>
      </c>
      <c r="H14" s="6">
        <v>0.2</v>
      </c>
      <c r="K14" s="5">
        <f t="shared" si="0"/>
        <v>0.3079070823454142</v>
      </c>
      <c r="N14" s="5">
        <f>Energy!H14*2</f>
        <v>0.4</v>
      </c>
      <c r="Q14" s="5" t="s">
        <v>24</v>
      </c>
      <c r="R14" s="5" t="s">
        <v>24</v>
      </c>
      <c r="S14" s="5" t="s">
        <v>24</v>
      </c>
    </row>
    <row r="15" spans="1:19" ht="14.25" customHeight="1" x14ac:dyDescent="0.35">
      <c r="A15" s="5" t="s">
        <v>27</v>
      </c>
      <c r="E15" s="6">
        <v>0</v>
      </c>
      <c r="H15" s="6">
        <v>0.11722131599705055</v>
      </c>
      <c r="K15" s="5">
        <f t="shared" si="0"/>
        <v>0</v>
      </c>
      <c r="N15" s="5">
        <f>Energy!H15*2</f>
        <v>0.23444263199410109</v>
      </c>
      <c r="Q15" s="5" t="s">
        <v>27</v>
      </c>
      <c r="R15" s="5" t="s">
        <v>27</v>
      </c>
      <c r="S15" s="5" t="s">
        <v>27</v>
      </c>
    </row>
    <row r="16" spans="1:19" ht="14.25" customHeight="1" x14ac:dyDescent="0.35">
      <c r="Q16" s="33">
        <v>44418</v>
      </c>
    </row>
    <row r="17" spans="1:14" ht="14.25" customHeight="1" x14ac:dyDescent="0.35">
      <c r="A17" s="5" t="s">
        <v>61</v>
      </c>
    </row>
    <row r="18" spans="1:14" ht="14.25" customHeight="1" x14ac:dyDescent="0.35">
      <c r="A18" s="5" t="s">
        <v>12</v>
      </c>
      <c r="E18" s="6">
        <v>0.1</v>
      </c>
      <c r="H18" s="6">
        <v>0.20484329481120001</v>
      </c>
      <c r="K18" s="5">
        <f t="shared" ref="K18:K23" si="1">E18*42</f>
        <v>4.2</v>
      </c>
      <c r="N18" s="5">
        <f t="shared" ref="N18:N23" si="2">H18*42</f>
        <v>8.6034183820703998</v>
      </c>
    </row>
    <row r="19" spans="1:14" ht="14.25" customHeight="1" x14ac:dyDescent="0.35">
      <c r="A19" s="5" t="s">
        <v>15</v>
      </c>
      <c r="E19" s="6">
        <v>0.61117881534371632</v>
      </c>
      <c r="H19" s="6">
        <v>9.9048964091992264E-2</v>
      </c>
      <c r="K19" s="5">
        <f t="shared" si="1"/>
        <v>25.669510244436086</v>
      </c>
      <c r="N19" s="5">
        <f t="shared" si="2"/>
        <v>4.1600564918636751</v>
      </c>
    </row>
    <row r="20" spans="1:14" ht="14.25" customHeight="1" x14ac:dyDescent="0.35">
      <c r="A20" s="5" t="s">
        <v>18</v>
      </c>
      <c r="E20" s="6">
        <v>1.8520893577550459</v>
      </c>
      <c r="H20" s="6">
        <v>0.69705203242204794</v>
      </c>
      <c r="K20" s="5">
        <f t="shared" si="1"/>
        <v>77.787753025711922</v>
      </c>
      <c r="N20" s="5">
        <f t="shared" si="2"/>
        <v>29.276185361726014</v>
      </c>
    </row>
    <row r="21" spans="1:14" ht="14.25" customHeight="1" x14ac:dyDescent="0.35">
      <c r="A21" s="5" t="s">
        <v>21</v>
      </c>
      <c r="E21" s="6">
        <v>1.3354267395537436</v>
      </c>
      <c r="H21" s="6">
        <v>0.95</v>
      </c>
      <c r="K21" s="5">
        <f t="shared" si="1"/>
        <v>56.087923061257229</v>
      </c>
      <c r="N21" s="5">
        <f t="shared" si="2"/>
        <v>39.9</v>
      </c>
    </row>
    <row r="22" spans="1:14" ht="14.25" customHeight="1" x14ac:dyDescent="0.35">
      <c r="A22" s="5" t="s">
        <v>24</v>
      </c>
      <c r="E22" s="6">
        <v>0.84205676111272276</v>
      </c>
      <c r="H22" s="6">
        <v>0.32</v>
      </c>
      <c r="K22" s="5">
        <f t="shared" si="1"/>
        <v>35.366383966734354</v>
      </c>
      <c r="N22" s="5">
        <f t="shared" si="2"/>
        <v>13.44</v>
      </c>
    </row>
    <row r="23" spans="1:14" ht="14.25" customHeight="1" x14ac:dyDescent="0.35">
      <c r="A23" s="5" t="s">
        <v>27</v>
      </c>
      <c r="E23" s="6">
        <v>0.3</v>
      </c>
      <c r="H23" s="6">
        <v>0.50347305703893974</v>
      </c>
      <c r="K23" s="5">
        <f t="shared" si="1"/>
        <v>12.6</v>
      </c>
      <c r="N23" s="5">
        <f t="shared" si="2"/>
        <v>21.145868395635468</v>
      </c>
    </row>
    <row r="24" spans="1:14" ht="14.25" customHeight="1" x14ac:dyDescent="0.35"/>
    <row r="25" spans="1:14" ht="14.25" customHeight="1" x14ac:dyDescent="0.35">
      <c r="A25" s="5" t="s">
        <v>62</v>
      </c>
    </row>
    <row r="26" spans="1:14" ht="14.25" customHeight="1" x14ac:dyDescent="0.35">
      <c r="A26" s="5" t="s">
        <v>12</v>
      </c>
      <c r="E26" s="6">
        <v>0</v>
      </c>
      <c r="H26" s="6">
        <v>0.56527818761308979</v>
      </c>
      <c r="K26" s="5">
        <f t="shared" ref="K26:K31" si="3">E26*25</f>
        <v>0</v>
      </c>
      <c r="N26" s="5">
        <f t="shared" ref="N26:N31" si="4">H26*20</f>
        <v>11.305563752261795</v>
      </c>
    </row>
    <row r="27" spans="1:14" ht="14.25" customHeight="1" x14ac:dyDescent="0.35">
      <c r="A27" s="5" t="s">
        <v>15</v>
      </c>
      <c r="E27" s="6">
        <v>0.14415463027171604</v>
      </c>
      <c r="H27" s="6">
        <v>0.52447316651124476</v>
      </c>
      <c r="K27" s="5">
        <f t="shared" si="3"/>
        <v>3.6038657567929011</v>
      </c>
      <c r="N27" s="5">
        <f t="shared" si="4"/>
        <v>10.489463330224895</v>
      </c>
    </row>
    <row r="28" spans="1:14" ht="14.25" customHeight="1" x14ac:dyDescent="0.35">
      <c r="A28" s="5" t="s">
        <v>18</v>
      </c>
      <c r="E28" s="6">
        <v>0.79949919433840244</v>
      </c>
      <c r="H28" s="6">
        <v>0.31725830395116927</v>
      </c>
      <c r="K28" s="5">
        <f t="shared" si="3"/>
        <v>19.987479858460063</v>
      </c>
      <c r="N28" s="5">
        <f t="shared" si="4"/>
        <v>6.3451660790233859</v>
      </c>
    </row>
    <row r="29" spans="1:14" ht="14.25" customHeight="1" x14ac:dyDescent="0.35">
      <c r="A29" s="5" t="s">
        <v>21</v>
      </c>
      <c r="E29" s="6">
        <v>0.56981791524513437</v>
      </c>
      <c r="H29" s="6">
        <v>1.27</v>
      </c>
      <c r="K29" s="5">
        <f t="shared" si="3"/>
        <v>14.24544788112836</v>
      </c>
      <c r="N29" s="5">
        <f t="shared" si="4"/>
        <v>25.4</v>
      </c>
    </row>
    <row r="30" spans="1:14" ht="14.25" customHeight="1" x14ac:dyDescent="0.35">
      <c r="A30" s="5" t="s">
        <v>24</v>
      </c>
      <c r="E30" s="6">
        <v>1.9102973659931222</v>
      </c>
      <c r="H30" s="6">
        <v>0.15</v>
      </c>
      <c r="K30" s="5">
        <f t="shared" si="3"/>
        <v>47.757434149828057</v>
      </c>
      <c r="N30" s="5">
        <f t="shared" si="4"/>
        <v>3</v>
      </c>
    </row>
    <row r="31" spans="1:14" ht="14.25" customHeight="1" x14ac:dyDescent="0.35">
      <c r="A31" s="5" t="s">
        <v>27</v>
      </c>
      <c r="E31" s="6">
        <v>0.23862264025574609</v>
      </c>
      <c r="H31" s="6">
        <v>0.81380855869235258</v>
      </c>
      <c r="K31" s="5">
        <f t="shared" si="3"/>
        <v>5.9655660063936526</v>
      </c>
      <c r="N31" s="5">
        <f t="shared" si="4"/>
        <v>16.27617117384705</v>
      </c>
    </row>
    <row r="32" spans="1:14" ht="14.25" customHeight="1" x14ac:dyDescent="0.35"/>
    <row r="33" spans="1:6" ht="14.25" customHeight="1" x14ac:dyDescent="0.35">
      <c r="A33" s="5" t="s">
        <v>145</v>
      </c>
      <c r="F33" s="5" t="s">
        <v>146</v>
      </c>
    </row>
    <row r="34" spans="1:6" ht="14.25" customHeight="1" x14ac:dyDescent="0.35">
      <c r="A34" s="5" t="s">
        <v>12</v>
      </c>
      <c r="B34" s="5">
        <f>K18+K26+K10</f>
        <v>4.2</v>
      </c>
      <c r="F34" s="5">
        <f>4.2/5</f>
        <v>0.84000000000000008</v>
      </c>
    </row>
    <row r="35" spans="1:6" ht="14.25" customHeight="1" x14ac:dyDescent="0.35">
      <c r="A35" s="5" t="s">
        <v>15</v>
      </c>
      <c r="B35" s="5">
        <f t="shared" ref="B35:B39" si="5">K27+K19+K11</f>
        <v>29.35133064268048</v>
      </c>
      <c r="F35" s="5">
        <f>29.35/4</f>
        <v>7.3375000000000004</v>
      </c>
    </row>
    <row r="36" spans="1:6" ht="14.25" customHeight="1" x14ac:dyDescent="0.35">
      <c r="A36" s="5" t="s">
        <v>18</v>
      </c>
      <c r="B36" s="5">
        <f t="shared" si="5"/>
        <v>98.612226448197347</v>
      </c>
      <c r="F36" s="5">
        <f>98.61/5</f>
        <v>19.722000000000001</v>
      </c>
    </row>
    <row r="37" spans="1:6" ht="14.25" customHeight="1" x14ac:dyDescent="0.35">
      <c r="A37" s="5" t="s">
        <v>21</v>
      </c>
      <c r="B37" s="5">
        <f t="shared" si="5"/>
        <v>74.144104802696887</v>
      </c>
      <c r="F37" s="5">
        <f>74.14/2</f>
        <v>37.07</v>
      </c>
    </row>
    <row r="38" spans="1:6" ht="14.25" customHeight="1" x14ac:dyDescent="0.35">
      <c r="A38" s="5" t="s">
        <v>24</v>
      </c>
      <c r="B38" s="5">
        <f t="shared" si="5"/>
        <v>83.431725198907813</v>
      </c>
      <c r="F38" s="5">
        <f>83.43/4</f>
        <v>20.857500000000002</v>
      </c>
    </row>
    <row r="39" spans="1:6" ht="14.25" customHeight="1" x14ac:dyDescent="0.35">
      <c r="A39" s="5" t="s">
        <v>27</v>
      </c>
      <c r="B39" s="5">
        <f t="shared" si="5"/>
        <v>18.565566006393652</v>
      </c>
      <c r="F39" s="5">
        <f>18.56/2</f>
        <v>9.2799999999999994</v>
      </c>
    </row>
    <row r="40" spans="1:6" ht="14.25" customHeight="1" x14ac:dyDescent="0.35"/>
    <row r="41" spans="1:6" ht="14.25" customHeight="1" x14ac:dyDescent="0.35"/>
    <row r="42" spans="1:6" ht="14.25" customHeight="1" x14ac:dyDescent="0.35">
      <c r="A42" s="5" t="s">
        <v>147</v>
      </c>
    </row>
    <row r="43" spans="1:6" ht="14.25" customHeight="1" x14ac:dyDescent="0.35">
      <c r="A43" s="5" t="s">
        <v>12</v>
      </c>
      <c r="B43" s="5">
        <f t="shared" ref="B43:B48" si="6">N26+N18+N10</f>
        <v>20.874382293140968</v>
      </c>
      <c r="F43" s="5">
        <f>20.87/5</f>
        <v>4.1740000000000004</v>
      </c>
    </row>
    <row r="44" spans="1:6" ht="14.25" customHeight="1" x14ac:dyDescent="0.35">
      <c r="A44" s="5" t="s">
        <v>15</v>
      </c>
      <c r="B44" s="5">
        <f t="shared" si="6"/>
        <v>16.368655230872236</v>
      </c>
      <c r="F44" s="5">
        <f>16.37/4</f>
        <v>4.0925000000000002</v>
      </c>
    </row>
    <row r="45" spans="1:6" ht="14.25" customHeight="1" x14ac:dyDescent="0.35">
      <c r="A45" s="5" t="s">
        <v>18</v>
      </c>
      <c r="B45" s="5">
        <f t="shared" si="6"/>
        <v>36.576817608616089</v>
      </c>
      <c r="F45" s="5">
        <f>36.58/5</f>
        <v>7.3159999999999998</v>
      </c>
    </row>
    <row r="46" spans="1:6" ht="14.25" customHeight="1" x14ac:dyDescent="0.35">
      <c r="A46" s="5" t="s">
        <v>21</v>
      </c>
      <c r="B46" s="5">
        <f t="shared" si="6"/>
        <v>67.7</v>
      </c>
      <c r="F46" s="5">
        <f>67.7/4</f>
        <v>16.925000000000001</v>
      </c>
    </row>
    <row r="47" spans="1:6" ht="14.25" customHeight="1" x14ac:dyDescent="0.35">
      <c r="A47" s="5" t="s">
        <v>24</v>
      </c>
      <c r="B47" s="5">
        <f t="shared" si="6"/>
        <v>16.839999999999996</v>
      </c>
      <c r="F47" s="5">
        <f>B47/4</f>
        <v>4.2099999999999991</v>
      </c>
    </row>
    <row r="48" spans="1:6" ht="14.25" customHeight="1" x14ac:dyDescent="0.35">
      <c r="A48" s="5" t="s">
        <v>27</v>
      </c>
      <c r="B48" s="5">
        <f t="shared" si="6"/>
        <v>37.656482201476621</v>
      </c>
      <c r="F48" s="5">
        <f>B48/2</f>
        <v>18.82824110073831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4.453125" defaultRowHeight="15" customHeight="1" x14ac:dyDescent="0.35"/>
  <cols>
    <col min="1" max="1" width="11.453125" customWidth="1"/>
    <col min="2" max="2" width="9.6328125" customWidth="1"/>
    <col min="3" max="3" width="10.08984375" customWidth="1"/>
    <col min="4" max="4" width="11.36328125" customWidth="1"/>
    <col min="5" max="5" width="8.6328125" customWidth="1"/>
    <col min="6" max="6" width="13.453125" customWidth="1"/>
    <col min="7" max="9" width="10.6328125" customWidth="1"/>
    <col min="10" max="10" width="12.90625" customWidth="1"/>
    <col min="11" max="11" width="11.453125" customWidth="1"/>
    <col min="12" max="26" width="8.6328125" customWidth="1"/>
  </cols>
  <sheetData>
    <row r="1" spans="1:15" ht="59.25" customHeight="1" x14ac:dyDescent="0.3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148</v>
      </c>
      <c r="K1" s="3" t="s">
        <v>10</v>
      </c>
      <c r="L1" s="14" t="s">
        <v>149</v>
      </c>
      <c r="N1" s="8"/>
    </row>
    <row r="2" spans="1:15" ht="14.25" customHeight="1" x14ac:dyDescent="0.35">
      <c r="A2" s="5" t="s">
        <v>150</v>
      </c>
      <c r="B2" s="5">
        <v>10</v>
      </c>
      <c r="C2" s="5" t="s">
        <v>12</v>
      </c>
      <c r="F2" s="5">
        <v>1</v>
      </c>
      <c r="G2" s="6">
        <v>0.3</v>
      </c>
      <c r="H2" s="5">
        <v>0.9</v>
      </c>
      <c r="I2" s="5">
        <v>8.5999999999999993E-2</v>
      </c>
      <c r="J2" s="8">
        <f>(SUM(G2:G5)+SUM(H2:H5))*30</f>
        <v>153</v>
      </c>
      <c r="K2" s="5" t="s">
        <v>52</v>
      </c>
    </row>
    <row r="3" spans="1:15" ht="14.25" customHeight="1" x14ac:dyDescent="0.35">
      <c r="B3" s="5">
        <v>20</v>
      </c>
      <c r="C3" s="5" t="s">
        <v>94</v>
      </c>
      <c r="F3" s="5">
        <v>1</v>
      </c>
      <c r="G3" s="6">
        <v>0.2</v>
      </c>
      <c r="H3" s="5">
        <v>1.5</v>
      </c>
      <c r="I3" s="5">
        <v>3.5000000000000003E-2</v>
      </c>
      <c r="J3" s="8"/>
    </row>
    <row r="4" spans="1:15" ht="14.25" customHeight="1" x14ac:dyDescent="0.35">
      <c r="B4" s="5">
        <v>30</v>
      </c>
      <c r="C4" s="5" t="s">
        <v>18</v>
      </c>
      <c r="F4" s="5">
        <v>1</v>
      </c>
      <c r="G4" s="6">
        <v>0.1</v>
      </c>
      <c r="H4" s="5">
        <v>1.1000000000000001</v>
      </c>
      <c r="I4" s="5">
        <v>5.0999999999999997E-2</v>
      </c>
      <c r="J4" s="8"/>
    </row>
    <row r="5" spans="1:15" ht="14.25" customHeight="1" x14ac:dyDescent="0.35">
      <c r="B5" s="5">
        <v>40</v>
      </c>
      <c r="C5" s="5" t="s">
        <v>27</v>
      </c>
      <c r="F5" s="5">
        <v>1</v>
      </c>
      <c r="G5" s="6">
        <v>0.8</v>
      </c>
      <c r="H5" s="5">
        <v>0.2</v>
      </c>
      <c r="I5" s="5">
        <v>0.13500000000000001</v>
      </c>
      <c r="J5" s="8"/>
    </row>
    <row r="6" spans="1:15" ht="14.25" customHeight="1" x14ac:dyDescent="0.35">
      <c r="A6" s="5" t="s">
        <v>151</v>
      </c>
      <c r="B6" s="5">
        <v>10</v>
      </c>
      <c r="C6" s="5" t="s">
        <v>12</v>
      </c>
      <c r="F6" s="5">
        <v>1</v>
      </c>
      <c r="G6" s="6">
        <v>1</v>
      </c>
      <c r="H6" s="5">
        <v>0.9</v>
      </c>
      <c r="I6" s="5">
        <v>8.5999999999999993E-2</v>
      </c>
      <c r="J6" s="8">
        <f>(SUM(G6:G9)+SUM(H6:H9))*30</f>
        <v>222</v>
      </c>
      <c r="K6" s="5" t="s">
        <v>52</v>
      </c>
      <c r="M6" s="5" t="s">
        <v>152</v>
      </c>
    </row>
    <row r="7" spans="1:15" ht="14.25" customHeight="1" x14ac:dyDescent="0.35">
      <c r="B7" s="5">
        <v>20</v>
      </c>
      <c r="C7" s="5" t="s">
        <v>94</v>
      </c>
      <c r="F7" s="5">
        <v>1</v>
      </c>
      <c r="G7" s="6">
        <v>0.1</v>
      </c>
      <c r="H7" s="5">
        <v>2.1</v>
      </c>
      <c r="I7" s="5">
        <v>3.5000000000000003E-2</v>
      </c>
      <c r="J7" s="8"/>
      <c r="M7" s="5" t="s">
        <v>153</v>
      </c>
    </row>
    <row r="8" spans="1:15" ht="14.25" customHeight="1" x14ac:dyDescent="0.35">
      <c r="B8" s="5">
        <v>30</v>
      </c>
      <c r="C8" s="5" t="s">
        <v>18</v>
      </c>
      <c r="F8" s="5">
        <v>1</v>
      </c>
      <c r="G8" s="6">
        <v>0.1</v>
      </c>
      <c r="H8" s="5">
        <v>1.3</v>
      </c>
      <c r="I8" s="5">
        <v>5.0999999999999997E-2</v>
      </c>
      <c r="J8" s="8"/>
      <c r="M8" s="5" t="s">
        <v>154</v>
      </c>
    </row>
    <row r="9" spans="1:15" ht="14.25" customHeight="1" x14ac:dyDescent="0.35">
      <c r="B9" s="5">
        <v>40</v>
      </c>
      <c r="C9" s="5" t="s">
        <v>27</v>
      </c>
      <c r="F9" s="5">
        <v>1</v>
      </c>
      <c r="G9" s="6">
        <v>0.6</v>
      </c>
      <c r="H9" s="5">
        <v>1.3</v>
      </c>
      <c r="I9" s="5">
        <v>0.13500000000000001</v>
      </c>
      <c r="J9" s="8"/>
      <c r="M9" s="5" t="s">
        <v>155</v>
      </c>
    </row>
    <row r="10" spans="1:15" ht="14.25" customHeight="1" x14ac:dyDescent="0.35">
      <c r="A10" s="5" t="s">
        <v>156</v>
      </c>
      <c r="B10" s="5">
        <v>10</v>
      </c>
      <c r="C10" s="5" t="s">
        <v>12</v>
      </c>
      <c r="F10" s="5">
        <v>1</v>
      </c>
      <c r="G10" s="6">
        <v>0.6</v>
      </c>
      <c r="H10" s="5">
        <v>0.8</v>
      </c>
      <c r="I10" s="5">
        <v>8.5999999999999993E-2</v>
      </c>
      <c r="J10" s="8">
        <f>(SUM(G10:G13)+SUM(H10:H13))*30</f>
        <v>228</v>
      </c>
      <c r="K10" s="5" t="s">
        <v>52</v>
      </c>
      <c r="M10" s="5" t="s">
        <v>157</v>
      </c>
    </row>
    <row r="11" spans="1:15" ht="14.25" customHeight="1" x14ac:dyDescent="0.35">
      <c r="B11" s="5">
        <v>20</v>
      </c>
      <c r="C11" s="5" t="s">
        <v>94</v>
      </c>
      <c r="F11" s="5">
        <v>1</v>
      </c>
      <c r="G11" s="6">
        <v>1.3</v>
      </c>
      <c r="H11" s="5">
        <v>2</v>
      </c>
      <c r="I11" s="5">
        <v>3.5000000000000003E-2</v>
      </c>
      <c r="J11" s="8"/>
      <c r="M11" s="5" t="s">
        <v>12</v>
      </c>
      <c r="N11" s="6">
        <f>G2+G6+G10+G14+G18+G22+G26+G30+G34+G38+G42+G46+G50</f>
        <v>8.4999999999999982</v>
      </c>
      <c r="O11" s="5">
        <v>1.7</v>
      </c>
    </row>
    <row r="12" spans="1:15" ht="14.25" customHeight="1" x14ac:dyDescent="0.35">
      <c r="B12" s="5">
        <v>30</v>
      </c>
      <c r="C12" s="5" t="s">
        <v>18</v>
      </c>
      <c r="F12" s="5">
        <v>1</v>
      </c>
      <c r="G12" s="6">
        <v>0.8</v>
      </c>
      <c r="H12" s="5">
        <v>1.5</v>
      </c>
      <c r="I12" s="5">
        <v>5.0999999999999997E-2</v>
      </c>
      <c r="J12" s="8"/>
      <c r="M12" s="5" t="s">
        <v>94</v>
      </c>
      <c r="N12" s="6">
        <f>H3+H7+H11+H14+H19+H23+H27+H31+H35+H39+H43+H43+H47+H51</f>
        <v>28.5</v>
      </c>
      <c r="O12" s="5">
        <v>14.25</v>
      </c>
    </row>
    <row r="13" spans="1:15" ht="14.25" customHeight="1" x14ac:dyDescent="0.35">
      <c r="B13" s="5">
        <v>40</v>
      </c>
      <c r="C13" s="5" t="s">
        <v>27</v>
      </c>
      <c r="F13" s="5">
        <v>1</v>
      </c>
      <c r="G13" s="6">
        <v>0.3</v>
      </c>
      <c r="H13" s="5">
        <v>0.3</v>
      </c>
      <c r="I13" s="5">
        <v>0.13500000000000001</v>
      </c>
      <c r="J13" s="8"/>
      <c r="M13" s="5" t="s">
        <v>18</v>
      </c>
      <c r="N13" s="6">
        <f>G4+G8+G12+G16+G20+G24+G28+G32+G36+G40+G44+G48+G52</f>
        <v>6.8000000000000007</v>
      </c>
      <c r="O13" s="5">
        <v>1.36</v>
      </c>
    </row>
    <row r="14" spans="1:15" ht="14.25" customHeight="1" x14ac:dyDescent="0.35">
      <c r="A14" s="5" t="s">
        <v>158</v>
      </c>
      <c r="B14" s="5">
        <v>10</v>
      </c>
      <c r="C14" s="5" t="s">
        <v>12</v>
      </c>
      <c r="F14" s="5">
        <v>1</v>
      </c>
      <c r="G14" s="6">
        <v>0.2</v>
      </c>
      <c r="H14" s="5">
        <v>1.1000000000000001</v>
      </c>
      <c r="I14" s="5">
        <v>8.5999999999999993E-2</v>
      </c>
      <c r="J14" s="8">
        <f>(SUM(G14:G17)+SUM(H14:H17))*30</f>
        <v>156.00000000000003</v>
      </c>
      <c r="K14" s="5" t="s">
        <v>52</v>
      </c>
      <c r="M14" s="5" t="s">
        <v>27</v>
      </c>
      <c r="N14" s="6">
        <f>G5+G9+G13+G17+G21+G25+G29+G33+G37+G41+G45+G49+G49+G49+G53</f>
        <v>11.099999999999998</v>
      </c>
      <c r="O14" s="5">
        <v>5.55</v>
      </c>
    </row>
    <row r="15" spans="1:15" ht="14.25" customHeight="1" x14ac:dyDescent="0.35">
      <c r="B15" s="5">
        <v>20</v>
      </c>
      <c r="C15" s="5" t="s">
        <v>94</v>
      </c>
      <c r="F15" s="5">
        <v>1</v>
      </c>
      <c r="G15" s="6">
        <v>0.1</v>
      </c>
      <c r="H15" s="5">
        <v>1.3</v>
      </c>
      <c r="I15" s="5">
        <v>3.5000000000000003E-2</v>
      </c>
      <c r="J15" s="8"/>
    </row>
    <row r="16" spans="1:15" ht="14.25" customHeight="1" x14ac:dyDescent="0.35">
      <c r="B16" s="5">
        <v>30</v>
      </c>
      <c r="C16" s="5" t="s">
        <v>18</v>
      </c>
      <c r="F16" s="5">
        <v>1</v>
      </c>
      <c r="G16" s="6">
        <v>0.9</v>
      </c>
      <c r="H16" s="5">
        <v>0.6</v>
      </c>
      <c r="I16" s="5">
        <v>5.0999999999999997E-2</v>
      </c>
      <c r="J16" s="8"/>
      <c r="M16" s="5" t="s">
        <v>159</v>
      </c>
      <c r="O16" s="5" t="s">
        <v>146</v>
      </c>
    </row>
    <row r="17" spans="1:15" ht="14.25" customHeight="1" x14ac:dyDescent="0.35">
      <c r="B17" s="5">
        <v>40</v>
      </c>
      <c r="C17" s="5" t="s">
        <v>27</v>
      </c>
      <c r="F17" s="5">
        <v>1</v>
      </c>
      <c r="G17" s="6">
        <v>0.6</v>
      </c>
      <c r="H17" s="5">
        <v>0.4</v>
      </c>
      <c r="I17" s="5">
        <v>0.13500000000000001</v>
      </c>
      <c r="J17" s="8"/>
      <c r="M17" s="5" t="s">
        <v>160</v>
      </c>
      <c r="N17" s="5">
        <f>H2+H6+H10+H14+H18+H22+H26+H30+H34+H38+H42+H46+H50</f>
        <v>10.1</v>
      </c>
      <c r="O17" s="5">
        <v>2.02</v>
      </c>
    </row>
    <row r="18" spans="1:15" ht="14.25" customHeight="1" x14ac:dyDescent="0.35">
      <c r="A18" s="5" t="s">
        <v>161</v>
      </c>
      <c r="B18" s="5">
        <v>10</v>
      </c>
      <c r="C18" s="5" t="s">
        <v>12</v>
      </c>
      <c r="F18" s="5">
        <v>1</v>
      </c>
      <c r="G18" s="6">
        <v>0.4</v>
      </c>
      <c r="H18" s="5">
        <v>0.6</v>
      </c>
      <c r="I18" s="5">
        <v>8.5999999999999993E-2</v>
      </c>
      <c r="J18" s="8">
        <f>(SUM(G18:G21)+SUM(H18:H21))*30</f>
        <v>216</v>
      </c>
      <c r="K18" s="5" t="s">
        <v>52</v>
      </c>
      <c r="M18" s="5" t="s">
        <v>94</v>
      </c>
      <c r="N18" s="5">
        <f t="shared" ref="N18:N20" si="0">I3+I7+I11+I15+I19+I23+I27+I31+I35+I39+I43+I47+I51</f>
        <v>0.45500000000000018</v>
      </c>
      <c r="O18" s="5">
        <v>0.22</v>
      </c>
    </row>
    <row r="19" spans="1:15" ht="14.25" customHeight="1" x14ac:dyDescent="0.35">
      <c r="B19" s="5">
        <v>20</v>
      </c>
      <c r="C19" s="5" t="s">
        <v>94</v>
      </c>
      <c r="F19" s="5">
        <v>1</v>
      </c>
      <c r="G19" s="6">
        <v>0.2</v>
      </c>
      <c r="H19" s="5">
        <v>2.1</v>
      </c>
      <c r="I19" s="5">
        <v>3.5000000000000003E-2</v>
      </c>
      <c r="J19" s="8"/>
      <c r="M19" s="5" t="s">
        <v>18</v>
      </c>
      <c r="N19" s="5">
        <f t="shared" si="0"/>
        <v>0.66300000000000014</v>
      </c>
      <c r="O19" s="5">
        <v>0.13</v>
      </c>
    </row>
    <row r="20" spans="1:15" ht="14.25" customHeight="1" x14ac:dyDescent="0.35">
      <c r="B20" s="5">
        <v>30</v>
      </c>
      <c r="C20" s="5" t="s">
        <v>18</v>
      </c>
      <c r="F20" s="5">
        <v>1</v>
      </c>
      <c r="G20" s="6">
        <v>0.3</v>
      </c>
      <c r="H20" s="5">
        <v>0.9</v>
      </c>
      <c r="I20" s="5">
        <v>5.0999999999999997E-2</v>
      </c>
      <c r="J20" s="8"/>
      <c r="M20" s="5" t="s">
        <v>27</v>
      </c>
      <c r="N20" s="5">
        <f t="shared" si="0"/>
        <v>1.7550000000000001</v>
      </c>
      <c r="O20" s="5">
        <v>0.87749999999999995</v>
      </c>
    </row>
    <row r="21" spans="1:15" ht="14.25" customHeight="1" x14ac:dyDescent="0.35">
      <c r="B21" s="5">
        <v>40</v>
      </c>
      <c r="C21" s="5" t="s">
        <v>27</v>
      </c>
      <c r="F21" s="5">
        <v>1</v>
      </c>
      <c r="G21" s="6">
        <v>1.1000000000000001</v>
      </c>
      <c r="H21" s="5">
        <v>1.6</v>
      </c>
      <c r="I21" s="5">
        <v>0.13500000000000001</v>
      </c>
      <c r="J21" s="8"/>
    </row>
    <row r="22" spans="1:15" ht="14.25" customHeight="1" x14ac:dyDescent="0.35">
      <c r="A22" s="5" t="s">
        <v>162</v>
      </c>
      <c r="B22" s="5">
        <v>10</v>
      </c>
      <c r="C22" s="5" t="s">
        <v>12</v>
      </c>
      <c r="F22" s="5">
        <v>1</v>
      </c>
      <c r="G22" s="6">
        <v>0.4</v>
      </c>
      <c r="H22" s="5">
        <v>0.4</v>
      </c>
      <c r="I22" s="5">
        <v>8.5999999999999993E-2</v>
      </c>
      <c r="J22" s="8">
        <f>(SUM(G22:G25)+SUM(H22:H25))*30</f>
        <v>207</v>
      </c>
      <c r="K22" s="5" t="s">
        <v>52</v>
      </c>
    </row>
    <row r="23" spans="1:15" ht="14.25" customHeight="1" x14ac:dyDescent="0.35">
      <c r="B23" s="5">
        <v>20</v>
      </c>
      <c r="C23" s="5" t="s">
        <v>94</v>
      </c>
      <c r="F23" s="5">
        <v>1</v>
      </c>
      <c r="G23" s="6">
        <v>0.3</v>
      </c>
      <c r="H23" s="5">
        <v>1.7</v>
      </c>
      <c r="I23" s="5">
        <v>3.5000000000000003E-2</v>
      </c>
      <c r="J23" s="8"/>
    </row>
    <row r="24" spans="1:15" ht="14.25" customHeight="1" x14ac:dyDescent="0.35">
      <c r="B24" s="5">
        <v>30</v>
      </c>
      <c r="C24" s="5" t="s">
        <v>18</v>
      </c>
      <c r="F24" s="5">
        <v>1</v>
      </c>
      <c r="G24" s="6">
        <v>0.6</v>
      </c>
      <c r="H24" s="5">
        <v>1.8</v>
      </c>
      <c r="I24" s="5">
        <v>5.0999999999999997E-2</v>
      </c>
      <c r="J24" s="8"/>
    </row>
    <row r="25" spans="1:15" ht="14.25" customHeight="1" x14ac:dyDescent="0.35">
      <c r="B25" s="5">
        <v>40</v>
      </c>
      <c r="C25" s="5" t="s">
        <v>27</v>
      </c>
      <c r="F25" s="5">
        <v>1</v>
      </c>
      <c r="G25" s="6">
        <v>1.1000000000000001</v>
      </c>
      <c r="H25" s="5">
        <v>0.6</v>
      </c>
      <c r="I25" s="5">
        <v>0.13500000000000001</v>
      </c>
      <c r="J25" s="8"/>
    </row>
    <row r="26" spans="1:15" ht="14.25" customHeight="1" x14ac:dyDescent="0.35">
      <c r="A26" s="5" t="s">
        <v>163</v>
      </c>
      <c r="B26" s="5">
        <v>10</v>
      </c>
      <c r="C26" s="5" t="s">
        <v>12</v>
      </c>
      <c r="F26" s="5">
        <v>1</v>
      </c>
      <c r="G26" s="6">
        <v>1</v>
      </c>
      <c r="H26" s="5">
        <v>0.5</v>
      </c>
      <c r="I26" s="5">
        <v>8.5999999999999993E-2</v>
      </c>
      <c r="J26" s="8">
        <f>(SUM(G26:G29)+SUM(H26:H29))*30</f>
        <v>248.99999999999997</v>
      </c>
      <c r="K26" s="5" t="s">
        <v>52</v>
      </c>
    </row>
    <row r="27" spans="1:15" ht="14.25" customHeight="1" x14ac:dyDescent="0.35">
      <c r="B27" s="5">
        <v>20</v>
      </c>
      <c r="C27" s="5" t="s">
        <v>94</v>
      </c>
      <c r="F27" s="5">
        <v>1</v>
      </c>
      <c r="G27" s="6">
        <v>1.8</v>
      </c>
      <c r="H27" s="5">
        <v>1.5</v>
      </c>
      <c r="I27" s="5">
        <v>3.5000000000000003E-2</v>
      </c>
      <c r="J27" s="8"/>
    </row>
    <row r="28" spans="1:15" ht="14.25" customHeight="1" x14ac:dyDescent="0.35">
      <c r="B28" s="5">
        <v>30</v>
      </c>
      <c r="C28" s="5" t="s">
        <v>18</v>
      </c>
      <c r="F28" s="5">
        <v>1</v>
      </c>
      <c r="G28" s="6">
        <v>0.3</v>
      </c>
      <c r="H28" s="5">
        <v>1</v>
      </c>
      <c r="I28" s="5">
        <v>5.0999999999999997E-2</v>
      </c>
      <c r="J28" s="8"/>
    </row>
    <row r="29" spans="1:15" ht="14.25" customHeight="1" x14ac:dyDescent="0.35">
      <c r="B29" s="5">
        <v>40</v>
      </c>
      <c r="C29" s="5" t="s">
        <v>27</v>
      </c>
      <c r="F29" s="5">
        <v>1</v>
      </c>
      <c r="G29" s="6">
        <v>1.3</v>
      </c>
      <c r="H29" s="5">
        <v>0.9</v>
      </c>
      <c r="I29" s="5">
        <v>0.13500000000000001</v>
      </c>
      <c r="J29" s="8"/>
    </row>
    <row r="30" spans="1:15" ht="14.25" customHeight="1" x14ac:dyDescent="0.35">
      <c r="A30" s="5" t="s">
        <v>164</v>
      </c>
      <c r="B30" s="5">
        <v>10</v>
      </c>
      <c r="C30" s="5" t="s">
        <v>12</v>
      </c>
      <c r="F30" s="5">
        <v>1</v>
      </c>
      <c r="G30" s="6">
        <v>1.9</v>
      </c>
      <c r="H30" s="5">
        <v>0.8</v>
      </c>
      <c r="I30" s="5">
        <v>8.5999999999999993E-2</v>
      </c>
      <c r="J30" s="8">
        <f>(SUM(G30:G33)+SUM(H30:H33))*30</f>
        <v>285</v>
      </c>
      <c r="K30" s="5" t="s">
        <v>52</v>
      </c>
    </row>
    <row r="31" spans="1:15" ht="14.25" customHeight="1" x14ac:dyDescent="0.35">
      <c r="B31" s="5">
        <v>20</v>
      </c>
      <c r="C31" s="5" t="s">
        <v>94</v>
      </c>
      <c r="F31" s="5">
        <v>1</v>
      </c>
      <c r="G31" s="6">
        <v>0.6</v>
      </c>
      <c r="H31" s="5">
        <v>1.4</v>
      </c>
      <c r="I31" s="5">
        <v>3.5000000000000003E-2</v>
      </c>
      <c r="J31" s="8"/>
    </row>
    <row r="32" spans="1:15" ht="14.25" customHeight="1" x14ac:dyDescent="0.35">
      <c r="B32" s="5">
        <v>30</v>
      </c>
      <c r="C32" s="5" t="s">
        <v>18</v>
      </c>
      <c r="F32" s="5">
        <v>1</v>
      </c>
      <c r="G32" s="6">
        <v>0.2</v>
      </c>
      <c r="H32" s="5">
        <v>2.4</v>
      </c>
      <c r="I32" s="5">
        <v>5.0999999999999997E-2</v>
      </c>
      <c r="J32" s="8"/>
    </row>
    <row r="33" spans="1:11" ht="14.25" customHeight="1" x14ac:dyDescent="0.35">
      <c r="B33" s="5">
        <v>40</v>
      </c>
      <c r="C33" s="5" t="s">
        <v>27</v>
      </c>
      <c r="F33" s="5">
        <v>1</v>
      </c>
      <c r="G33" s="6">
        <v>1.2</v>
      </c>
      <c r="H33" s="5">
        <v>1</v>
      </c>
      <c r="I33" s="5">
        <v>0.13500000000000001</v>
      </c>
      <c r="J33" s="8"/>
    </row>
    <row r="34" spans="1:11" ht="14.25" customHeight="1" x14ac:dyDescent="0.35">
      <c r="A34" s="5" t="s">
        <v>165</v>
      </c>
      <c r="B34" s="5">
        <v>10</v>
      </c>
      <c r="C34" s="5" t="s">
        <v>12</v>
      </c>
      <c r="F34" s="5">
        <v>1</v>
      </c>
      <c r="G34" s="6">
        <v>1.2</v>
      </c>
      <c r="H34" s="5">
        <v>0.5</v>
      </c>
      <c r="I34" s="5">
        <v>8.5999999999999993E-2</v>
      </c>
      <c r="J34" s="8">
        <f>(SUM(G34:G37)+SUM(H34:H37))*30</f>
        <v>270</v>
      </c>
      <c r="K34" s="5" t="s">
        <v>52</v>
      </c>
    </row>
    <row r="35" spans="1:11" ht="14.25" customHeight="1" x14ac:dyDescent="0.35">
      <c r="B35" s="5">
        <v>20</v>
      </c>
      <c r="C35" s="5" t="s">
        <v>94</v>
      </c>
      <c r="F35" s="5">
        <v>1</v>
      </c>
      <c r="G35" s="6">
        <v>1.9</v>
      </c>
      <c r="H35" s="5">
        <v>1.3</v>
      </c>
      <c r="I35" s="5">
        <v>3.5000000000000003E-2</v>
      </c>
      <c r="J35" s="8"/>
    </row>
    <row r="36" spans="1:11" ht="14.25" customHeight="1" x14ac:dyDescent="0.35">
      <c r="B36" s="5">
        <v>30</v>
      </c>
      <c r="C36" s="5" t="s">
        <v>18</v>
      </c>
      <c r="F36" s="5">
        <v>1</v>
      </c>
      <c r="G36" s="6">
        <v>1.2</v>
      </c>
      <c r="H36" s="5">
        <v>1.6</v>
      </c>
      <c r="I36" s="5">
        <v>5.0999999999999997E-2</v>
      </c>
      <c r="J36" s="8"/>
    </row>
    <row r="37" spans="1:11" ht="14.25" customHeight="1" x14ac:dyDescent="0.35">
      <c r="B37" s="5">
        <v>40</v>
      </c>
      <c r="C37" s="5" t="s">
        <v>27</v>
      </c>
      <c r="F37" s="5">
        <v>1</v>
      </c>
      <c r="G37" s="6">
        <v>0.2</v>
      </c>
      <c r="H37" s="5">
        <v>1.1000000000000001</v>
      </c>
      <c r="I37" s="5">
        <v>0.13500000000000001</v>
      </c>
      <c r="J37" s="8"/>
    </row>
    <row r="38" spans="1:11" ht="14.25" customHeight="1" x14ac:dyDescent="0.35">
      <c r="A38" s="5" t="s">
        <v>166</v>
      </c>
      <c r="B38" s="5">
        <v>10</v>
      </c>
      <c r="C38" s="5" t="s">
        <v>12</v>
      </c>
      <c r="F38" s="5">
        <v>1</v>
      </c>
      <c r="G38" s="6">
        <v>0.4</v>
      </c>
      <c r="H38" s="5">
        <v>0.5</v>
      </c>
      <c r="I38" s="5">
        <v>8.5999999999999993E-2</v>
      </c>
      <c r="J38" s="8">
        <f>(SUM(G38:G41)+SUM(H38:H41))*30</f>
        <v>210</v>
      </c>
      <c r="K38" s="5" t="s">
        <v>52</v>
      </c>
    </row>
    <row r="39" spans="1:11" ht="14.25" customHeight="1" x14ac:dyDescent="0.35">
      <c r="B39" s="5">
        <v>20</v>
      </c>
      <c r="C39" s="5" t="s">
        <v>94</v>
      </c>
      <c r="F39" s="5">
        <v>1</v>
      </c>
      <c r="G39" s="6">
        <v>1.9</v>
      </c>
      <c r="H39" s="5">
        <v>0.9</v>
      </c>
      <c r="I39" s="5">
        <v>3.5000000000000003E-2</v>
      </c>
      <c r="J39" s="8"/>
    </row>
    <row r="40" spans="1:11" ht="14.25" customHeight="1" x14ac:dyDescent="0.35">
      <c r="B40" s="5">
        <v>30</v>
      </c>
      <c r="C40" s="5" t="s">
        <v>18</v>
      </c>
      <c r="F40" s="5">
        <v>1</v>
      </c>
      <c r="G40" s="6">
        <v>1</v>
      </c>
      <c r="H40" s="5">
        <v>1.6</v>
      </c>
      <c r="I40" s="5">
        <v>5.0999999999999997E-2</v>
      </c>
      <c r="J40" s="8"/>
    </row>
    <row r="41" spans="1:11" ht="14.25" customHeight="1" x14ac:dyDescent="0.35">
      <c r="B41" s="5">
        <v>40</v>
      </c>
      <c r="C41" s="5" t="s">
        <v>27</v>
      </c>
      <c r="F41" s="5">
        <v>1</v>
      </c>
      <c r="G41" s="6">
        <v>0.1</v>
      </c>
      <c r="H41" s="5">
        <v>0.6</v>
      </c>
      <c r="I41" s="5">
        <v>0.13500000000000001</v>
      </c>
      <c r="J41" s="8"/>
    </row>
    <row r="42" spans="1:11" ht="14.25" customHeight="1" x14ac:dyDescent="0.35">
      <c r="A42" s="5" t="s">
        <v>167</v>
      </c>
      <c r="B42" s="5">
        <v>10</v>
      </c>
      <c r="C42" s="5" t="s">
        <v>12</v>
      </c>
      <c r="F42" s="5">
        <v>1</v>
      </c>
      <c r="G42" s="6">
        <v>0.7</v>
      </c>
      <c r="H42" s="5">
        <v>0.8</v>
      </c>
      <c r="I42" s="5">
        <v>8.5999999999999993E-2</v>
      </c>
      <c r="J42" s="8">
        <f>(SUM(G42:G45)+SUM(H42:H45))*30</f>
        <v>207</v>
      </c>
      <c r="K42" s="5" t="s">
        <v>52</v>
      </c>
    </row>
    <row r="43" spans="1:11" ht="14.25" customHeight="1" x14ac:dyDescent="0.35">
      <c r="B43" s="5">
        <v>20</v>
      </c>
      <c r="C43" s="5" t="s">
        <v>94</v>
      </c>
      <c r="F43" s="5">
        <v>1</v>
      </c>
      <c r="G43" s="6">
        <v>0.5</v>
      </c>
      <c r="H43" s="5">
        <v>1.5</v>
      </c>
      <c r="I43" s="5">
        <v>3.5000000000000003E-2</v>
      </c>
      <c r="J43" s="8"/>
    </row>
    <row r="44" spans="1:11" ht="14.25" customHeight="1" x14ac:dyDescent="0.35">
      <c r="B44" s="5">
        <v>30</v>
      </c>
      <c r="C44" s="5" t="s">
        <v>18</v>
      </c>
      <c r="F44" s="5">
        <v>1</v>
      </c>
      <c r="G44" s="6">
        <v>0.7</v>
      </c>
      <c r="H44" s="5">
        <v>1.3</v>
      </c>
      <c r="I44" s="5">
        <v>5.0999999999999997E-2</v>
      </c>
      <c r="J44" s="8"/>
    </row>
    <row r="45" spans="1:11" ht="14.25" customHeight="1" x14ac:dyDescent="0.35">
      <c r="B45" s="5">
        <v>40</v>
      </c>
      <c r="C45" s="5" t="s">
        <v>27</v>
      </c>
      <c r="F45" s="5">
        <v>1</v>
      </c>
      <c r="G45" s="6">
        <v>0.5</v>
      </c>
      <c r="H45" s="5">
        <v>0.9</v>
      </c>
      <c r="I45" s="5">
        <v>0.13500000000000001</v>
      </c>
      <c r="J45" s="8"/>
    </row>
    <row r="46" spans="1:11" ht="14.25" customHeight="1" x14ac:dyDescent="0.35">
      <c r="A46" s="5" t="s">
        <v>168</v>
      </c>
      <c r="B46" s="5">
        <v>10</v>
      </c>
      <c r="C46" s="5" t="s">
        <v>12</v>
      </c>
      <c r="F46" s="5">
        <v>1</v>
      </c>
      <c r="G46" s="6">
        <v>0.2</v>
      </c>
      <c r="H46" s="5">
        <v>1.4</v>
      </c>
      <c r="I46" s="5">
        <v>8.5999999999999993E-2</v>
      </c>
      <c r="J46" s="8">
        <f>(SUM(G46:G49)+SUM(H46:H49))*30</f>
        <v>330</v>
      </c>
      <c r="K46" s="5" t="s">
        <v>52</v>
      </c>
    </row>
    <row r="47" spans="1:11" ht="14.25" customHeight="1" x14ac:dyDescent="0.35">
      <c r="B47" s="5">
        <v>20</v>
      </c>
      <c r="C47" s="5" t="s">
        <v>94</v>
      </c>
      <c r="F47" s="5">
        <v>1</v>
      </c>
      <c r="G47" s="6">
        <v>1.5</v>
      </c>
      <c r="H47" s="5">
        <v>4.5</v>
      </c>
      <c r="I47" s="5">
        <v>3.5000000000000003E-2</v>
      </c>
      <c r="J47" s="8"/>
    </row>
    <row r="48" spans="1:11" ht="14.25" customHeight="1" x14ac:dyDescent="0.35">
      <c r="B48" s="5">
        <v>30</v>
      </c>
      <c r="C48" s="5" t="s">
        <v>18</v>
      </c>
      <c r="F48" s="5">
        <v>1</v>
      </c>
      <c r="G48" s="6">
        <v>0.2</v>
      </c>
      <c r="H48" s="5">
        <v>1.6</v>
      </c>
      <c r="I48" s="5">
        <v>5.0999999999999997E-2</v>
      </c>
      <c r="J48" s="8"/>
    </row>
    <row r="49" spans="1:11" ht="14.25" customHeight="1" x14ac:dyDescent="0.35">
      <c r="B49" s="5">
        <v>40</v>
      </c>
      <c r="C49" s="5" t="s">
        <v>27</v>
      </c>
      <c r="F49" s="5">
        <v>1</v>
      </c>
      <c r="G49" s="6">
        <v>0.7</v>
      </c>
      <c r="H49" s="5">
        <v>0.9</v>
      </c>
      <c r="I49" s="5">
        <v>0.13500000000000001</v>
      </c>
      <c r="J49" s="8"/>
    </row>
    <row r="50" spans="1:11" ht="14.25" customHeight="1" x14ac:dyDescent="0.35">
      <c r="A50" s="5" t="s">
        <v>169</v>
      </c>
      <c r="B50" s="5">
        <v>10</v>
      </c>
      <c r="C50" s="5" t="s">
        <v>12</v>
      </c>
      <c r="F50" s="5">
        <v>1</v>
      </c>
      <c r="G50" s="6">
        <v>0.2</v>
      </c>
      <c r="H50" s="5">
        <v>0.9</v>
      </c>
      <c r="I50" s="5">
        <v>8.5999999999999993E-2</v>
      </c>
      <c r="J50" s="8">
        <f>(SUM(G50:G53)+SUM(H50:H53))*30</f>
        <v>381.00000000000011</v>
      </c>
      <c r="K50" s="5" t="s">
        <v>52</v>
      </c>
    </row>
    <row r="51" spans="1:11" ht="14.25" customHeight="1" x14ac:dyDescent="0.35">
      <c r="B51" s="5">
        <v>20</v>
      </c>
      <c r="C51" s="5" t="s">
        <v>94</v>
      </c>
      <c r="F51" s="5">
        <v>1</v>
      </c>
      <c r="G51" s="6">
        <v>0.4</v>
      </c>
      <c r="H51" s="5">
        <v>5.4</v>
      </c>
      <c r="I51" s="5">
        <v>3.5000000000000003E-2</v>
      </c>
      <c r="J51" s="8"/>
    </row>
    <row r="52" spans="1:11" ht="14.25" customHeight="1" x14ac:dyDescent="0.35">
      <c r="B52" s="5">
        <v>30</v>
      </c>
      <c r="C52" s="5" t="s">
        <v>18</v>
      </c>
      <c r="F52" s="5">
        <v>1</v>
      </c>
      <c r="G52" s="6">
        <v>0.4</v>
      </c>
      <c r="H52" s="5">
        <v>2.9</v>
      </c>
      <c r="I52" s="5">
        <v>5.0999999999999997E-2</v>
      </c>
      <c r="J52" s="8"/>
    </row>
    <row r="53" spans="1:11" ht="14.25" customHeight="1" x14ac:dyDescent="0.35">
      <c r="B53" s="5">
        <v>40</v>
      </c>
      <c r="C53" s="5" t="s">
        <v>27</v>
      </c>
      <c r="F53" s="5">
        <v>1</v>
      </c>
      <c r="G53" s="6">
        <v>1.2</v>
      </c>
      <c r="H53" s="5">
        <v>1.3</v>
      </c>
      <c r="I53" s="5">
        <v>0.13500000000000001</v>
      </c>
      <c r="J53" s="8"/>
    </row>
    <row r="54" spans="1:11" ht="14.25" customHeight="1" x14ac:dyDescent="0.35">
      <c r="G54" s="6"/>
      <c r="J54" s="8"/>
    </row>
    <row r="55" spans="1:11" ht="14.25" customHeight="1" x14ac:dyDescent="0.35">
      <c r="G55" s="6"/>
      <c r="J55" s="8"/>
    </row>
    <row r="56" spans="1:11" ht="14.25" customHeight="1" x14ac:dyDescent="0.35">
      <c r="G56" s="6"/>
      <c r="J56" s="8"/>
    </row>
    <row r="57" spans="1:11" ht="14.25" customHeight="1" x14ac:dyDescent="0.35">
      <c r="G57" s="6"/>
      <c r="J57" s="8"/>
    </row>
    <row r="58" spans="1:11" ht="14.25" customHeight="1" x14ac:dyDescent="0.35">
      <c r="G58" s="6"/>
      <c r="J58" s="8"/>
    </row>
    <row r="59" spans="1:11" ht="14.25" customHeight="1" x14ac:dyDescent="0.35">
      <c r="G59" s="6"/>
      <c r="J59" s="8"/>
    </row>
    <row r="60" spans="1:11" ht="14.25" customHeight="1" x14ac:dyDescent="0.35">
      <c r="G60" s="6"/>
      <c r="J60" s="8"/>
    </row>
    <row r="61" spans="1:11" ht="14.25" customHeight="1" x14ac:dyDescent="0.35">
      <c r="G61" s="6"/>
      <c r="J61" s="8"/>
    </row>
    <row r="62" spans="1:11" ht="14.25" customHeight="1" x14ac:dyDescent="0.35">
      <c r="G62" s="6"/>
      <c r="J62" s="8"/>
    </row>
    <row r="63" spans="1:11" ht="14.25" customHeight="1" x14ac:dyDescent="0.35">
      <c r="G63" s="6"/>
      <c r="J63" s="8"/>
    </row>
    <row r="64" spans="1:11" ht="14.25" customHeight="1" x14ac:dyDescent="0.35">
      <c r="G64" s="6"/>
      <c r="J64" s="8"/>
    </row>
    <row r="65" spans="7:10" ht="14.25" customHeight="1" x14ac:dyDescent="0.35">
      <c r="G65" s="6"/>
      <c r="J65" s="8"/>
    </row>
    <row r="66" spans="7:10" ht="14.25" customHeight="1" x14ac:dyDescent="0.35">
      <c r="G66" s="6"/>
      <c r="J66" s="8"/>
    </row>
    <row r="67" spans="7:10" ht="14.25" customHeight="1" x14ac:dyDescent="0.35">
      <c r="G67" s="6"/>
      <c r="J67" s="8"/>
    </row>
    <row r="68" spans="7:10" ht="14.25" customHeight="1" x14ac:dyDescent="0.35">
      <c r="G68" s="6"/>
      <c r="J68" s="8"/>
    </row>
    <row r="69" spans="7:10" ht="14.25" customHeight="1" x14ac:dyDescent="0.35">
      <c r="G69" s="6"/>
      <c r="J69" s="8"/>
    </row>
    <row r="70" spans="7:10" ht="14.25" customHeight="1" x14ac:dyDescent="0.35">
      <c r="G70" s="6"/>
      <c r="J70" s="8"/>
    </row>
    <row r="71" spans="7:10" ht="14.25" customHeight="1" x14ac:dyDescent="0.35">
      <c r="G71" s="6"/>
      <c r="J71" s="8"/>
    </row>
    <row r="72" spans="7:10" ht="14.25" customHeight="1" x14ac:dyDescent="0.35">
      <c r="G72" s="6"/>
      <c r="J72" s="8"/>
    </row>
    <row r="73" spans="7:10" ht="14.25" customHeight="1" x14ac:dyDescent="0.35">
      <c r="G73" s="6"/>
      <c r="J73" s="8"/>
    </row>
    <row r="74" spans="7:10" ht="14.25" customHeight="1" x14ac:dyDescent="0.35">
      <c r="G74" s="6"/>
      <c r="J74" s="8"/>
    </row>
    <row r="75" spans="7:10" ht="14.25" customHeight="1" x14ac:dyDescent="0.35">
      <c r="G75" s="6"/>
      <c r="J75" s="8"/>
    </row>
    <row r="76" spans="7:10" ht="14.25" customHeight="1" x14ac:dyDescent="0.35">
      <c r="G76" s="6"/>
      <c r="J76" s="8"/>
    </row>
    <row r="77" spans="7:10" ht="14.25" customHeight="1" x14ac:dyDescent="0.35">
      <c r="G77" s="6"/>
      <c r="J77" s="8"/>
    </row>
    <row r="78" spans="7:10" ht="14.25" customHeight="1" x14ac:dyDescent="0.35">
      <c r="G78" s="6"/>
      <c r="J78" s="8"/>
    </row>
    <row r="79" spans="7:10" ht="14.25" customHeight="1" x14ac:dyDescent="0.35">
      <c r="G79" s="6"/>
      <c r="J79" s="8"/>
    </row>
    <row r="80" spans="7:10" ht="14.25" customHeight="1" x14ac:dyDescent="0.35">
      <c r="G80" s="6"/>
      <c r="J80" s="8"/>
    </row>
    <row r="81" spans="7:10" ht="14.25" customHeight="1" x14ac:dyDescent="0.35">
      <c r="G81" s="6"/>
      <c r="J81" s="8"/>
    </row>
    <row r="82" spans="7:10" ht="14.25" customHeight="1" x14ac:dyDescent="0.35">
      <c r="G82" s="6"/>
      <c r="J82" s="8"/>
    </row>
    <row r="83" spans="7:10" ht="14.25" customHeight="1" x14ac:dyDescent="0.35">
      <c r="G83" s="6"/>
      <c r="J83" s="8"/>
    </row>
    <row r="84" spans="7:10" ht="14.25" customHeight="1" x14ac:dyDescent="0.35">
      <c r="G84" s="6"/>
      <c r="J84" s="8"/>
    </row>
    <row r="85" spans="7:10" ht="14.25" customHeight="1" x14ac:dyDescent="0.35">
      <c r="G85" s="6"/>
      <c r="J85" s="8"/>
    </row>
    <row r="86" spans="7:10" ht="14.25" customHeight="1" x14ac:dyDescent="0.35">
      <c r="G86" s="6"/>
      <c r="J86" s="8"/>
    </row>
    <row r="87" spans="7:10" ht="14.25" customHeight="1" x14ac:dyDescent="0.35">
      <c r="G87" s="6"/>
      <c r="J87" s="8"/>
    </row>
    <row r="88" spans="7:10" ht="14.25" customHeight="1" x14ac:dyDescent="0.35">
      <c r="G88" s="6"/>
      <c r="J88" s="8"/>
    </row>
    <row r="89" spans="7:10" ht="14.25" customHeight="1" x14ac:dyDescent="0.35">
      <c r="G89" s="6"/>
      <c r="J89" s="8"/>
    </row>
    <row r="90" spans="7:10" ht="14.25" customHeight="1" x14ac:dyDescent="0.35">
      <c r="G90" s="6"/>
      <c r="J90" s="8"/>
    </row>
    <row r="91" spans="7:10" ht="14.25" customHeight="1" x14ac:dyDescent="0.35">
      <c r="G91" s="6"/>
      <c r="J91" s="8"/>
    </row>
    <row r="92" spans="7:10" ht="14.25" customHeight="1" x14ac:dyDescent="0.35">
      <c r="G92" s="6"/>
      <c r="J92" s="8"/>
    </row>
    <row r="93" spans="7:10" ht="14.25" customHeight="1" x14ac:dyDescent="0.35">
      <c r="G93" s="6"/>
      <c r="J93" s="8"/>
    </row>
    <row r="94" spans="7:10" ht="14.25" customHeight="1" x14ac:dyDescent="0.35">
      <c r="G94" s="6"/>
      <c r="J94" s="8"/>
    </row>
    <row r="95" spans="7:10" ht="14.25" customHeight="1" x14ac:dyDescent="0.35">
      <c r="G95" s="6"/>
      <c r="J95" s="8"/>
    </row>
    <row r="96" spans="7:10" ht="14.25" customHeight="1" x14ac:dyDescent="0.35">
      <c r="G96" s="6"/>
      <c r="J96" s="8"/>
    </row>
    <row r="97" spans="7:10" ht="14.25" customHeight="1" x14ac:dyDescent="0.35">
      <c r="G97" s="6"/>
      <c r="J97" s="8"/>
    </row>
    <row r="98" spans="7:10" ht="14.25" customHeight="1" x14ac:dyDescent="0.35">
      <c r="J98" s="8"/>
    </row>
    <row r="99" spans="7:10" ht="14.25" customHeight="1" x14ac:dyDescent="0.35">
      <c r="J99" s="8"/>
    </row>
    <row r="100" spans="7:10" ht="14.25" customHeight="1" x14ac:dyDescent="0.35">
      <c r="J100" s="8"/>
    </row>
    <row r="101" spans="7:10" ht="14.25" customHeight="1" x14ac:dyDescent="0.35">
      <c r="J101" s="8"/>
    </row>
    <row r="102" spans="7:10" ht="14.25" customHeight="1" x14ac:dyDescent="0.35">
      <c r="J102" s="8"/>
    </row>
    <row r="103" spans="7:10" ht="14.25" customHeight="1" x14ac:dyDescent="0.35">
      <c r="J103" s="8"/>
    </row>
    <row r="104" spans="7:10" ht="14.25" customHeight="1" x14ac:dyDescent="0.35">
      <c r="J104" s="8"/>
    </row>
    <row r="105" spans="7:10" ht="14.25" customHeight="1" x14ac:dyDescent="0.35">
      <c r="J105" s="8"/>
    </row>
    <row r="106" spans="7:10" ht="14.25" customHeight="1" x14ac:dyDescent="0.35">
      <c r="J106" s="8"/>
    </row>
    <row r="107" spans="7:10" ht="14.25" customHeight="1" x14ac:dyDescent="0.35">
      <c r="J107" s="8"/>
    </row>
    <row r="108" spans="7:10" ht="14.25" customHeight="1" x14ac:dyDescent="0.35">
      <c r="J108" s="8"/>
    </row>
    <row r="109" spans="7:10" ht="14.25" customHeight="1" x14ac:dyDescent="0.35">
      <c r="J109" s="8"/>
    </row>
    <row r="110" spans="7:10" ht="14.25" customHeight="1" x14ac:dyDescent="0.35">
      <c r="J110" s="8"/>
    </row>
    <row r="111" spans="7:10" ht="14.25" customHeight="1" x14ac:dyDescent="0.35">
      <c r="J111" s="8"/>
    </row>
    <row r="112" spans="7:10" ht="14.25" customHeight="1" x14ac:dyDescent="0.35">
      <c r="J112" s="8"/>
    </row>
    <row r="113" spans="10:10" ht="14.25" customHeight="1" x14ac:dyDescent="0.35">
      <c r="J113" s="8"/>
    </row>
    <row r="114" spans="10:10" ht="14.25" customHeight="1" x14ac:dyDescent="0.35">
      <c r="J114" s="8"/>
    </row>
    <row r="115" spans="10:10" ht="14.25" customHeight="1" x14ac:dyDescent="0.35">
      <c r="J115" s="8"/>
    </row>
    <row r="116" spans="10:10" ht="14.25" customHeight="1" x14ac:dyDescent="0.35">
      <c r="J116" s="8"/>
    </row>
    <row r="117" spans="10:10" ht="14.25" customHeight="1" x14ac:dyDescent="0.35">
      <c r="J117" s="8"/>
    </row>
    <row r="118" spans="10:10" ht="14.25" customHeight="1" x14ac:dyDescent="0.35">
      <c r="J118" s="8"/>
    </row>
    <row r="119" spans="10:10" ht="14.25" customHeight="1" x14ac:dyDescent="0.35">
      <c r="J119" s="8"/>
    </row>
    <row r="120" spans="10:10" ht="14.25" customHeight="1" x14ac:dyDescent="0.35">
      <c r="J120" s="8"/>
    </row>
    <row r="121" spans="10:10" ht="14.25" customHeight="1" x14ac:dyDescent="0.35">
      <c r="J121" s="8"/>
    </row>
    <row r="122" spans="10:10" ht="14.25" customHeight="1" x14ac:dyDescent="0.35">
      <c r="J122" s="8"/>
    </row>
    <row r="123" spans="10:10" ht="14.25" customHeight="1" x14ac:dyDescent="0.35">
      <c r="J123" s="8"/>
    </row>
    <row r="124" spans="10:10" ht="14.25" customHeight="1" x14ac:dyDescent="0.35">
      <c r="J124" s="8"/>
    </row>
    <row r="125" spans="10:10" ht="14.25" customHeight="1" x14ac:dyDescent="0.35">
      <c r="J125" s="8"/>
    </row>
    <row r="126" spans="10:10" ht="14.25" customHeight="1" x14ac:dyDescent="0.35">
      <c r="J126" s="8"/>
    </row>
    <row r="127" spans="10:10" ht="14.25" customHeight="1" x14ac:dyDescent="0.35">
      <c r="J127" s="8"/>
    </row>
    <row r="128" spans="10:10" ht="14.25" customHeight="1" x14ac:dyDescent="0.35">
      <c r="J128" s="8"/>
    </row>
    <row r="129" spans="10:10" ht="14.25" customHeight="1" x14ac:dyDescent="0.35">
      <c r="J129" s="8"/>
    </row>
    <row r="130" spans="10:10" ht="14.25" customHeight="1" x14ac:dyDescent="0.35">
      <c r="J130" s="8"/>
    </row>
    <row r="131" spans="10:10" ht="14.25" customHeight="1" x14ac:dyDescent="0.35">
      <c r="J131" s="8"/>
    </row>
    <row r="132" spans="10:10" ht="14.25" customHeight="1" x14ac:dyDescent="0.35">
      <c r="J132" s="8"/>
    </row>
    <row r="133" spans="10:10" ht="14.25" customHeight="1" x14ac:dyDescent="0.35">
      <c r="J133" s="8"/>
    </row>
    <row r="134" spans="10:10" ht="14.25" customHeight="1" x14ac:dyDescent="0.35">
      <c r="J134" s="8"/>
    </row>
    <row r="135" spans="10:10" ht="14.25" customHeight="1" x14ac:dyDescent="0.35">
      <c r="J135" s="8"/>
    </row>
    <row r="136" spans="10:10" ht="14.25" customHeight="1" x14ac:dyDescent="0.35">
      <c r="J136" s="8"/>
    </row>
    <row r="137" spans="10:10" ht="14.25" customHeight="1" x14ac:dyDescent="0.35">
      <c r="J137" s="8"/>
    </row>
    <row r="138" spans="10:10" ht="14.25" customHeight="1" x14ac:dyDescent="0.35">
      <c r="J138" s="8"/>
    </row>
    <row r="139" spans="10:10" ht="14.25" customHeight="1" x14ac:dyDescent="0.35">
      <c r="J139" s="8"/>
    </row>
    <row r="140" spans="10:10" ht="14.25" customHeight="1" x14ac:dyDescent="0.35">
      <c r="J140" s="8"/>
    </row>
    <row r="141" spans="10:10" ht="14.25" customHeight="1" x14ac:dyDescent="0.35">
      <c r="J141" s="8"/>
    </row>
    <row r="142" spans="10:10" ht="14.25" customHeight="1" x14ac:dyDescent="0.35">
      <c r="J142" s="8"/>
    </row>
    <row r="143" spans="10:10" ht="14.25" customHeight="1" x14ac:dyDescent="0.35">
      <c r="J143" s="8"/>
    </row>
    <row r="144" spans="10:10" ht="14.25" customHeight="1" x14ac:dyDescent="0.35">
      <c r="J144" s="8"/>
    </row>
    <row r="145" spans="10:10" ht="14.25" customHeight="1" x14ac:dyDescent="0.35">
      <c r="J145" s="8"/>
    </row>
    <row r="146" spans="10:10" ht="14.25" customHeight="1" x14ac:dyDescent="0.35">
      <c r="J146" s="8"/>
    </row>
    <row r="147" spans="10:10" ht="14.25" customHeight="1" x14ac:dyDescent="0.35">
      <c r="J147" s="8"/>
    </row>
    <row r="148" spans="10:10" ht="14.25" customHeight="1" x14ac:dyDescent="0.35">
      <c r="J148" s="8"/>
    </row>
    <row r="149" spans="10:10" ht="14.25" customHeight="1" x14ac:dyDescent="0.35">
      <c r="J149" s="8"/>
    </row>
    <row r="150" spans="10:10" ht="14.25" customHeight="1" x14ac:dyDescent="0.35">
      <c r="J150" s="8"/>
    </row>
    <row r="151" spans="10:10" ht="14.25" customHeight="1" x14ac:dyDescent="0.35">
      <c r="J151" s="8"/>
    </row>
    <row r="152" spans="10:10" ht="14.25" customHeight="1" x14ac:dyDescent="0.35">
      <c r="J152" s="8"/>
    </row>
    <row r="153" spans="10:10" ht="14.25" customHeight="1" x14ac:dyDescent="0.35">
      <c r="J153" s="8"/>
    </row>
    <row r="154" spans="10:10" ht="14.25" customHeight="1" x14ac:dyDescent="0.35">
      <c r="J154" s="8"/>
    </row>
    <row r="155" spans="10:10" ht="14.25" customHeight="1" x14ac:dyDescent="0.35">
      <c r="J155" s="8"/>
    </row>
    <row r="156" spans="10:10" ht="14.25" customHeight="1" x14ac:dyDescent="0.35">
      <c r="J156" s="8"/>
    </row>
    <row r="157" spans="10:10" ht="14.25" customHeight="1" x14ac:dyDescent="0.35">
      <c r="J157" s="8"/>
    </row>
    <row r="158" spans="10:10" ht="14.25" customHeight="1" x14ac:dyDescent="0.35">
      <c r="J158" s="8"/>
    </row>
    <row r="159" spans="10:10" ht="14.25" customHeight="1" x14ac:dyDescent="0.35">
      <c r="J159" s="8"/>
    </row>
    <row r="160" spans="10:10" ht="14.25" customHeight="1" x14ac:dyDescent="0.35">
      <c r="J160" s="8"/>
    </row>
    <row r="161" spans="10:10" ht="14.25" customHeight="1" x14ac:dyDescent="0.35">
      <c r="J161" s="8"/>
    </row>
    <row r="162" spans="10:10" ht="14.25" customHeight="1" x14ac:dyDescent="0.35">
      <c r="J162" s="8"/>
    </row>
    <row r="163" spans="10:10" ht="14.25" customHeight="1" x14ac:dyDescent="0.35">
      <c r="J163" s="8"/>
    </row>
    <row r="164" spans="10:10" ht="14.25" customHeight="1" x14ac:dyDescent="0.35">
      <c r="J164" s="8"/>
    </row>
    <row r="165" spans="10:10" ht="14.25" customHeight="1" x14ac:dyDescent="0.35">
      <c r="J165" s="8"/>
    </row>
    <row r="166" spans="10:10" ht="14.25" customHeight="1" x14ac:dyDescent="0.35">
      <c r="J166" s="8"/>
    </row>
    <row r="167" spans="10:10" ht="14.25" customHeight="1" x14ac:dyDescent="0.35">
      <c r="J167" s="8"/>
    </row>
    <row r="168" spans="10:10" ht="14.25" customHeight="1" x14ac:dyDescent="0.35">
      <c r="J168" s="8"/>
    </row>
    <row r="169" spans="10:10" ht="14.25" customHeight="1" x14ac:dyDescent="0.35">
      <c r="J169" s="8"/>
    </row>
    <row r="170" spans="10:10" ht="14.25" customHeight="1" x14ac:dyDescent="0.35">
      <c r="J170" s="8"/>
    </row>
    <row r="171" spans="10:10" ht="14.25" customHeight="1" x14ac:dyDescent="0.35">
      <c r="J171" s="8"/>
    </row>
    <row r="172" spans="10:10" ht="14.25" customHeight="1" x14ac:dyDescent="0.35">
      <c r="J172" s="8"/>
    </row>
    <row r="173" spans="10:10" ht="14.25" customHeight="1" x14ac:dyDescent="0.35">
      <c r="J173" s="8"/>
    </row>
    <row r="174" spans="10:10" ht="14.25" customHeight="1" x14ac:dyDescent="0.35">
      <c r="J174" s="8"/>
    </row>
    <row r="175" spans="10:10" ht="14.25" customHeight="1" x14ac:dyDescent="0.35">
      <c r="J175" s="8"/>
    </row>
    <row r="176" spans="10:10" ht="14.25" customHeight="1" x14ac:dyDescent="0.35">
      <c r="J176" s="8"/>
    </row>
    <row r="177" spans="10:10" ht="14.25" customHeight="1" x14ac:dyDescent="0.35">
      <c r="J177" s="8"/>
    </row>
    <row r="178" spans="10:10" ht="14.25" customHeight="1" x14ac:dyDescent="0.35">
      <c r="J178" s="8"/>
    </row>
    <row r="179" spans="10:10" ht="14.25" customHeight="1" x14ac:dyDescent="0.35">
      <c r="J179" s="8"/>
    </row>
    <row r="180" spans="10:10" ht="14.25" customHeight="1" x14ac:dyDescent="0.35">
      <c r="J180" s="8"/>
    </row>
    <row r="181" spans="10:10" ht="14.25" customHeight="1" x14ac:dyDescent="0.35">
      <c r="J181" s="8"/>
    </row>
    <row r="182" spans="10:10" ht="14.25" customHeight="1" x14ac:dyDescent="0.35">
      <c r="J182" s="8"/>
    </row>
    <row r="183" spans="10:10" ht="14.25" customHeight="1" x14ac:dyDescent="0.35">
      <c r="J183" s="8"/>
    </row>
    <row r="184" spans="10:10" ht="14.25" customHeight="1" x14ac:dyDescent="0.35">
      <c r="J184" s="8"/>
    </row>
    <row r="185" spans="10:10" ht="14.25" customHeight="1" x14ac:dyDescent="0.35">
      <c r="J185" s="8"/>
    </row>
    <row r="186" spans="10:10" ht="14.25" customHeight="1" x14ac:dyDescent="0.35">
      <c r="J186" s="8"/>
    </row>
    <row r="187" spans="10:10" ht="14.25" customHeight="1" x14ac:dyDescent="0.35">
      <c r="J187" s="8"/>
    </row>
    <row r="188" spans="10:10" ht="14.25" customHeight="1" x14ac:dyDescent="0.35">
      <c r="J188" s="8"/>
    </row>
    <row r="189" spans="10:10" ht="14.25" customHeight="1" x14ac:dyDescent="0.35">
      <c r="J189" s="8"/>
    </row>
    <row r="190" spans="10:10" ht="14.25" customHeight="1" x14ac:dyDescent="0.35">
      <c r="J190" s="8"/>
    </row>
    <row r="191" spans="10:10" ht="14.25" customHeight="1" x14ac:dyDescent="0.35">
      <c r="J191" s="8"/>
    </row>
    <row r="192" spans="10:10" ht="14.25" customHeight="1" x14ac:dyDescent="0.35">
      <c r="J192" s="8"/>
    </row>
    <row r="193" spans="10:10" ht="14.25" customHeight="1" x14ac:dyDescent="0.35">
      <c r="J193" s="8"/>
    </row>
    <row r="194" spans="10:10" ht="14.25" customHeight="1" x14ac:dyDescent="0.35">
      <c r="J194" s="8"/>
    </row>
    <row r="195" spans="10:10" ht="14.25" customHeight="1" x14ac:dyDescent="0.35">
      <c r="J195" s="8"/>
    </row>
    <row r="196" spans="10:10" ht="14.25" customHeight="1" x14ac:dyDescent="0.35">
      <c r="J196" s="8"/>
    </row>
    <row r="197" spans="10:10" ht="14.25" customHeight="1" x14ac:dyDescent="0.35">
      <c r="J197" s="8"/>
    </row>
    <row r="198" spans="10:10" ht="14.25" customHeight="1" x14ac:dyDescent="0.35">
      <c r="J198" s="8"/>
    </row>
    <row r="199" spans="10:10" ht="14.25" customHeight="1" x14ac:dyDescent="0.35">
      <c r="J199" s="8"/>
    </row>
    <row r="200" spans="10:10" ht="14.25" customHeight="1" x14ac:dyDescent="0.35">
      <c r="J200" s="8"/>
    </row>
    <row r="201" spans="10:10" ht="14.25" customHeight="1" x14ac:dyDescent="0.35">
      <c r="J201" s="8"/>
    </row>
    <row r="202" spans="10:10" ht="14.25" customHeight="1" x14ac:dyDescent="0.35">
      <c r="J202" s="8"/>
    </row>
    <row r="203" spans="10:10" ht="14.25" customHeight="1" x14ac:dyDescent="0.35">
      <c r="J203" s="8"/>
    </row>
    <row r="204" spans="10:10" ht="14.25" customHeight="1" x14ac:dyDescent="0.35">
      <c r="J204" s="8"/>
    </row>
    <row r="205" spans="10:10" ht="14.25" customHeight="1" x14ac:dyDescent="0.35">
      <c r="J205" s="8"/>
    </row>
    <row r="206" spans="10:10" ht="14.25" customHeight="1" x14ac:dyDescent="0.35">
      <c r="J206" s="8"/>
    </row>
    <row r="207" spans="10:10" ht="14.25" customHeight="1" x14ac:dyDescent="0.35">
      <c r="J207" s="8"/>
    </row>
    <row r="208" spans="10:10" ht="14.25" customHeight="1" x14ac:dyDescent="0.35">
      <c r="J208" s="8"/>
    </row>
    <row r="209" spans="10:10" ht="14.25" customHeight="1" x14ac:dyDescent="0.35">
      <c r="J209" s="8"/>
    </row>
    <row r="210" spans="10:10" ht="14.25" customHeight="1" x14ac:dyDescent="0.35">
      <c r="J210" s="8"/>
    </row>
    <row r="211" spans="10:10" ht="14.25" customHeight="1" x14ac:dyDescent="0.35">
      <c r="J211" s="8"/>
    </row>
    <row r="212" spans="10:10" ht="14.25" customHeight="1" x14ac:dyDescent="0.35">
      <c r="J212" s="8"/>
    </row>
    <row r="213" spans="10:10" ht="14.25" customHeight="1" x14ac:dyDescent="0.35">
      <c r="J213" s="8"/>
    </row>
    <row r="214" spans="10:10" ht="14.25" customHeight="1" x14ac:dyDescent="0.35">
      <c r="J214" s="8"/>
    </row>
    <row r="215" spans="10:10" ht="14.25" customHeight="1" x14ac:dyDescent="0.35">
      <c r="J215" s="8"/>
    </row>
    <row r="216" spans="10:10" ht="14.25" customHeight="1" x14ac:dyDescent="0.35">
      <c r="J216" s="8"/>
    </row>
    <row r="217" spans="10:10" ht="14.25" customHeight="1" x14ac:dyDescent="0.35">
      <c r="J217" s="8"/>
    </row>
    <row r="218" spans="10:10" ht="14.25" customHeight="1" x14ac:dyDescent="0.35">
      <c r="J218" s="8"/>
    </row>
    <row r="219" spans="10:10" ht="14.25" customHeight="1" x14ac:dyDescent="0.35">
      <c r="J219" s="8"/>
    </row>
    <row r="220" spans="10:10" ht="14.25" customHeight="1" x14ac:dyDescent="0.35">
      <c r="J220" s="8"/>
    </row>
    <row r="221" spans="10:10" ht="14.25" customHeight="1" x14ac:dyDescent="0.35">
      <c r="J221" s="8"/>
    </row>
    <row r="222" spans="10:10" ht="14.25" customHeight="1" x14ac:dyDescent="0.35">
      <c r="J222" s="8"/>
    </row>
    <row r="223" spans="10:10" ht="14.25" customHeight="1" x14ac:dyDescent="0.35">
      <c r="J223" s="8"/>
    </row>
    <row r="224" spans="10:10" ht="14.25" customHeight="1" x14ac:dyDescent="0.35">
      <c r="J224" s="8"/>
    </row>
    <row r="225" spans="10:10" ht="14.25" customHeight="1" x14ac:dyDescent="0.35">
      <c r="J225" s="8"/>
    </row>
    <row r="226" spans="10:10" ht="14.25" customHeight="1" x14ac:dyDescent="0.35">
      <c r="J226" s="8"/>
    </row>
    <row r="227" spans="10:10" ht="14.25" customHeight="1" x14ac:dyDescent="0.35">
      <c r="J227" s="8"/>
    </row>
    <row r="228" spans="10:10" ht="14.25" customHeight="1" x14ac:dyDescent="0.35">
      <c r="J228" s="8"/>
    </row>
    <row r="229" spans="10:10" ht="14.25" customHeight="1" x14ac:dyDescent="0.35">
      <c r="J229" s="8"/>
    </row>
    <row r="230" spans="10:10" ht="14.25" customHeight="1" x14ac:dyDescent="0.35">
      <c r="J230" s="8"/>
    </row>
    <row r="231" spans="10:10" ht="14.25" customHeight="1" x14ac:dyDescent="0.35">
      <c r="J231" s="8"/>
    </row>
    <row r="232" spans="10:10" ht="14.25" customHeight="1" x14ac:dyDescent="0.35">
      <c r="J232" s="8"/>
    </row>
    <row r="233" spans="10:10" ht="14.25" customHeight="1" x14ac:dyDescent="0.35">
      <c r="J233" s="8"/>
    </row>
    <row r="234" spans="10:10" ht="14.25" customHeight="1" x14ac:dyDescent="0.35">
      <c r="J234" s="8"/>
    </row>
    <row r="235" spans="10:10" ht="14.25" customHeight="1" x14ac:dyDescent="0.35">
      <c r="J235" s="8"/>
    </row>
    <row r="236" spans="10:10" ht="14.25" customHeight="1" x14ac:dyDescent="0.35">
      <c r="J236" s="8"/>
    </row>
    <row r="237" spans="10:10" ht="14.25" customHeight="1" x14ac:dyDescent="0.35">
      <c r="J237" s="8"/>
    </row>
    <row r="238" spans="10:10" ht="14.25" customHeight="1" x14ac:dyDescent="0.35">
      <c r="J238" s="8"/>
    </row>
    <row r="239" spans="10:10" ht="14.25" customHeight="1" x14ac:dyDescent="0.35">
      <c r="J239" s="8"/>
    </row>
    <row r="240" spans="10:10" ht="14.25" customHeight="1" x14ac:dyDescent="0.35">
      <c r="J240" s="8"/>
    </row>
    <row r="241" spans="10:10" ht="14.25" customHeight="1" x14ac:dyDescent="0.35">
      <c r="J241" s="8"/>
    </row>
    <row r="242" spans="10:10" ht="14.25" customHeight="1" x14ac:dyDescent="0.35">
      <c r="J242" s="8"/>
    </row>
    <row r="243" spans="10:10" ht="14.25" customHeight="1" x14ac:dyDescent="0.35">
      <c r="J243" s="8"/>
    </row>
    <row r="244" spans="10:10" ht="14.25" customHeight="1" x14ac:dyDescent="0.35">
      <c r="J244" s="8"/>
    </row>
    <row r="245" spans="10:10" ht="14.25" customHeight="1" x14ac:dyDescent="0.35">
      <c r="J245" s="8"/>
    </row>
    <row r="246" spans="10:10" ht="14.25" customHeight="1" x14ac:dyDescent="0.35">
      <c r="J246" s="8"/>
    </row>
    <row r="247" spans="10:10" ht="14.25" customHeight="1" x14ac:dyDescent="0.35">
      <c r="J247" s="8"/>
    </row>
    <row r="248" spans="10:10" ht="14.25" customHeight="1" x14ac:dyDescent="0.35">
      <c r="J248" s="8"/>
    </row>
    <row r="249" spans="10:10" ht="14.25" customHeight="1" x14ac:dyDescent="0.35">
      <c r="J249" s="8"/>
    </row>
    <row r="250" spans="10:10" ht="14.25" customHeight="1" x14ac:dyDescent="0.35">
      <c r="J250" s="8"/>
    </row>
    <row r="251" spans="10:10" ht="14.25" customHeight="1" x14ac:dyDescent="0.35">
      <c r="J251" s="8"/>
    </row>
    <row r="252" spans="10:10" ht="14.25" customHeight="1" x14ac:dyDescent="0.35">
      <c r="J252" s="8"/>
    </row>
    <row r="253" spans="10:10" ht="14.25" customHeight="1" x14ac:dyDescent="0.35">
      <c r="J253" s="8"/>
    </row>
    <row r="254" spans="10:10" ht="14.25" customHeight="1" x14ac:dyDescent="0.35">
      <c r="J254" s="8"/>
    </row>
    <row r="255" spans="10:10" ht="14.25" customHeight="1" x14ac:dyDescent="0.35">
      <c r="J255" s="8"/>
    </row>
    <row r="256" spans="10:10" ht="14.25" customHeight="1" x14ac:dyDescent="0.35">
      <c r="J256" s="8"/>
    </row>
    <row r="257" spans="10:10" ht="14.25" customHeight="1" x14ac:dyDescent="0.35">
      <c r="J257" s="8"/>
    </row>
    <row r="258" spans="10:10" ht="14.25" customHeight="1" x14ac:dyDescent="0.35">
      <c r="J258" s="8"/>
    </row>
    <row r="259" spans="10:10" ht="14.25" customHeight="1" x14ac:dyDescent="0.35">
      <c r="J259" s="8"/>
    </row>
    <row r="260" spans="10:10" ht="14.25" customHeight="1" x14ac:dyDescent="0.35">
      <c r="J260" s="8"/>
    </row>
    <row r="261" spans="10:10" ht="14.25" customHeight="1" x14ac:dyDescent="0.35">
      <c r="J261" s="8"/>
    </row>
    <row r="262" spans="10:10" ht="14.25" customHeight="1" x14ac:dyDescent="0.35">
      <c r="J262" s="8"/>
    </row>
    <row r="263" spans="10:10" ht="14.25" customHeight="1" x14ac:dyDescent="0.35">
      <c r="J263" s="8"/>
    </row>
    <row r="264" spans="10:10" ht="14.25" customHeight="1" x14ac:dyDescent="0.35">
      <c r="J264" s="8"/>
    </row>
    <row r="265" spans="10:10" ht="14.25" customHeight="1" x14ac:dyDescent="0.35">
      <c r="J265" s="8"/>
    </row>
    <row r="266" spans="10:10" ht="14.25" customHeight="1" x14ac:dyDescent="0.35">
      <c r="J266" s="8"/>
    </row>
    <row r="267" spans="10:10" ht="14.25" customHeight="1" x14ac:dyDescent="0.35">
      <c r="J267" s="8"/>
    </row>
    <row r="268" spans="10:10" ht="14.25" customHeight="1" x14ac:dyDescent="0.35">
      <c r="J268" s="8"/>
    </row>
    <row r="269" spans="10:10" ht="14.25" customHeight="1" x14ac:dyDescent="0.35">
      <c r="J269" s="8"/>
    </row>
    <row r="270" spans="10:10" ht="14.25" customHeight="1" x14ac:dyDescent="0.35">
      <c r="J270" s="8"/>
    </row>
    <row r="271" spans="10:10" ht="14.25" customHeight="1" x14ac:dyDescent="0.35">
      <c r="J271" s="8"/>
    </row>
    <row r="272" spans="10:10" ht="14.25" customHeight="1" x14ac:dyDescent="0.35">
      <c r="J272" s="8"/>
    </row>
    <row r="273" spans="10:10" ht="14.25" customHeight="1" x14ac:dyDescent="0.35">
      <c r="J273" s="8"/>
    </row>
    <row r="274" spans="10:10" ht="14.25" customHeight="1" x14ac:dyDescent="0.35">
      <c r="J274" s="8"/>
    </row>
    <row r="275" spans="10:10" ht="14.25" customHeight="1" x14ac:dyDescent="0.35">
      <c r="J275" s="8"/>
    </row>
    <row r="276" spans="10:10" ht="14.25" customHeight="1" x14ac:dyDescent="0.35">
      <c r="J276" s="8"/>
    </row>
    <row r="277" spans="10:10" ht="14.25" customHeight="1" x14ac:dyDescent="0.35">
      <c r="J277" s="8"/>
    </row>
    <row r="278" spans="10:10" ht="14.25" customHeight="1" x14ac:dyDescent="0.35">
      <c r="J278" s="8"/>
    </row>
    <row r="279" spans="10:10" ht="14.25" customHeight="1" x14ac:dyDescent="0.35">
      <c r="J279" s="8"/>
    </row>
    <row r="280" spans="10:10" ht="14.25" customHeight="1" x14ac:dyDescent="0.35">
      <c r="J280" s="8"/>
    </row>
    <row r="281" spans="10:10" ht="14.25" customHeight="1" x14ac:dyDescent="0.35">
      <c r="J281" s="8"/>
    </row>
    <row r="282" spans="10:10" ht="14.25" customHeight="1" x14ac:dyDescent="0.35">
      <c r="J282" s="8"/>
    </row>
    <row r="283" spans="10:10" ht="14.25" customHeight="1" x14ac:dyDescent="0.35">
      <c r="J283" s="8"/>
    </row>
    <row r="284" spans="10:10" ht="14.25" customHeight="1" x14ac:dyDescent="0.35">
      <c r="J284" s="8"/>
    </row>
    <row r="285" spans="10:10" ht="14.25" customHeight="1" x14ac:dyDescent="0.35">
      <c r="J285" s="8"/>
    </row>
    <row r="286" spans="10:10" ht="14.25" customHeight="1" x14ac:dyDescent="0.35">
      <c r="J286" s="8"/>
    </row>
    <row r="287" spans="10:10" ht="14.25" customHeight="1" x14ac:dyDescent="0.35">
      <c r="J287" s="8"/>
    </row>
    <row r="288" spans="10:10" ht="14.25" customHeight="1" x14ac:dyDescent="0.35">
      <c r="J288" s="8"/>
    </row>
    <row r="289" spans="10:10" ht="14.25" customHeight="1" x14ac:dyDescent="0.35">
      <c r="J289" s="8"/>
    </row>
    <row r="290" spans="10:10" ht="14.25" customHeight="1" x14ac:dyDescent="0.35">
      <c r="J290" s="8"/>
    </row>
    <row r="291" spans="10:10" ht="14.25" customHeight="1" x14ac:dyDescent="0.35">
      <c r="J291" s="8"/>
    </row>
    <row r="292" spans="10:10" ht="14.25" customHeight="1" x14ac:dyDescent="0.35">
      <c r="J292" s="8"/>
    </row>
    <row r="293" spans="10:10" ht="14.25" customHeight="1" x14ac:dyDescent="0.35">
      <c r="J293" s="8"/>
    </row>
    <row r="294" spans="10:10" ht="14.25" customHeight="1" x14ac:dyDescent="0.35">
      <c r="J294" s="8"/>
    </row>
    <row r="295" spans="10:10" ht="14.25" customHeight="1" x14ac:dyDescent="0.35">
      <c r="J295" s="8"/>
    </row>
    <row r="296" spans="10:10" ht="14.25" customHeight="1" x14ac:dyDescent="0.35">
      <c r="J296" s="8"/>
    </row>
    <row r="297" spans="10:10" ht="14.25" customHeight="1" x14ac:dyDescent="0.35">
      <c r="J297" s="8"/>
    </row>
    <row r="298" spans="10:10" ht="14.25" customHeight="1" x14ac:dyDescent="0.35">
      <c r="J298" s="8"/>
    </row>
    <row r="299" spans="10:10" ht="14.25" customHeight="1" x14ac:dyDescent="0.35">
      <c r="J299" s="8"/>
    </row>
    <row r="300" spans="10:10" ht="14.25" customHeight="1" x14ac:dyDescent="0.35">
      <c r="J300" s="8"/>
    </row>
    <row r="301" spans="10:10" ht="14.25" customHeight="1" x14ac:dyDescent="0.35">
      <c r="J301" s="8"/>
    </row>
    <row r="302" spans="10:10" ht="14.25" customHeight="1" x14ac:dyDescent="0.35">
      <c r="J302" s="8"/>
    </row>
    <row r="303" spans="10:10" ht="14.25" customHeight="1" x14ac:dyDescent="0.35">
      <c r="J303" s="8"/>
    </row>
    <row r="304" spans="10:10" ht="14.25" customHeight="1" x14ac:dyDescent="0.35">
      <c r="J304" s="8"/>
    </row>
    <row r="305" spans="10:10" ht="14.25" customHeight="1" x14ac:dyDescent="0.35">
      <c r="J305" s="8"/>
    </row>
    <row r="306" spans="10:10" ht="14.25" customHeight="1" x14ac:dyDescent="0.35">
      <c r="J306" s="8"/>
    </row>
    <row r="307" spans="10:10" ht="14.25" customHeight="1" x14ac:dyDescent="0.35">
      <c r="J307" s="8"/>
    </row>
    <row r="308" spans="10:10" ht="14.25" customHeight="1" x14ac:dyDescent="0.35">
      <c r="J308" s="8"/>
    </row>
    <row r="309" spans="10:10" ht="14.25" customHeight="1" x14ac:dyDescent="0.35">
      <c r="J309" s="8"/>
    </row>
    <row r="310" spans="10:10" ht="14.25" customHeight="1" x14ac:dyDescent="0.35">
      <c r="J310" s="8"/>
    </row>
    <row r="311" spans="10:10" ht="14.25" customHeight="1" x14ac:dyDescent="0.35">
      <c r="J311" s="8"/>
    </row>
    <row r="312" spans="10:10" ht="14.25" customHeight="1" x14ac:dyDescent="0.35">
      <c r="J312" s="8"/>
    </row>
    <row r="313" spans="10:10" ht="14.25" customHeight="1" x14ac:dyDescent="0.35">
      <c r="J313" s="8"/>
    </row>
    <row r="314" spans="10:10" ht="14.25" customHeight="1" x14ac:dyDescent="0.35">
      <c r="J314" s="8"/>
    </row>
    <row r="315" spans="10:10" ht="14.25" customHeight="1" x14ac:dyDescent="0.35">
      <c r="J315" s="8"/>
    </row>
    <row r="316" spans="10:10" ht="14.25" customHeight="1" x14ac:dyDescent="0.35">
      <c r="J316" s="8"/>
    </row>
    <row r="317" spans="10:10" ht="14.25" customHeight="1" x14ac:dyDescent="0.35">
      <c r="J317" s="8"/>
    </row>
    <row r="318" spans="10:10" ht="14.25" customHeight="1" x14ac:dyDescent="0.35">
      <c r="J318" s="8"/>
    </row>
    <row r="319" spans="10:10" ht="14.25" customHeight="1" x14ac:dyDescent="0.35">
      <c r="J319" s="8"/>
    </row>
    <row r="320" spans="10:10" ht="14.25" customHeight="1" x14ac:dyDescent="0.35">
      <c r="J320" s="8"/>
    </row>
    <row r="321" spans="10:10" ht="14.25" customHeight="1" x14ac:dyDescent="0.35">
      <c r="J321" s="8"/>
    </row>
    <row r="322" spans="10:10" ht="14.25" customHeight="1" x14ac:dyDescent="0.35">
      <c r="J322" s="8"/>
    </row>
    <row r="323" spans="10:10" ht="14.25" customHeight="1" x14ac:dyDescent="0.35">
      <c r="J323" s="8"/>
    </row>
    <row r="324" spans="10:10" ht="14.25" customHeight="1" x14ac:dyDescent="0.35">
      <c r="J324" s="8"/>
    </row>
    <row r="325" spans="10:10" ht="14.25" customHeight="1" x14ac:dyDescent="0.35">
      <c r="J325" s="8"/>
    </row>
    <row r="326" spans="10:10" ht="14.25" customHeight="1" x14ac:dyDescent="0.35">
      <c r="J326" s="8"/>
    </row>
    <row r="327" spans="10:10" ht="14.25" customHeight="1" x14ac:dyDescent="0.35">
      <c r="J327" s="8"/>
    </row>
    <row r="328" spans="10:10" ht="14.25" customHeight="1" x14ac:dyDescent="0.35">
      <c r="J328" s="8"/>
    </row>
    <row r="329" spans="10:10" ht="14.25" customHeight="1" x14ac:dyDescent="0.35">
      <c r="J329" s="8"/>
    </row>
    <row r="330" spans="10:10" ht="14.25" customHeight="1" x14ac:dyDescent="0.35">
      <c r="J330" s="8"/>
    </row>
    <row r="331" spans="10:10" ht="14.25" customHeight="1" x14ac:dyDescent="0.35">
      <c r="J331" s="8"/>
    </row>
    <row r="332" spans="10:10" ht="14.25" customHeight="1" x14ac:dyDescent="0.35">
      <c r="J332" s="8"/>
    </row>
    <row r="333" spans="10:10" ht="14.25" customHeight="1" x14ac:dyDescent="0.35">
      <c r="J333" s="8"/>
    </row>
    <row r="334" spans="10:10" ht="14.25" customHeight="1" x14ac:dyDescent="0.35">
      <c r="J334" s="8"/>
    </row>
    <row r="335" spans="10:10" ht="14.25" customHeight="1" x14ac:dyDescent="0.35">
      <c r="J335" s="8"/>
    </row>
    <row r="336" spans="10:10" ht="14.25" customHeight="1" x14ac:dyDescent="0.35">
      <c r="J336" s="8"/>
    </row>
    <row r="337" spans="10:10" ht="14.25" customHeight="1" x14ac:dyDescent="0.35">
      <c r="J337" s="8"/>
    </row>
    <row r="338" spans="10:10" ht="14.25" customHeight="1" x14ac:dyDescent="0.35">
      <c r="J338" s="8"/>
    </row>
    <row r="339" spans="10:10" ht="14.25" customHeight="1" x14ac:dyDescent="0.35">
      <c r="J339" s="8"/>
    </row>
    <row r="340" spans="10:10" ht="14.25" customHeight="1" x14ac:dyDescent="0.35">
      <c r="J340" s="8"/>
    </row>
    <row r="341" spans="10:10" ht="14.25" customHeight="1" x14ac:dyDescent="0.35">
      <c r="J341" s="8"/>
    </row>
    <row r="342" spans="10:10" ht="14.25" customHeight="1" x14ac:dyDescent="0.35">
      <c r="J342" s="8"/>
    </row>
    <row r="343" spans="10:10" ht="14.25" customHeight="1" x14ac:dyDescent="0.35">
      <c r="J343" s="8"/>
    </row>
    <row r="344" spans="10:10" ht="14.25" customHeight="1" x14ac:dyDescent="0.35">
      <c r="J344" s="8"/>
    </row>
    <row r="345" spans="10:10" ht="14.25" customHeight="1" x14ac:dyDescent="0.35">
      <c r="J345" s="8"/>
    </row>
    <row r="346" spans="10:10" ht="14.25" customHeight="1" x14ac:dyDescent="0.35">
      <c r="J346" s="8"/>
    </row>
    <row r="347" spans="10:10" ht="14.25" customHeight="1" x14ac:dyDescent="0.35">
      <c r="J347" s="8"/>
    </row>
    <row r="348" spans="10:10" ht="14.25" customHeight="1" x14ac:dyDescent="0.35">
      <c r="J348" s="8"/>
    </row>
    <row r="349" spans="10:10" ht="14.25" customHeight="1" x14ac:dyDescent="0.35">
      <c r="J349" s="8"/>
    </row>
    <row r="350" spans="10:10" ht="14.25" customHeight="1" x14ac:dyDescent="0.35">
      <c r="J350" s="8"/>
    </row>
    <row r="351" spans="10:10" ht="14.25" customHeight="1" x14ac:dyDescent="0.35">
      <c r="J351" s="8"/>
    </row>
    <row r="352" spans="10:10" ht="14.25" customHeight="1" x14ac:dyDescent="0.35">
      <c r="J352" s="8"/>
    </row>
    <row r="353" spans="10:10" ht="14.25" customHeight="1" x14ac:dyDescent="0.35">
      <c r="J353" s="8"/>
    </row>
    <row r="354" spans="10:10" ht="14.25" customHeight="1" x14ac:dyDescent="0.35">
      <c r="J354" s="8"/>
    </row>
    <row r="355" spans="10:10" ht="14.25" customHeight="1" x14ac:dyDescent="0.35">
      <c r="J355" s="8"/>
    </row>
    <row r="356" spans="10:10" ht="14.25" customHeight="1" x14ac:dyDescent="0.35">
      <c r="J356" s="8"/>
    </row>
    <row r="357" spans="10:10" ht="14.25" customHeight="1" x14ac:dyDescent="0.35">
      <c r="J357" s="8"/>
    </row>
    <row r="358" spans="10:10" ht="14.25" customHeight="1" x14ac:dyDescent="0.35">
      <c r="J358" s="8"/>
    </row>
    <row r="359" spans="10:10" ht="14.25" customHeight="1" x14ac:dyDescent="0.35">
      <c r="J359" s="8"/>
    </row>
    <row r="360" spans="10:10" ht="14.25" customHeight="1" x14ac:dyDescent="0.35">
      <c r="J360" s="8"/>
    </row>
    <row r="361" spans="10:10" ht="14.25" customHeight="1" x14ac:dyDescent="0.35">
      <c r="J361" s="8"/>
    </row>
    <row r="362" spans="10:10" ht="14.25" customHeight="1" x14ac:dyDescent="0.35">
      <c r="J362" s="8"/>
    </row>
    <row r="363" spans="10:10" ht="14.25" customHeight="1" x14ac:dyDescent="0.35">
      <c r="J363" s="8"/>
    </row>
    <row r="364" spans="10:10" ht="14.25" customHeight="1" x14ac:dyDescent="0.35">
      <c r="J364" s="8"/>
    </row>
    <row r="365" spans="10:10" ht="14.25" customHeight="1" x14ac:dyDescent="0.35">
      <c r="J365" s="8"/>
    </row>
    <row r="366" spans="10:10" ht="14.25" customHeight="1" x14ac:dyDescent="0.35">
      <c r="J366" s="8"/>
    </row>
    <row r="367" spans="10:10" ht="14.25" customHeight="1" x14ac:dyDescent="0.35">
      <c r="J367" s="8"/>
    </row>
    <row r="368" spans="10:10" ht="14.25" customHeight="1" x14ac:dyDescent="0.35">
      <c r="J368" s="8"/>
    </row>
    <row r="369" spans="10:10" ht="14.25" customHeight="1" x14ac:dyDescent="0.35">
      <c r="J369" s="8"/>
    </row>
    <row r="370" spans="10:10" ht="14.25" customHeight="1" x14ac:dyDescent="0.35">
      <c r="J370" s="8"/>
    </row>
    <row r="371" spans="10:10" ht="14.25" customHeight="1" x14ac:dyDescent="0.35">
      <c r="J371" s="8"/>
    </row>
    <row r="372" spans="10:10" ht="14.25" customHeight="1" x14ac:dyDescent="0.35">
      <c r="J372" s="8"/>
    </row>
    <row r="373" spans="10:10" ht="14.25" customHeight="1" x14ac:dyDescent="0.35">
      <c r="J373" s="8"/>
    </row>
    <row r="374" spans="10:10" ht="14.25" customHeight="1" x14ac:dyDescent="0.35">
      <c r="J374" s="8"/>
    </row>
    <row r="375" spans="10:10" ht="14.25" customHeight="1" x14ac:dyDescent="0.35">
      <c r="J375" s="8"/>
    </row>
    <row r="376" spans="10:10" ht="14.25" customHeight="1" x14ac:dyDescent="0.35">
      <c r="J376" s="8"/>
    </row>
    <row r="377" spans="10:10" ht="14.25" customHeight="1" x14ac:dyDescent="0.35">
      <c r="J377" s="8"/>
    </row>
    <row r="378" spans="10:10" ht="14.25" customHeight="1" x14ac:dyDescent="0.35">
      <c r="J378" s="8"/>
    </row>
    <row r="379" spans="10:10" ht="14.25" customHeight="1" x14ac:dyDescent="0.35">
      <c r="J379" s="8"/>
    </row>
    <row r="380" spans="10:10" ht="14.25" customHeight="1" x14ac:dyDescent="0.35">
      <c r="J380" s="8"/>
    </row>
    <row r="381" spans="10:10" ht="14.25" customHeight="1" x14ac:dyDescent="0.35">
      <c r="J381" s="8"/>
    </row>
    <row r="382" spans="10:10" ht="14.25" customHeight="1" x14ac:dyDescent="0.35">
      <c r="J382" s="8"/>
    </row>
    <row r="383" spans="10:10" ht="14.25" customHeight="1" x14ac:dyDescent="0.35">
      <c r="J383" s="8"/>
    </row>
    <row r="384" spans="10:10" ht="14.25" customHeight="1" x14ac:dyDescent="0.35">
      <c r="J384" s="8"/>
    </row>
    <row r="385" spans="10:10" ht="14.25" customHeight="1" x14ac:dyDescent="0.35">
      <c r="J385" s="8"/>
    </row>
    <row r="386" spans="10:10" ht="14.25" customHeight="1" x14ac:dyDescent="0.35">
      <c r="J386" s="8"/>
    </row>
    <row r="387" spans="10:10" ht="14.25" customHeight="1" x14ac:dyDescent="0.35">
      <c r="J387" s="8"/>
    </row>
    <row r="388" spans="10:10" ht="14.25" customHeight="1" x14ac:dyDescent="0.35">
      <c r="J388" s="8"/>
    </row>
    <row r="389" spans="10:10" ht="14.25" customHeight="1" x14ac:dyDescent="0.35">
      <c r="J389" s="8"/>
    </row>
    <row r="390" spans="10:10" ht="14.25" customHeight="1" x14ac:dyDescent="0.35">
      <c r="J390" s="8"/>
    </row>
    <row r="391" spans="10:10" ht="14.25" customHeight="1" x14ac:dyDescent="0.35">
      <c r="J391" s="8"/>
    </row>
    <row r="392" spans="10:10" ht="14.25" customHeight="1" x14ac:dyDescent="0.35">
      <c r="J392" s="8"/>
    </row>
    <row r="393" spans="10:10" ht="14.25" customHeight="1" x14ac:dyDescent="0.35">
      <c r="J393" s="8"/>
    </row>
    <row r="394" spans="10:10" ht="14.25" customHeight="1" x14ac:dyDescent="0.35">
      <c r="J394" s="8"/>
    </row>
    <row r="395" spans="10:10" ht="14.25" customHeight="1" x14ac:dyDescent="0.35">
      <c r="J395" s="8"/>
    </row>
    <row r="396" spans="10:10" ht="14.25" customHeight="1" x14ac:dyDescent="0.35">
      <c r="J396" s="8"/>
    </row>
    <row r="397" spans="10:10" ht="14.25" customHeight="1" x14ac:dyDescent="0.35">
      <c r="J397" s="8"/>
    </row>
    <row r="398" spans="10:10" ht="14.25" customHeight="1" x14ac:dyDescent="0.35">
      <c r="J398" s="8"/>
    </row>
    <row r="399" spans="10:10" ht="14.25" customHeight="1" x14ac:dyDescent="0.35">
      <c r="J399" s="8"/>
    </row>
    <row r="400" spans="10:10" ht="14.25" customHeight="1" x14ac:dyDescent="0.35">
      <c r="J400" s="8"/>
    </row>
    <row r="401" spans="10:10" ht="14.25" customHeight="1" x14ac:dyDescent="0.35">
      <c r="J401" s="8"/>
    </row>
    <row r="402" spans="10:10" ht="14.25" customHeight="1" x14ac:dyDescent="0.35">
      <c r="J402" s="8"/>
    </row>
    <row r="403" spans="10:10" ht="14.25" customHeight="1" x14ac:dyDescent="0.35">
      <c r="J403" s="8"/>
    </row>
    <row r="404" spans="10:10" ht="14.25" customHeight="1" x14ac:dyDescent="0.35">
      <c r="J404" s="8"/>
    </row>
    <row r="405" spans="10:10" ht="14.25" customHeight="1" x14ac:dyDescent="0.35">
      <c r="J405" s="8"/>
    </row>
    <row r="406" spans="10:10" ht="14.25" customHeight="1" x14ac:dyDescent="0.35">
      <c r="J406" s="8"/>
    </row>
    <row r="407" spans="10:10" ht="14.25" customHeight="1" x14ac:dyDescent="0.35">
      <c r="J407" s="8"/>
    </row>
    <row r="408" spans="10:10" ht="14.25" customHeight="1" x14ac:dyDescent="0.35">
      <c r="J408" s="8"/>
    </row>
    <row r="409" spans="10:10" ht="14.25" customHeight="1" x14ac:dyDescent="0.35">
      <c r="J409" s="8"/>
    </row>
    <row r="410" spans="10:10" ht="14.25" customHeight="1" x14ac:dyDescent="0.35">
      <c r="J410" s="8"/>
    </row>
    <row r="411" spans="10:10" ht="14.25" customHeight="1" x14ac:dyDescent="0.35">
      <c r="J411" s="8"/>
    </row>
    <row r="412" spans="10:10" ht="14.25" customHeight="1" x14ac:dyDescent="0.35">
      <c r="J412" s="8"/>
    </row>
    <row r="413" spans="10:10" ht="14.25" customHeight="1" x14ac:dyDescent="0.35">
      <c r="J413" s="8"/>
    </row>
    <row r="414" spans="10:10" ht="14.25" customHeight="1" x14ac:dyDescent="0.35">
      <c r="J414" s="8"/>
    </row>
    <row r="415" spans="10:10" ht="14.25" customHeight="1" x14ac:dyDescent="0.35">
      <c r="J415" s="8"/>
    </row>
    <row r="416" spans="10:10" ht="14.25" customHeight="1" x14ac:dyDescent="0.35">
      <c r="J416" s="8"/>
    </row>
    <row r="417" spans="10:10" ht="14.25" customHeight="1" x14ac:dyDescent="0.35">
      <c r="J417" s="8"/>
    </row>
    <row r="418" spans="10:10" ht="14.25" customHeight="1" x14ac:dyDescent="0.35">
      <c r="J418" s="8"/>
    </row>
    <row r="419" spans="10:10" ht="14.25" customHeight="1" x14ac:dyDescent="0.35">
      <c r="J419" s="8"/>
    </row>
    <row r="420" spans="10:10" ht="14.25" customHeight="1" x14ac:dyDescent="0.35">
      <c r="J420" s="8"/>
    </row>
    <row r="421" spans="10:10" ht="14.25" customHeight="1" x14ac:dyDescent="0.35">
      <c r="J421" s="8"/>
    </row>
    <row r="422" spans="10:10" ht="14.25" customHeight="1" x14ac:dyDescent="0.35">
      <c r="J422" s="8"/>
    </row>
    <row r="423" spans="10:10" ht="14.25" customHeight="1" x14ac:dyDescent="0.35">
      <c r="J423" s="8"/>
    </row>
    <row r="424" spans="10:10" ht="14.25" customHeight="1" x14ac:dyDescent="0.35">
      <c r="J424" s="8"/>
    </row>
    <row r="425" spans="10:10" ht="14.25" customHeight="1" x14ac:dyDescent="0.35">
      <c r="J425" s="8"/>
    </row>
    <row r="426" spans="10:10" ht="14.25" customHeight="1" x14ac:dyDescent="0.35">
      <c r="J426" s="8"/>
    </row>
    <row r="427" spans="10:10" ht="14.25" customHeight="1" x14ac:dyDescent="0.35">
      <c r="J427" s="8"/>
    </row>
    <row r="428" spans="10:10" ht="14.25" customHeight="1" x14ac:dyDescent="0.35">
      <c r="J428" s="8"/>
    </row>
    <row r="429" spans="10:10" ht="14.25" customHeight="1" x14ac:dyDescent="0.35">
      <c r="J429" s="8"/>
    </row>
    <row r="430" spans="10:10" ht="14.25" customHeight="1" x14ac:dyDescent="0.35">
      <c r="J430" s="8"/>
    </row>
    <row r="431" spans="10:10" ht="14.25" customHeight="1" x14ac:dyDescent="0.35">
      <c r="J431" s="8"/>
    </row>
    <row r="432" spans="10:10" ht="14.25" customHeight="1" x14ac:dyDescent="0.35">
      <c r="J432" s="8"/>
    </row>
    <row r="433" spans="10:10" ht="14.25" customHeight="1" x14ac:dyDescent="0.35">
      <c r="J433" s="8"/>
    </row>
    <row r="434" spans="10:10" ht="14.25" customHeight="1" x14ac:dyDescent="0.35">
      <c r="J434" s="8"/>
    </row>
    <row r="435" spans="10:10" ht="14.25" customHeight="1" x14ac:dyDescent="0.35">
      <c r="J435" s="8"/>
    </row>
    <row r="436" spans="10:10" ht="14.25" customHeight="1" x14ac:dyDescent="0.35">
      <c r="J436" s="8"/>
    </row>
    <row r="437" spans="10:10" ht="14.25" customHeight="1" x14ac:dyDescent="0.35">
      <c r="J437" s="8"/>
    </row>
    <row r="438" spans="10:10" ht="14.25" customHeight="1" x14ac:dyDescent="0.35">
      <c r="J438" s="8"/>
    </row>
    <row r="439" spans="10:10" ht="14.25" customHeight="1" x14ac:dyDescent="0.35">
      <c r="J439" s="8"/>
    </row>
    <row r="440" spans="10:10" ht="14.25" customHeight="1" x14ac:dyDescent="0.35">
      <c r="J440" s="8"/>
    </row>
    <row r="441" spans="10:10" ht="14.25" customHeight="1" x14ac:dyDescent="0.35">
      <c r="J441" s="8"/>
    </row>
    <row r="442" spans="10:10" ht="14.25" customHeight="1" x14ac:dyDescent="0.35">
      <c r="J442" s="8"/>
    </row>
    <row r="443" spans="10:10" ht="14.25" customHeight="1" x14ac:dyDescent="0.35">
      <c r="J443" s="8"/>
    </row>
    <row r="444" spans="10:10" ht="14.25" customHeight="1" x14ac:dyDescent="0.35">
      <c r="J444" s="8"/>
    </row>
    <row r="445" spans="10:10" ht="14.25" customHeight="1" x14ac:dyDescent="0.35">
      <c r="J445" s="8"/>
    </row>
    <row r="446" spans="10:10" ht="14.25" customHeight="1" x14ac:dyDescent="0.35">
      <c r="J446" s="8"/>
    </row>
    <row r="447" spans="10:10" ht="14.25" customHeight="1" x14ac:dyDescent="0.35">
      <c r="J447" s="8"/>
    </row>
    <row r="448" spans="10:10" ht="14.25" customHeight="1" x14ac:dyDescent="0.35">
      <c r="J448" s="8"/>
    </row>
    <row r="449" spans="10:10" ht="14.25" customHeight="1" x14ac:dyDescent="0.35">
      <c r="J449" s="8"/>
    </row>
    <row r="450" spans="10:10" ht="14.25" customHeight="1" x14ac:dyDescent="0.35">
      <c r="J450" s="8"/>
    </row>
    <row r="451" spans="10:10" ht="14.25" customHeight="1" x14ac:dyDescent="0.35">
      <c r="J451" s="8"/>
    </row>
    <row r="452" spans="10:10" ht="14.25" customHeight="1" x14ac:dyDescent="0.35">
      <c r="J452" s="8"/>
    </row>
    <row r="453" spans="10:10" ht="14.25" customHeight="1" x14ac:dyDescent="0.35">
      <c r="J453" s="8"/>
    </row>
    <row r="454" spans="10:10" ht="14.25" customHeight="1" x14ac:dyDescent="0.35">
      <c r="J454" s="8"/>
    </row>
    <row r="455" spans="10:10" ht="14.25" customHeight="1" x14ac:dyDescent="0.35">
      <c r="J455" s="8"/>
    </row>
    <row r="456" spans="10:10" ht="14.25" customHeight="1" x14ac:dyDescent="0.35">
      <c r="J456" s="8"/>
    </row>
    <row r="457" spans="10:10" ht="14.25" customHeight="1" x14ac:dyDescent="0.35">
      <c r="J457" s="8"/>
    </row>
    <row r="458" spans="10:10" ht="14.25" customHeight="1" x14ac:dyDescent="0.35">
      <c r="J458" s="8"/>
    </row>
    <row r="459" spans="10:10" ht="14.25" customHeight="1" x14ac:dyDescent="0.35">
      <c r="J459" s="8"/>
    </row>
    <row r="460" spans="10:10" ht="14.25" customHeight="1" x14ac:dyDescent="0.35">
      <c r="J460" s="8"/>
    </row>
    <row r="461" spans="10:10" ht="14.25" customHeight="1" x14ac:dyDescent="0.35">
      <c r="J461" s="8"/>
    </row>
    <row r="462" spans="10:10" ht="14.25" customHeight="1" x14ac:dyDescent="0.35">
      <c r="J462" s="8"/>
    </row>
    <row r="463" spans="10:10" ht="14.25" customHeight="1" x14ac:dyDescent="0.35">
      <c r="J463" s="8"/>
    </row>
    <row r="464" spans="10:10" ht="14.25" customHeight="1" x14ac:dyDescent="0.35">
      <c r="J464" s="8"/>
    </row>
    <row r="465" spans="10:10" ht="14.25" customHeight="1" x14ac:dyDescent="0.35">
      <c r="J465" s="8"/>
    </row>
    <row r="466" spans="10:10" ht="14.25" customHeight="1" x14ac:dyDescent="0.35">
      <c r="J466" s="8"/>
    </row>
    <row r="467" spans="10:10" ht="14.25" customHeight="1" x14ac:dyDescent="0.35">
      <c r="J467" s="8"/>
    </row>
    <row r="468" spans="10:10" ht="14.25" customHeight="1" x14ac:dyDescent="0.35">
      <c r="J468" s="8"/>
    </row>
    <row r="469" spans="10:10" ht="14.25" customHeight="1" x14ac:dyDescent="0.35">
      <c r="J469" s="8"/>
    </row>
    <row r="470" spans="10:10" ht="14.25" customHeight="1" x14ac:dyDescent="0.35">
      <c r="J470" s="8"/>
    </row>
    <row r="471" spans="10:10" ht="14.25" customHeight="1" x14ac:dyDescent="0.35">
      <c r="J471" s="8"/>
    </row>
    <row r="472" spans="10:10" ht="14.25" customHeight="1" x14ac:dyDescent="0.35">
      <c r="J472" s="8"/>
    </row>
    <row r="473" spans="10:10" ht="14.25" customHeight="1" x14ac:dyDescent="0.35">
      <c r="J473" s="8"/>
    </row>
    <row r="474" spans="10:10" ht="14.25" customHeight="1" x14ac:dyDescent="0.35">
      <c r="J474" s="8"/>
    </row>
    <row r="475" spans="10:10" ht="14.25" customHeight="1" x14ac:dyDescent="0.35">
      <c r="J475" s="8"/>
    </row>
    <row r="476" spans="10:10" ht="14.25" customHeight="1" x14ac:dyDescent="0.35">
      <c r="J476" s="8"/>
    </row>
    <row r="477" spans="10:10" ht="14.25" customHeight="1" x14ac:dyDescent="0.35">
      <c r="J477" s="8"/>
    </row>
    <row r="478" spans="10:10" ht="14.25" customHeight="1" x14ac:dyDescent="0.35">
      <c r="J478" s="8"/>
    </row>
    <row r="479" spans="10:10" ht="14.25" customHeight="1" x14ac:dyDescent="0.35">
      <c r="J479" s="8"/>
    </row>
    <row r="480" spans="10:10" ht="14.25" customHeight="1" x14ac:dyDescent="0.35">
      <c r="J480" s="8"/>
    </row>
    <row r="481" spans="10:10" ht="14.25" customHeight="1" x14ac:dyDescent="0.35">
      <c r="J481" s="8"/>
    </row>
    <row r="482" spans="10:10" ht="14.25" customHeight="1" x14ac:dyDescent="0.35">
      <c r="J482" s="8"/>
    </row>
    <row r="483" spans="10:10" ht="14.25" customHeight="1" x14ac:dyDescent="0.35">
      <c r="J483" s="8"/>
    </row>
    <row r="484" spans="10:10" ht="14.25" customHeight="1" x14ac:dyDescent="0.35">
      <c r="J484" s="8"/>
    </row>
    <row r="485" spans="10:10" ht="14.25" customHeight="1" x14ac:dyDescent="0.35">
      <c r="J485" s="8"/>
    </row>
    <row r="486" spans="10:10" ht="14.25" customHeight="1" x14ac:dyDescent="0.35">
      <c r="J486" s="8"/>
    </row>
    <row r="487" spans="10:10" ht="14.25" customHeight="1" x14ac:dyDescent="0.35">
      <c r="J487" s="8"/>
    </row>
    <row r="488" spans="10:10" ht="14.25" customHeight="1" x14ac:dyDescent="0.35">
      <c r="J488" s="8"/>
    </row>
    <row r="489" spans="10:10" ht="14.25" customHeight="1" x14ac:dyDescent="0.35">
      <c r="J489" s="8"/>
    </row>
    <row r="490" spans="10:10" ht="14.25" customHeight="1" x14ac:dyDescent="0.35">
      <c r="J490" s="8"/>
    </row>
    <row r="491" spans="10:10" ht="14.25" customHeight="1" x14ac:dyDescent="0.35">
      <c r="J491" s="8"/>
    </row>
    <row r="492" spans="10:10" ht="14.25" customHeight="1" x14ac:dyDescent="0.35">
      <c r="J492" s="8"/>
    </row>
    <row r="493" spans="10:10" ht="14.25" customHeight="1" x14ac:dyDescent="0.35">
      <c r="J493" s="8"/>
    </row>
    <row r="494" spans="10:10" ht="14.25" customHeight="1" x14ac:dyDescent="0.35">
      <c r="J494" s="8"/>
    </row>
    <row r="495" spans="10:10" ht="14.25" customHeight="1" x14ac:dyDescent="0.35">
      <c r="J495" s="8"/>
    </row>
    <row r="496" spans="10:10" ht="14.25" customHeight="1" x14ac:dyDescent="0.35">
      <c r="J496" s="8"/>
    </row>
    <row r="497" spans="10:10" ht="14.25" customHeight="1" x14ac:dyDescent="0.35">
      <c r="J497" s="8"/>
    </row>
    <row r="498" spans="10:10" ht="14.25" customHeight="1" x14ac:dyDescent="0.35">
      <c r="J498" s="8"/>
    </row>
    <row r="499" spans="10:10" ht="14.25" customHeight="1" x14ac:dyDescent="0.35">
      <c r="J499" s="8"/>
    </row>
    <row r="500" spans="10:10" ht="14.25" customHeight="1" x14ac:dyDescent="0.35">
      <c r="J500" s="8"/>
    </row>
    <row r="501" spans="10:10" ht="14.25" customHeight="1" x14ac:dyDescent="0.35">
      <c r="J501" s="8"/>
    </row>
    <row r="502" spans="10:10" ht="14.25" customHeight="1" x14ac:dyDescent="0.35">
      <c r="J502" s="8"/>
    </row>
    <row r="503" spans="10:10" ht="14.25" customHeight="1" x14ac:dyDescent="0.35">
      <c r="J503" s="8"/>
    </row>
    <row r="504" spans="10:10" ht="14.25" customHeight="1" x14ac:dyDescent="0.35">
      <c r="J504" s="8"/>
    </row>
    <row r="505" spans="10:10" ht="14.25" customHeight="1" x14ac:dyDescent="0.35">
      <c r="J505" s="8"/>
    </row>
    <row r="506" spans="10:10" ht="14.25" customHeight="1" x14ac:dyDescent="0.35">
      <c r="J506" s="8"/>
    </row>
    <row r="507" spans="10:10" ht="14.25" customHeight="1" x14ac:dyDescent="0.35">
      <c r="J507" s="8"/>
    </row>
    <row r="508" spans="10:10" ht="14.25" customHeight="1" x14ac:dyDescent="0.35">
      <c r="J508" s="8"/>
    </row>
    <row r="509" spans="10:10" ht="14.25" customHeight="1" x14ac:dyDescent="0.35">
      <c r="J509" s="8"/>
    </row>
    <row r="510" spans="10:10" ht="14.25" customHeight="1" x14ac:dyDescent="0.35">
      <c r="J510" s="8"/>
    </row>
    <row r="511" spans="10:10" ht="14.25" customHeight="1" x14ac:dyDescent="0.35">
      <c r="J511" s="8"/>
    </row>
    <row r="512" spans="10:10" ht="14.25" customHeight="1" x14ac:dyDescent="0.35">
      <c r="J512" s="8"/>
    </row>
    <row r="513" spans="10:10" ht="14.25" customHeight="1" x14ac:dyDescent="0.35">
      <c r="J513" s="8"/>
    </row>
    <row r="514" spans="10:10" ht="14.25" customHeight="1" x14ac:dyDescent="0.35">
      <c r="J514" s="8"/>
    </row>
    <row r="515" spans="10:10" ht="14.25" customHeight="1" x14ac:dyDescent="0.35">
      <c r="J515" s="8"/>
    </row>
    <row r="516" spans="10:10" ht="14.25" customHeight="1" x14ac:dyDescent="0.35">
      <c r="J516" s="8"/>
    </row>
    <row r="517" spans="10:10" ht="14.25" customHeight="1" x14ac:dyDescent="0.35">
      <c r="J517" s="8"/>
    </row>
    <row r="518" spans="10:10" ht="14.25" customHeight="1" x14ac:dyDescent="0.35">
      <c r="J518" s="8"/>
    </row>
    <row r="519" spans="10:10" ht="14.25" customHeight="1" x14ac:dyDescent="0.35">
      <c r="J519" s="8"/>
    </row>
    <row r="520" spans="10:10" ht="14.25" customHeight="1" x14ac:dyDescent="0.35">
      <c r="J520" s="8"/>
    </row>
    <row r="521" spans="10:10" ht="14.25" customHeight="1" x14ac:dyDescent="0.35">
      <c r="J521" s="8"/>
    </row>
    <row r="522" spans="10:10" ht="14.25" customHeight="1" x14ac:dyDescent="0.35">
      <c r="J522" s="8"/>
    </row>
    <row r="523" spans="10:10" ht="14.25" customHeight="1" x14ac:dyDescent="0.35">
      <c r="J523" s="8"/>
    </row>
    <row r="524" spans="10:10" ht="14.25" customHeight="1" x14ac:dyDescent="0.35">
      <c r="J524" s="8"/>
    </row>
    <row r="525" spans="10:10" ht="14.25" customHeight="1" x14ac:dyDescent="0.35">
      <c r="J525" s="8"/>
    </row>
    <row r="526" spans="10:10" ht="14.25" customHeight="1" x14ac:dyDescent="0.35">
      <c r="J526" s="8"/>
    </row>
    <row r="527" spans="10:10" ht="14.25" customHeight="1" x14ac:dyDescent="0.35">
      <c r="J527" s="8"/>
    </row>
    <row r="528" spans="10:10" ht="14.25" customHeight="1" x14ac:dyDescent="0.35">
      <c r="J528" s="8"/>
    </row>
    <row r="529" spans="10:10" ht="14.25" customHeight="1" x14ac:dyDescent="0.35">
      <c r="J529" s="8"/>
    </row>
    <row r="530" spans="10:10" ht="14.25" customHeight="1" x14ac:dyDescent="0.35">
      <c r="J530" s="8"/>
    </row>
    <row r="531" spans="10:10" ht="14.25" customHeight="1" x14ac:dyDescent="0.35">
      <c r="J531" s="8"/>
    </row>
    <row r="532" spans="10:10" ht="14.25" customHeight="1" x14ac:dyDescent="0.35">
      <c r="J532" s="8"/>
    </row>
    <row r="533" spans="10:10" ht="14.25" customHeight="1" x14ac:dyDescent="0.35">
      <c r="J533" s="8"/>
    </row>
    <row r="534" spans="10:10" ht="14.25" customHeight="1" x14ac:dyDescent="0.35">
      <c r="J534" s="8"/>
    </row>
    <row r="535" spans="10:10" ht="14.25" customHeight="1" x14ac:dyDescent="0.35">
      <c r="J535" s="8"/>
    </row>
    <row r="536" spans="10:10" ht="14.25" customHeight="1" x14ac:dyDescent="0.35">
      <c r="J536" s="8"/>
    </row>
    <row r="537" spans="10:10" ht="14.25" customHeight="1" x14ac:dyDescent="0.35">
      <c r="J537" s="8"/>
    </row>
    <row r="538" spans="10:10" ht="14.25" customHeight="1" x14ac:dyDescent="0.35">
      <c r="J538" s="8"/>
    </row>
    <row r="539" spans="10:10" ht="14.25" customHeight="1" x14ac:dyDescent="0.35">
      <c r="J539" s="8"/>
    </row>
    <row r="540" spans="10:10" ht="14.25" customHeight="1" x14ac:dyDescent="0.35">
      <c r="J540" s="8"/>
    </row>
    <row r="541" spans="10:10" ht="14.25" customHeight="1" x14ac:dyDescent="0.35">
      <c r="J541" s="8"/>
    </row>
    <row r="542" spans="10:10" ht="14.25" customHeight="1" x14ac:dyDescent="0.35">
      <c r="J542" s="8"/>
    </row>
    <row r="543" spans="10:10" ht="14.25" customHeight="1" x14ac:dyDescent="0.35">
      <c r="J543" s="8"/>
    </row>
    <row r="544" spans="10:10" ht="14.25" customHeight="1" x14ac:dyDescent="0.35">
      <c r="J544" s="8"/>
    </row>
    <row r="545" spans="10:10" ht="14.25" customHeight="1" x14ac:dyDescent="0.35">
      <c r="J545" s="8"/>
    </row>
    <row r="546" spans="10:10" ht="14.25" customHeight="1" x14ac:dyDescent="0.35">
      <c r="J546" s="8"/>
    </row>
    <row r="547" spans="10:10" ht="14.25" customHeight="1" x14ac:dyDescent="0.35">
      <c r="J547" s="8"/>
    </row>
    <row r="548" spans="10:10" ht="14.25" customHeight="1" x14ac:dyDescent="0.35">
      <c r="J548" s="8"/>
    </row>
    <row r="549" spans="10:10" ht="14.25" customHeight="1" x14ac:dyDescent="0.35">
      <c r="J549" s="8"/>
    </row>
    <row r="550" spans="10:10" ht="14.25" customHeight="1" x14ac:dyDescent="0.35">
      <c r="J550" s="8"/>
    </row>
    <row r="551" spans="10:10" ht="14.25" customHeight="1" x14ac:dyDescent="0.35">
      <c r="J551" s="8"/>
    </row>
    <row r="552" spans="10:10" ht="14.25" customHeight="1" x14ac:dyDescent="0.35">
      <c r="J552" s="8"/>
    </row>
    <row r="553" spans="10:10" ht="14.25" customHeight="1" x14ac:dyDescent="0.35">
      <c r="J553" s="8"/>
    </row>
    <row r="554" spans="10:10" ht="14.25" customHeight="1" x14ac:dyDescent="0.35">
      <c r="J554" s="8"/>
    </row>
    <row r="555" spans="10:10" ht="14.25" customHeight="1" x14ac:dyDescent="0.35">
      <c r="J555" s="8"/>
    </row>
    <row r="556" spans="10:10" ht="14.25" customHeight="1" x14ac:dyDescent="0.35">
      <c r="J556" s="8"/>
    </row>
    <row r="557" spans="10:10" ht="14.25" customHeight="1" x14ac:dyDescent="0.35">
      <c r="J557" s="8"/>
    </row>
    <row r="558" spans="10:10" ht="14.25" customHeight="1" x14ac:dyDescent="0.35">
      <c r="J558" s="8"/>
    </row>
    <row r="559" spans="10:10" ht="14.25" customHeight="1" x14ac:dyDescent="0.35">
      <c r="J559" s="8"/>
    </row>
    <row r="560" spans="10:10" ht="14.25" customHeight="1" x14ac:dyDescent="0.35">
      <c r="J560" s="8"/>
    </row>
    <row r="561" spans="10:10" ht="14.25" customHeight="1" x14ac:dyDescent="0.35">
      <c r="J561" s="8"/>
    </row>
    <row r="562" spans="10:10" ht="14.25" customHeight="1" x14ac:dyDescent="0.35">
      <c r="J562" s="8"/>
    </row>
    <row r="563" spans="10:10" ht="14.25" customHeight="1" x14ac:dyDescent="0.35">
      <c r="J563" s="8"/>
    </row>
    <row r="564" spans="10:10" ht="14.25" customHeight="1" x14ac:dyDescent="0.35">
      <c r="J564" s="8"/>
    </row>
    <row r="565" spans="10:10" ht="14.25" customHeight="1" x14ac:dyDescent="0.35">
      <c r="J565" s="8"/>
    </row>
    <row r="566" spans="10:10" ht="14.25" customHeight="1" x14ac:dyDescent="0.35">
      <c r="J566" s="8"/>
    </row>
    <row r="567" spans="10:10" ht="14.25" customHeight="1" x14ac:dyDescent="0.35">
      <c r="J567" s="8"/>
    </row>
    <row r="568" spans="10:10" ht="14.25" customHeight="1" x14ac:dyDescent="0.35">
      <c r="J568" s="8"/>
    </row>
    <row r="569" spans="10:10" ht="14.25" customHeight="1" x14ac:dyDescent="0.35">
      <c r="J569" s="8"/>
    </row>
    <row r="570" spans="10:10" ht="14.25" customHeight="1" x14ac:dyDescent="0.35">
      <c r="J570" s="8"/>
    </row>
    <row r="571" spans="10:10" ht="14.25" customHeight="1" x14ac:dyDescent="0.35">
      <c r="J571" s="8"/>
    </row>
    <row r="572" spans="10:10" ht="14.25" customHeight="1" x14ac:dyDescent="0.35">
      <c r="J572" s="8"/>
    </row>
    <row r="573" spans="10:10" ht="14.25" customHeight="1" x14ac:dyDescent="0.35">
      <c r="J573" s="8"/>
    </row>
    <row r="574" spans="10:10" ht="14.25" customHeight="1" x14ac:dyDescent="0.35">
      <c r="J574" s="8"/>
    </row>
    <row r="575" spans="10:10" ht="14.25" customHeight="1" x14ac:dyDescent="0.35">
      <c r="J575" s="8"/>
    </row>
    <row r="576" spans="10:10" ht="14.25" customHeight="1" x14ac:dyDescent="0.35">
      <c r="J576" s="8"/>
    </row>
    <row r="577" spans="10:10" ht="14.25" customHeight="1" x14ac:dyDescent="0.35">
      <c r="J577" s="8"/>
    </row>
    <row r="578" spans="10:10" ht="14.25" customHeight="1" x14ac:dyDescent="0.35">
      <c r="J578" s="8"/>
    </row>
    <row r="579" spans="10:10" ht="14.25" customHeight="1" x14ac:dyDescent="0.35">
      <c r="J579" s="8"/>
    </row>
    <row r="580" spans="10:10" ht="14.25" customHeight="1" x14ac:dyDescent="0.35">
      <c r="J580" s="8"/>
    </row>
    <row r="581" spans="10:10" ht="14.25" customHeight="1" x14ac:dyDescent="0.35">
      <c r="J581" s="8"/>
    </row>
    <row r="582" spans="10:10" ht="14.25" customHeight="1" x14ac:dyDescent="0.35">
      <c r="J582" s="8"/>
    </row>
    <row r="583" spans="10:10" ht="14.25" customHeight="1" x14ac:dyDescent="0.35">
      <c r="J583" s="8"/>
    </row>
    <row r="584" spans="10:10" ht="14.25" customHeight="1" x14ac:dyDescent="0.35">
      <c r="J584" s="8"/>
    </row>
    <row r="585" spans="10:10" ht="14.25" customHeight="1" x14ac:dyDescent="0.35">
      <c r="J585" s="8"/>
    </row>
    <row r="586" spans="10:10" ht="14.25" customHeight="1" x14ac:dyDescent="0.35">
      <c r="J586" s="8"/>
    </row>
    <row r="587" spans="10:10" ht="14.25" customHeight="1" x14ac:dyDescent="0.35">
      <c r="J587" s="8"/>
    </row>
    <row r="588" spans="10:10" ht="14.25" customHeight="1" x14ac:dyDescent="0.35">
      <c r="J588" s="8"/>
    </row>
    <row r="589" spans="10:10" ht="14.25" customHeight="1" x14ac:dyDescent="0.35">
      <c r="J589" s="8"/>
    </row>
    <row r="590" spans="10:10" ht="14.25" customHeight="1" x14ac:dyDescent="0.35">
      <c r="J590" s="8"/>
    </row>
    <row r="591" spans="10:10" ht="14.25" customHeight="1" x14ac:dyDescent="0.35">
      <c r="J591" s="8"/>
    </row>
    <row r="592" spans="10:10" ht="14.25" customHeight="1" x14ac:dyDescent="0.35">
      <c r="J592" s="8"/>
    </row>
    <row r="593" spans="10:10" ht="14.25" customHeight="1" x14ac:dyDescent="0.35">
      <c r="J593" s="8"/>
    </row>
    <row r="594" spans="10:10" ht="14.25" customHeight="1" x14ac:dyDescent="0.35">
      <c r="J594" s="8"/>
    </row>
    <row r="595" spans="10:10" ht="14.25" customHeight="1" x14ac:dyDescent="0.35">
      <c r="J595" s="8"/>
    </row>
    <row r="596" spans="10:10" ht="14.25" customHeight="1" x14ac:dyDescent="0.35">
      <c r="J596" s="8"/>
    </row>
    <row r="597" spans="10:10" ht="14.25" customHeight="1" x14ac:dyDescent="0.35">
      <c r="J597" s="8"/>
    </row>
    <row r="598" spans="10:10" ht="14.25" customHeight="1" x14ac:dyDescent="0.35">
      <c r="J598" s="8"/>
    </row>
    <row r="599" spans="10:10" ht="14.25" customHeight="1" x14ac:dyDescent="0.35">
      <c r="J599" s="8"/>
    </row>
    <row r="600" spans="10:10" ht="14.25" customHeight="1" x14ac:dyDescent="0.35">
      <c r="J600" s="8"/>
    </row>
    <row r="601" spans="10:10" ht="14.25" customHeight="1" x14ac:dyDescent="0.35">
      <c r="J601" s="8"/>
    </row>
    <row r="602" spans="10:10" ht="14.25" customHeight="1" x14ac:dyDescent="0.35">
      <c r="J602" s="8"/>
    </row>
    <row r="603" spans="10:10" ht="14.25" customHeight="1" x14ac:dyDescent="0.35">
      <c r="J603" s="8"/>
    </row>
    <row r="604" spans="10:10" ht="14.25" customHeight="1" x14ac:dyDescent="0.35">
      <c r="J604" s="8"/>
    </row>
    <row r="605" spans="10:10" ht="14.25" customHeight="1" x14ac:dyDescent="0.35">
      <c r="J605" s="8"/>
    </row>
    <row r="606" spans="10:10" ht="14.25" customHeight="1" x14ac:dyDescent="0.35">
      <c r="J606" s="8"/>
    </row>
    <row r="607" spans="10:10" ht="14.25" customHeight="1" x14ac:dyDescent="0.35">
      <c r="J607" s="8"/>
    </row>
    <row r="608" spans="10:10" ht="14.25" customHeight="1" x14ac:dyDescent="0.35">
      <c r="J608" s="8"/>
    </row>
    <row r="609" spans="10:10" ht="14.25" customHeight="1" x14ac:dyDescent="0.35">
      <c r="J609" s="8"/>
    </row>
    <row r="610" spans="10:10" ht="14.25" customHeight="1" x14ac:dyDescent="0.35">
      <c r="J610" s="8"/>
    </row>
    <row r="611" spans="10:10" ht="14.25" customHeight="1" x14ac:dyDescent="0.35">
      <c r="J611" s="8"/>
    </row>
    <row r="612" spans="10:10" ht="14.25" customHeight="1" x14ac:dyDescent="0.35">
      <c r="J612" s="8"/>
    </row>
    <row r="613" spans="10:10" ht="14.25" customHeight="1" x14ac:dyDescent="0.35">
      <c r="J613" s="8"/>
    </row>
    <row r="614" spans="10:10" ht="14.25" customHeight="1" x14ac:dyDescent="0.35">
      <c r="J614" s="8"/>
    </row>
    <row r="615" spans="10:10" ht="14.25" customHeight="1" x14ac:dyDescent="0.35">
      <c r="J615" s="8"/>
    </row>
    <row r="616" spans="10:10" ht="14.25" customHeight="1" x14ac:dyDescent="0.35">
      <c r="J616" s="8"/>
    </row>
    <row r="617" spans="10:10" ht="14.25" customHeight="1" x14ac:dyDescent="0.35">
      <c r="J617" s="8"/>
    </row>
    <row r="618" spans="10:10" ht="14.25" customHeight="1" x14ac:dyDescent="0.35">
      <c r="J618" s="8"/>
    </row>
    <row r="619" spans="10:10" ht="14.25" customHeight="1" x14ac:dyDescent="0.35">
      <c r="J619" s="8"/>
    </row>
    <row r="620" spans="10:10" ht="14.25" customHeight="1" x14ac:dyDescent="0.35">
      <c r="J620" s="8"/>
    </row>
    <row r="621" spans="10:10" ht="14.25" customHeight="1" x14ac:dyDescent="0.35">
      <c r="J621" s="8"/>
    </row>
    <row r="622" spans="10:10" ht="14.25" customHeight="1" x14ac:dyDescent="0.35">
      <c r="J622" s="8"/>
    </row>
    <row r="623" spans="10:10" ht="14.25" customHeight="1" x14ac:dyDescent="0.35">
      <c r="J623" s="8"/>
    </row>
    <row r="624" spans="10:10" ht="14.25" customHeight="1" x14ac:dyDescent="0.35">
      <c r="J624" s="8"/>
    </row>
    <row r="625" spans="10:10" ht="14.25" customHeight="1" x14ac:dyDescent="0.35">
      <c r="J625" s="8"/>
    </row>
    <row r="626" spans="10:10" ht="14.25" customHeight="1" x14ac:dyDescent="0.35">
      <c r="J626" s="8"/>
    </row>
    <row r="627" spans="10:10" ht="14.25" customHeight="1" x14ac:dyDescent="0.35">
      <c r="J627" s="8"/>
    </row>
    <row r="628" spans="10:10" ht="14.25" customHeight="1" x14ac:dyDescent="0.35">
      <c r="J628" s="8"/>
    </row>
    <row r="629" spans="10:10" ht="14.25" customHeight="1" x14ac:dyDescent="0.35">
      <c r="J629" s="8"/>
    </row>
    <row r="630" spans="10:10" ht="14.25" customHeight="1" x14ac:dyDescent="0.35">
      <c r="J630" s="8"/>
    </row>
    <row r="631" spans="10:10" ht="14.25" customHeight="1" x14ac:dyDescent="0.35">
      <c r="J631" s="8"/>
    </row>
    <row r="632" spans="10:10" ht="14.25" customHeight="1" x14ac:dyDescent="0.35">
      <c r="J632" s="8"/>
    </row>
    <row r="633" spans="10:10" ht="14.25" customHeight="1" x14ac:dyDescent="0.35">
      <c r="J633" s="8"/>
    </row>
    <row r="634" spans="10:10" ht="14.25" customHeight="1" x14ac:dyDescent="0.35">
      <c r="J634" s="8"/>
    </row>
    <row r="635" spans="10:10" ht="14.25" customHeight="1" x14ac:dyDescent="0.35">
      <c r="J635" s="8"/>
    </row>
    <row r="636" spans="10:10" ht="14.25" customHeight="1" x14ac:dyDescent="0.35">
      <c r="J636" s="8"/>
    </row>
    <row r="637" spans="10:10" ht="14.25" customHeight="1" x14ac:dyDescent="0.35">
      <c r="J637" s="8"/>
    </row>
    <row r="638" spans="10:10" ht="14.25" customHeight="1" x14ac:dyDescent="0.35">
      <c r="J638" s="8"/>
    </row>
    <row r="639" spans="10:10" ht="14.25" customHeight="1" x14ac:dyDescent="0.35">
      <c r="J639" s="8"/>
    </row>
    <row r="640" spans="10:10" ht="14.25" customHeight="1" x14ac:dyDescent="0.35">
      <c r="J640" s="8"/>
    </row>
    <row r="641" spans="10:10" ht="14.25" customHeight="1" x14ac:dyDescent="0.35">
      <c r="J641" s="8"/>
    </row>
    <row r="642" spans="10:10" ht="14.25" customHeight="1" x14ac:dyDescent="0.35">
      <c r="J642" s="8"/>
    </row>
    <row r="643" spans="10:10" ht="14.25" customHeight="1" x14ac:dyDescent="0.35">
      <c r="J643" s="8"/>
    </row>
    <row r="644" spans="10:10" ht="14.25" customHeight="1" x14ac:dyDescent="0.35">
      <c r="J644" s="8"/>
    </row>
    <row r="645" spans="10:10" ht="14.25" customHeight="1" x14ac:dyDescent="0.35">
      <c r="J645" s="8"/>
    </row>
    <row r="646" spans="10:10" ht="14.25" customHeight="1" x14ac:dyDescent="0.35">
      <c r="J646" s="8"/>
    </row>
    <row r="647" spans="10:10" ht="14.25" customHeight="1" x14ac:dyDescent="0.35">
      <c r="J647" s="8"/>
    </row>
    <row r="648" spans="10:10" ht="14.25" customHeight="1" x14ac:dyDescent="0.35">
      <c r="J648" s="8"/>
    </row>
    <row r="649" spans="10:10" ht="14.25" customHeight="1" x14ac:dyDescent="0.35">
      <c r="J649" s="8"/>
    </row>
    <row r="650" spans="10:10" ht="14.25" customHeight="1" x14ac:dyDescent="0.35">
      <c r="J650" s="8"/>
    </row>
    <row r="651" spans="10:10" ht="14.25" customHeight="1" x14ac:dyDescent="0.35">
      <c r="J651" s="8"/>
    </row>
    <row r="652" spans="10:10" ht="14.25" customHeight="1" x14ac:dyDescent="0.35">
      <c r="J652" s="8"/>
    </row>
    <row r="653" spans="10:10" ht="14.25" customHeight="1" x14ac:dyDescent="0.35">
      <c r="J653" s="8"/>
    </row>
    <row r="654" spans="10:10" ht="14.25" customHeight="1" x14ac:dyDescent="0.35">
      <c r="J654" s="8"/>
    </row>
    <row r="655" spans="10:10" ht="14.25" customHeight="1" x14ac:dyDescent="0.35">
      <c r="J655" s="8"/>
    </row>
    <row r="656" spans="10:10" ht="14.25" customHeight="1" x14ac:dyDescent="0.35">
      <c r="J656" s="8"/>
    </row>
    <row r="657" spans="10:10" ht="14.25" customHeight="1" x14ac:dyDescent="0.35">
      <c r="J657" s="8"/>
    </row>
    <row r="658" spans="10:10" ht="14.25" customHeight="1" x14ac:dyDescent="0.35">
      <c r="J658" s="8"/>
    </row>
    <row r="659" spans="10:10" ht="14.25" customHeight="1" x14ac:dyDescent="0.35">
      <c r="J659" s="8"/>
    </row>
    <row r="660" spans="10:10" ht="14.25" customHeight="1" x14ac:dyDescent="0.35">
      <c r="J660" s="8"/>
    </row>
    <row r="661" spans="10:10" ht="14.25" customHeight="1" x14ac:dyDescent="0.35">
      <c r="J661" s="8"/>
    </row>
    <row r="662" spans="10:10" ht="14.25" customHeight="1" x14ac:dyDescent="0.35">
      <c r="J662" s="8"/>
    </row>
    <row r="663" spans="10:10" ht="14.25" customHeight="1" x14ac:dyDescent="0.35">
      <c r="J663" s="8"/>
    </row>
    <row r="664" spans="10:10" ht="14.25" customHeight="1" x14ac:dyDescent="0.35">
      <c r="J664" s="8"/>
    </row>
    <row r="665" spans="10:10" ht="14.25" customHeight="1" x14ac:dyDescent="0.35">
      <c r="J665" s="8"/>
    </row>
    <row r="666" spans="10:10" ht="14.25" customHeight="1" x14ac:dyDescent="0.35">
      <c r="J666" s="8"/>
    </row>
    <row r="667" spans="10:10" ht="14.25" customHeight="1" x14ac:dyDescent="0.35">
      <c r="J667" s="8"/>
    </row>
    <row r="668" spans="10:10" ht="14.25" customHeight="1" x14ac:dyDescent="0.35">
      <c r="J668" s="8"/>
    </row>
    <row r="669" spans="10:10" ht="14.25" customHeight="1" x14ac:dyDescent="0.35">
      <c r="J669" s="8"/>
    </row>
    <row r="670" spans="10:10" ht="14.25" customHeight="1" x14ac:dyDescent="0.35">
      <c r="J670" s="8"/>
    </row>
    <row r="671" spans="10:10" ht="14.25" customHeight="1" x14ac:dyDescent="0.35">
      <c r="J671" s="8"/>
    </row>
    <row r="672" spans="10:10" ht="14.25" customHeight="1" x14ac:dyDescent="0.35">
      <c r="J672" s="8"/>
    </row>
    <row r="673" spans="10:10" ht="14.25" customHeight="1" x14ac:dyDescent="0.35">
      <c r="J673" s="8"/>
    </row>
    <row r="674" spans="10:10" ht="14.25" customHeight="1" x14ac:dyDescent="0.35">
      <c r="J674" s="8"/>
    </row>
    <row r="675" spans="10:10" ht="14.25" customHeight="1" x14ac:dyDescent="0.35">
      <c r="J675" s="8"/>
    </row>
    <row r="676" spans="10:10" ht="14.25" customHeight="1" x14ac:dyDescent="0.35">
      <c r="J676" s="8"/>
    </row>
    <row r="677" spans="10:10" ht="14.25" customHeight="1" x14ac:dyDescent="0.35">
      <c r="J677" s="8"/>
    </row>
    <row r="678" spans="10:10" ht="14.25" customHeight="1" x14ac:dyDescent="0.35">
      <c r="J678" s="8"/>
    </row>
    <row r="679" spans="10:10" ht="14.25" customHeight="1" x14ac:dyDescent="0.35">
      <c r="J679" s="8"/>
    </row>
    <row r="680" spans="10:10" ht="14.25" customHeight="1" x14ac:dyDescent="0.35">
      <c r="J680" s="8"/>
    </row>
    <row r="681" spans="10:10" ht="14.25" customHeight="1" x14ac:dyDescent="0.35">
      <c r="J681" s="8"/>
    </row>
    <row r="682" spans="10:10" ht="14.25" customHeight="1" x14ac:dyDescent="0.35">
      <c r="J682" s="8"/>
    </row>
    <row r="683" spans="10:10" ht="14.25" customHeight="1" x14ac:dyDescent="0.35">
      <c r="J683" s="8"/>
    </row>
    <row r="684" spans="10:10" ht="14.25" customHeight="1" x14ac:dyDescent="0.35">
      <c r="J684" s="8"/>
    </row>
    <row r="685" spans="10:10" ht="14.25" customHeight="1" x14ac:dyDescent="0.35">
      <c r="J685" s="8"/>
    </row>
    <row r="686" spans="10:10" ht="14.25" customHeight="1" x14ac:dyDescent="0.35">
      <c r="J686" s="8"/>
    </row>
    <row r="687" spans="10:10" ht="14.25" customHeight="1" x14ac:dyDescent="0.35">
      <c r="J687" s="8"/>
    </row>
    <row r="688" spans="10:10" ht="14.25" customHeight="1" x14ac:dyDescent="0.35">
      <c r="J688" s="8"/>
    </row>
    <row r="689" spans="10:10" ht="14.25" customHeight="1" x14ac:dyDescent="0.35">
      <c r="J689" s="8"/>
    </row>
    <row r="690" spans="10:10" ht="14.25" customHeight="1" x14ac:dyDescent="0.35">
      <c r="J690" s="8"/>
    </row>
    <row r="691" spans="10:10" ht="14.25" customHeight="1" x14ac:dyDescent="0.35">
      <c r="J691" s="8"/>
    </row>
    <row r="692" spans="10:10" ht="14.25" customHeight="1" x14ac:dyDescent="0.35">
      <c r="J692" s="8"/>
    </row>
    <row r="693" spans="10:10" ht="14.25" customHeight="1" x14ac:dyDescent="0.35">
      <c r="J693" s="8"/>
    </row>
    <row r="694" spans="10:10" ht="14.25" customHeight="1" x14ac:dyDescent="0.35">
      <c r="J694" s="8"/>
    </row>
    <row r="695" spans="10:10" ht="14.25" customHeight="1" x14ac:dyDescent="0.35">
      <c r="J695" s="8"/>
    </row>
    <row r="696" spans="10:10" ht="14.25" customHeight="1" x14ac:dyDescent="0.35">
      <c r="J696" s="8"/>
    </row>
    <row r="697" spans="10:10" ht="14.25" customHeight="1" x14ac:dyDescent="0.35">
      <c r="J697" s="8"/>
    </row>
    <row r="698" spans="10:10" ht="14.25" customHeight="1" x14ac:dyDescent="0.35">
      <c r="J698" s="8"/>
    </row>
    <row r="699" spans="10:10" ht="14.25" customHeight="1" x14ac:dyDescent="0.35">
      <c r="J699" s="8"/>
    </row>
    <row r="700" spans="10:10" ht="14.25" customHeight="1" x14ac:dyDescent="0.35">
      <c r="J700" s="8"/>
    </row>
    <row r="701" spans="10:10" ht="14.25" customHeight="1" x14ac:dyDescent="0.35">
      <c r="J701" s="8"/>
    </row>
    <row r="702" spans="10:10" ht="14.25" customHeight="1" x14ac:dyDescent="0.35">
      <c r="J702" s="8"/>
    </row>
    <row r="703" spans="10:10" ht="14.25" customHeight="1" x14ac:dyDescent="0.35">
      <c r="J703" s="8"/>
    </row>
    <row r="704" spans="10:10" ht="14.25" customHeight="1" x14ac:dyDescent="0.35">
      <c r="J704" s="8"/>
    </row>
    <row r="705" spans="10:10" ht="14.25" customHeight="1" x14ac:dyDescent="0.35">
      <c r="J705" s="8"/>
    </row>
    <row r="706" spans="10:10" ht="14.25" customHeight="1" x14ac:dyDescent="0.35">
      <c r="J706" s="8"/>
    </row>
    <row r="707" spans="10:10" ht="14.25" customHeight="1" x14ac:dyDescent="0.35">
      <c r="J707" s="8"/>
    </row>
    <row r="708" spans="10:10" ht="14.25" customHeight="1" x14ac:dyDescent="0.35">
      <c r="J708" s="8"/>
    </row>
    <row r="709" spans="10:10" ht="14.25" customHeight="1" x14ac:dyDescent="0.35">
      <c r="J709" s="8"/>
    </row>
    <row r="710" spans="10:10" ht="14.25" customHeight="1" x14ac:dyDescent="0.35">
      <c r="J710" s="8"/>
    </row>
    <row r="711" spans="10:10" ht="14.25" customHeight="1" x14ac:dyDescent="0.35">
      <c r="J711" s="8"/>
    </row>
    <row r="712" spans="10:10" ht="14.25" customHeight="1" x14ac:dyDescent="0.35">
      <c r="J712" s="8"/>
    </row>
    <row r="713" spans="10:10" ht="14.25" customHeight="1" x14ac:dyDescent="0.35">
      <c r="J713" s="8"/>
    </row>
    <row r="714" spans="10:10" ht="14.25" customHeight="1" x14ac:dyDescent="0.35">
      <c r="J714" s="8"/>
    </row>
    <row r="715" spans="10:10" ht="14.25" customHeight="1" x14ac:dyDescent="0.35">
      <c r="J715" s="8"/>
    </row>
    <row r="716" spans="10:10" ht="14.25" customHeight="1" x14ac:dyDescent="0.35">
      <c r="J716" s="8"/>
    </row>
    <row r="717" spans="10:10" ht="14.25" customHeight="1" x14ac:dyDescent="0.35">
      <c r="J717" s="8"/>
    </row>
    <row r="718" spans="10:10" ht="14.25" customHeight="1" x14ac:dyDescent="0.35">
      <c r="J718" s="8"/>
    </row>
    <row r="719" spans="10:10" ht="14.25" customHeight="1" x14ac:dyDescent="0.35">
      <c r="J719" s="8"/>
    </row>
    <row r="720" spans="10:10" ht="14.25" customHeight="1" x14ac:dyDescent="0.35">
      <c r="J720" s="8"/>
    </row>
    <row r="721" spans="10:10" ht="14.25" customHeight="1" x14ac:dyDescent="0.35">
      <c r="J721" s="8"/>
    </row>
    <row r="722" spans="10:10" ht="14.25" customHeight="1" x14ac:dyDescent="0.35">
      <c r="J722" s="8"/>
    </row>
    <row r="723" spans="10:10" ht="14.25" customHeight="1" x14ac:dyDescent="0.35">
      <c r="J723" s="8"/>
    </row>
    <row r="724" spans="10:10" ht="14.25" customHeight="1" x14ac:dyDescent="0.35">
      <c r="J724" s="8"/>
    </row>
    <row r="725" spans="10:10" ht="14.25" customHeight="1" x14ac:dyDescent="0.35">
      <c r="J725" s="8"/>
    </row>
    <row r="726" spans="10:10" ht="14.25" customHeight="1" x14ac:dyDescent="0.35">
      <c r="J726" s="8"/>
    </row>
    <row r="727" spans="10:10" ht="14.25" customHeight="1" x14ac:dyDescent="0.35">
      <c r="J727" s="8"/>
    </row>
    <row r="728" spans="10:10" ht="14.25" customHeight="1" x14ac:dyDescent="0.35">
      <c r="J728" s="8"/>
    </row>
    <row r="729" spans="10:10" ht="14.25" customHeight="1" x14ac:dyDescent="0.35">
      <c r="J729" s="8"/>
    </row>
    <row r="730" spans="10:10" ht="14.25" customHeight="1" x14ac:dyDescent="0.35">
      <c r="J730" s="8"/>
    </row>
    <row r="731" spans="10:10" ht="14.25" customHeight="1" x14ac:dyDescent="0.35">
      <c r="J731" s="8"/>
    </row>
    <row r="732" spans="10:10" ht="14.25" customHeight="1" x14ac:dyDescent="0.35">
      <c r="J732" s="8"/>
    </row>
    <row r="733" spans="10:10" ht="14.25" customHeight="1" x14ac:dyDescent="0.35">
      <c r="J733" s="8"/>
    </row>
    <row r="734" spans="10:10" ht="14.25" customHeight="1" x14ac:dyDescent="0.35">
      <c r="J734" s="8"/>
    </row>
    <row r="735" spans="10:10" ht="14.25" customHeight="1" x14ac:dyDescent="0.35">
      <c r="J735" s="8"/>
    </row>
    <row r="736" spans="10:10" ht="14.25" customHeight="1" x14ac:dyDescent="0.35">
      <c r="J736" s="8"/>
    </row>
    <row r="737" spans="10:10" ht="14.25" customHeight="1" x14ac:dyDescent="0.35">
      <c r="J737" s="8"/>
    </row>
    <row r="738" spans="10:10" ht="14.25" customHeight="1" x14ac:dyDescent="0.35">
      <c r="J738" s="8"/>
    </row>
    <row r="739" spans="10:10" ht="14.25" customHeight="1" x14ac:dyDescent="0.35">
      <c r="J739" s="8"/>
    </row>
    <row r="740" spans="10:10" ht="14.25" customHeight="1" x14ac:dyDescent="0.35">
      <c r="J740" s="8"/>
    </row>
    <row r="741" spans="10:10" ht="14.25" customHeight="1" x14ac:dyDescent="0.35">
      <c r="J741" s="8"/>
    </row>
    <row r="742" spans="10:10" ht="14.25" customHeight="1" x14ac:dyDescent="0.35">
      <c r="J742" s="8"/>
    </row>
    <row r="743" spans="10:10" ht="14.25" customHeight="1" x14ac:dyDescent="0.35">
      <c r="J743" s="8"/>
    </row>
    <row r="744" spans="10:10" ht="14.25" customHeight="1" x14ac:dyDescent="0.35">
      <c r="J744" s="8"/>
    </row>
    <row r="745" spans="10:10" ht="14.25" customHeight="1" x14ac:dyDescent="0.35">
      <c r="J745" s="8"/>
    </row>
    <row r="746" spans="10:10" ht="14.25" customHeight="1" x14ac:dyDescent="0.35">
      <c r="J746" s="8"/>
    </row>
    <row r="747" spans="10:10" ht="14.25" customHeight="1" x14ac:dyDescent="0.35">
      <c r="J747" s="8"/>
    </row>
    <row r="748" spans="10:10" ht="14.25" customHeight="1" x14ac:dyDescent="0.35">
      <c r="J748" s="8"/>
    </row>
    <row r="749" spans="10:10" ht="14.25" customHeight="1" x14ac:dyDescent="0.35">
      <c r="J749" s="8"/>
    </row>
    <row r="750" spans="10:10" ht="14.25" customHeight="1" x14ac:dyDescent="0.35">
      <c r="J750" s="8"/>
    </row>
    <row r="751" spans="10:10" ht="14.25" customHeight="1" x14ac:dyDescent="0.35">
      <c r="J751" s="8"/>
    </row>
    <row r="752" spans="10:10" ht="14.25" customHeight="1" x14ac:dyDescent="0.35">
      <c r="J752" s="8"/>
    </row>
    <row r="753" spans="10:10" ht="14.25" customHeight="1" x14ac:dyDescent="0.35">
      <c r="J753" s="8"/>
    </row>
    <row r="754" spans="10:10" ht="14.25" customHeight="1" x14ac:dyDescent="0.35">
      <c r="J754" s="8"/>
    </row>
    <row r="755" spans="10:10" ht="14.25" customHeight="1" x14ac:dyDescent="0.35">
      <c r="J755" s="8"/>
    </row>
    <row r="756" spans="10:10" ht="14.25" customHeight="1" x14ac:dyDescent="0.35">
      <c r="J756" s="8"/>
    </row>
    <row r="757" spans="10:10" ht="14.25" customHeight="1" x14ac:dyDescent="0.35">
      <c r="J757" s="8"/>
    </row>
    <row r="758" spans="10:10" ht="14.25" customHeight="1" x14ac:dyDescent="0.35">
      <c r="J758" s="8"/>
    </row>
    <row r="759" spans="10:10" ht="14.25" customHeight="1" x14ac:dyDescent="0.35">
      <c r="J759" s="8"/>
    </row>
    <row r="760" spans="10:10" ht="14.25" customHeight="1" x14ac:dyDescent="0.35">
      <c r="J760" s="8"/>
    </row>
    <row r="761" spans="10:10" ht="14.25" customHeight="1" x14ac:dyDescent="0.35">
      <c r="J761" s="8"/>
    </row>
    <row r="762" spans="10:10" ht="14.25" customHeight="1" x14ac:dyDescent="0.35">
      <c r="J762" s="8"/>
    </row>
    <row r="763" spans="10:10" ht="14.25" customHeight="1" x14ac:dyDescent="0.35">
      <c r="J763" s="8"/>
    </row>
    <row r="764" spans="10:10" ht="14.25" customHeight="1" x14ac:dyDescent="0.35">
      <c r="J764" s="8"/>
    </row>
    <row r="765" spans="10:10" ht="14.25" customHeight="1" x14ac:dyDescent="0.35">
      <c r="J765" s="8"/>
    </row>
    <row r="766" spans="10:10" ht="14.25" customHeight="1" x14ac:dyDescent="0.35">
      <c r="J766" s="8"/>
    </row>
    <row r="767" spans="10:10" ht="14.25" customHeight="1" x14ac:dyDescent="0.35">
      <c r="J767" s="8"/>
    </row>
    <row r="768" spans="10:10" ht="14.25" customHeight="1" x14ac:dyDescent="0.35">
      <c r="J768" s="8"/>
    </row>
    <row r="769" spans="10:10" ht="14.25" customHeight="1" x14ac:dyDescent="0.35">
      <c r="J769" s="8"/>
    </row>
    <row r="770" spans="10:10" ht="14.25" customHeight="1" x14ac:dyDescent="0.35">
      <c r="J770" s="8"/>
    </row>
    <row r="771" spans="10:10" ht="14.25" customHeight="1" x14ac:dyDescent="0.35">
      <c r="J771" s="8"/>
    </row>
    <row r="772" spans="10:10" ht="14.25" customHeight="1" x14ac:dyDescent="0.35">
      <c r="J772" s="8"/>
    </row>
    <row r="773" spans="10:10" ht="14.25" customHeight="1" x14ac:dyDescent="0.35">
      <c r="J773" s="8"/>
    </row>
    <row r="774" spans="10:10" ht="14.25" customHeight="1" x14ac:dyDescent="0.35">
      <c r="J774" s="8"/>
    </row>
    <row r="775" spans="10:10" ht="14.25" customHeight="1" x14ac:dyDescent="0.35">
      <c r="J775" s="8"/>
    </row>
    <row r="776" spans="10:10" ht="14.25" customHeight="1" x14ac:dyDescent="0.35">
      <c r="J776" s="8"/>
    </row>
    <row r="777" spans="10:10" ht="14.25" customHeight="1" x14ac:dyDescent="0.35">
      <c r="J777" s="8"/>
    </row>
    <row r="778" spans="10:10" ht="14.25" customHeight="1" x14ac:dyDescent="0.35">
      <c r="J778" s="8"/>
    </row>
    <row r="779" spans="10:10" ht="14.25" customHeight="1" x14ac:dyDescent="0.35">
      <c r="J779" s="8"/>
    </row>
    <row r="780" spans="10:10" ht="14.25" customHeight="1" x14ac:dyDescent="0.35">
      <c r="J780" s="8"/>
    </row>
    <row r="781" spans="10:10" ht="14.25" customHeight="1" x14ac:dyDescent="0.35">
      <c r="J781" s="8"/>
    </row>
    <row r="782" spans="10:10" ht="14.25" customHeight="1" x14ac:dyDescent="0.35">
      <c r="J782" s="8"/>
    </row>
    <row r="783" spans="10:10" ht="14.25" customHeight="1" x14ac:dyDescent="0.35">
      <c r="J783" s="8"/>
    </row>
    <row r="784" spans="10:10" ht="14.25" customHeight="1" x14ac:dyDescent="0.35">
      <c r="J784" s="8"/>
    </row>
    <row r="785" spans="10:10" ht="14.25" customHeight="1" x14ac:dyDescent="0.35">
      <c r="J785" s="8"/>
    </row>
    <row r="786" spans="10:10" ht="14.25" customHeight="1" x14ac:dyDescent="0.35">
      <c r="J786" s="8"/>
    </row>
    <row r="787" spans="10:10" ht="14.25" customHeight="1" x14ac:dyDescent="0.35">
      <c r="J787" s="8"/>
    </row>
    <row r="788" spans="10:10" ht="14.25" customHeight="1" x14ac:dyDescent="0.35">
      <c r="J788" s="8"/>
    </row>
    <row r="789" spans="10:10" ht="14.25" customHeight="1" x14ac:dyDescent="0.35">
      <c r="J789" s="8"/>
    </row>
    <row r="790" spans="10:10" ht="14.25" customHeight="1" x14ac:dyDescent="0.35">
      <c r="J790" s="8"/>
    </row>
    <row r="791" spans="10:10" ht="14.25" customHeight="1" x14ac:dyDescent="0.35">
      <c r="J791" s="8"/>
    </row>
    <row r="792" spans="10:10" ht="14.25" customHeight="1" x14ac:dyDescent="0.35">
      <c r="J792" s="8"/>
    </row>
    <row r="793" spans="10:10" ht="14.25" customHeight="1" x14ac:dyDescent="0.35">
      <c r="J793" s="8"/>
    </row>
    <row r="794" spans="10:10" ht="14.25" customHeight="1" x14ac:dyDescent="0.35">
      <c r="J794" s="8"/>
    </row>
    <row r="795" spans="10:10" ht="14.25" customHeight="1" x14ac:dyDescent="0.35">
      <c r="J795" s="8"/>
    </row>
    <row r="796" spans="10:10" ht="14.25" customHeight="1" x14ac:dyDescent="0.35">
      <c r="J796" s="8"/>
    </row>
    <row r="797" spans="10:10" ht="14.25" customHeight="1" x14ac:dyDescent="0.35">
      <c r="J797" s="8"/>
    </row>
    <row r="798" spans="10:10" ht="14.25" customHeight="1" x14ac:dyDescent="0.35">
      <c r="J798" s="8"/>
    </row>
    <row r="799" spans="10:10" ht="14.25" customHeight="1" x14ac:dyDescent="0.35">
      <c r="J799" s="8"/>
    </row>
    <row r="800" spans="10:10" ht="14.25" customHeight="1" x14ac:dyDescent="0.35">
      <c r="J800" s="8"/>
    </row>
    <row r="801" spans="10:10" ht="14.25" customHeight="1" x14ac:dyDescent="0.35">
      <c r="J801" s="8"/>
    </row>
    <row r="802" spans="10:10" ht="14.25" customHeight="1" x14ac:dyDescent="0.35">
      <c r="J802" s="8"/>
    </row>
    <row r="803" spans="10:10" ht="14.25" customHeight="1" x14ac:dyDescent="0.35">
      <c r="J803" s="8"/>
    </row>
    <row r="804" spans="10:10" ht="14.25" customHeight="1" x14ac:dyDescent="0.35">
      <c r="J804" s="8"/>
    </row>
    <row r="805" spans="10:10" ht="14.25" customHeight="1" x14ac:dyDescent="0.35">
      <c r="J805" s="8"/>
    </row>
    <row r="806" spans="10:10" ht="14.25" customHeight="1" x14ac:dyDescent="0.35">
      <c r="J806" s="8"/>
    </row>
    <row r="807" spans="10:10" ht="14.25" customHeight="1" x14ac:dyDescent="0.35">
      <c r="J807" s="8"/>
    </row>
    <row r="808" spans="10:10" ht="14.25" customHeight="1" x14ac:dyDescent="0.35">
      <c r="J808" s="8"/>
    </row>
    <row r="809" spans="10:10" ht="14.25" customHeight="1" x14ac:dyDescent="0.35">
      <c r="J809" s="8"/>
    </row>
    <row r="810" spans="10:10" ht="14.25" customHeight="1" x14ac:dyDescent="0.35">
      <c r="J810" s="8"/>
    </row>
    <row r="811" spans="10:10" ht="14.25" customHeight="1" x14ac:dyDescent="0.35">
      <c r="J811" s="8"/>
    </row>
    <row r="812" spans="10:10" ht="14.25" customHeight="1" x14ac:dyDescent="0.35">
      <c r="J812" s="8"/>
    </row>
    <row r="813" spans="10:10" ht="14.25" customHeight="1" x14ac:dyDescent="0.35">
      <c r="J813" s="8"/>
    </row>
    <row r="814" spans="10:10" ht="14.25" customHeight="1" x14ac:dyDescent="0.35">
      <c r="J814" s="8"/>
    </row>
    <row r="815" spans="10:10" ht="14.25" customHeight="1" x14ac:dyDescent="0.35">
      <c r="J815" s="8"/>
    </row>
    <row r="816" spans="10:10" ht="14.25" customHeight="1" x14ac:dyDescent="0.35">
      <c r="J816" s="8"/>
    </row>
    <row r="817" spans="10:10" ht="14.25" customHeight="1" x14ac:dyDescent="0.35">
      <c r="J817" s="8"/>
    </row>
    <row r="818" spans="10:10" ht="14.25" customHeight="1" x14ac:dyDescent="0.35">
      <c r="J818" s="8"/>
    </row>
    <row r="819" spans="10:10" ht="14.25" customHeight="1" x14ac:dyDescent="0.35">
      <c r="J819" s="8"/>
    </row>
    <row r="820" spans="10:10" ht="14.25" customHeight="1" x14ac:dyDescent="0.35">
      <c r="J820" s="8"/>
    </row>
    <row r="821" spans="10:10" ht="14.25" customHeight="1" x14ac:dyDescent="0.35">
      <c r="J821" s="8"/>
    </row>
    <row r="822" spans="10:10" ht="14.25" customHeight="1" x14ac:dyDescent="0.35">
      <c r="J822" s="8"/>
    </row>
    <row r="823" spans="10:10" ht="14.25" customHeight="1" x14ac:dyDescent="0.35">
      <c r="J823" s="8"/>
    </row>
    <row r="824" spans="10:10" ht="14.25" customHeight="1" x14ac:dyDescent="0.35">
      <c r="J824" s="8"/>
    </row>
    <row r="825" spans="10:10" ht="14.25" customHeight="1" x14ac:dyDescent="0.35">
      <c r="J825" s="8"/>
    </row>
    <row r="826" spans="10:10" ht="14.25" customHeight="1" x14ac:dyDescent="0.35">
      <c r="J826" s="8"/>
    </row>
    <row r="827" spans="10:10" ht="14.25" customHeight="1" x14ac:dyDescent="0.35">
      <c r="J827" s="8"/>
    </row>
    <row r="828" spans="10:10" ht="14.25" customHeight="1" x14ac:dyDescent="0.35">
      <c r="J828" s="8"/>
    </row>
    <row r="829" spans="10:10" ht="14.25" customHeight="1" x14ac:dyDescent="0.35">
      <c r="J829" s="8"/>
    </row>
    <row r="830" spans="10:10" ht="14.25" customHeight="1" x14ac:dyDescent="0.35">
      <c r="J830" s="8"/>
    </row>
    <row r="831" spans="10:10" ht="14.25" customHeight="1" x14ac:dyDescent="0.35">
      <c r="J831" s="8"/>
    </row>
    <row r="832" spans="10:10" ht="14.25" customHeight="1" x14ac:dyDescent="0.35">
      <c r="J832" s="8"/>
    </row>
    <row r="833" spans="10:10" ht="14.25" customHeight="1" x14ac:dyDescent="0.35">
      <c r="J833" s="8"/>
    </row>
    <row r="834" spans="10:10" ht="14.25" customHeight="1" x14ac:dyDescent="0.35">
      <c r="J834" s="8"/>
    </row>
    <row r="835" spans="10:10" ht="14.25" customHeight="1" x14ac:dyDescent="0.35">
      <c r="J835" s="8"/>
    </row>
    <row r="836" spans="10:10" ht="14.25" customHeight="1" x14ac:dyDescent="0.35">
      <c r="J836" s="8"/>
    </row>
    <row r="837" spans="10:10" ht="14.25" customHeight="1" x14ac:dyDescent="0.35">
      <c r="J837" s="8"/>
    </row>
    <row r="838" spans="10:10" ht="14.25" customHeight="1" x14ac:dyDescent="0.35">
      <c r="J838" s="8"/>
    </row>
    <row r="839" spans="10:10" ht="14.25" customHeight="1" x14ac:dyDescent="0.35">
      <c r="J839" s="8"/>
    </row>
    <row r="840" spans="10:10" ht="14.25" customHeight="1" x14ac:dyDescent="0.35">
      <c r="J840" s="8"/>
    </row>
    <row r="841" spans="10:10" ht="14.25" customHeight="1" x14ac:dyDescent="0.35">
      <c r="J841" s="8"/>
    </row>
    <row r="842" spans="10:10" ht="14.25" customHeight="1" x14ac:dyDescent="0.35">
      <c r="J842" s="8"/>
    </row>
    <row r="843" spans="10:10" ht="14.25" customHeight="1" x14ac:dyDescent="0.35">
      <c r="J843" s="8"/>
    </row>
    <row r="844" spans="10:10" ht="14.25" customHeight="1" x14ac:dyDescent="0.35">
      <c r="J844" s="8"/>
    </row>
    <row r="845" spans="10:10" ht="14.25" customHeight="1" x14ac:dyDescent="0.35">
      <c r="J845" s="8"/>
    </row>
    <row r="846" spans="10:10" ht="14.25" customHeight="1" x14ac:dyDescent="0.35">
      <c r="J846" s="8"/>
    </row>
    <row r="847" spans="10:10" ht="14.25" customHeight="1" x14ac:dyDescent="0.35">
      <c r="J847" s="8"/>
    </row>
    <row r="848" spans="10:10" ht="14.25" customHeight="1" x14ac:dyDescent="0.35">
      <c r="J848" s="8"/>
    </row>
    <row r="849" spans="10:10" ht="14.25" customHeight="1" x14ac:dyDescent="0.35">
      <c r="J849" s="8"/>
    </row>
    <row r="850" spans="10:10" ht="14.25" customHeight="1" x14ac:dyDescent="0.35">
      <c r="J850" s="8"/>
    </row>
    <row r="851" spans="10:10" ht="14.25" customHeight="1" x14ac:dyDescent="0.35">
      <c r="J851" s="8"/>
    </row>
    <row r="852" spans="10:10" ht="14.25" customHeight="1" x14ac:dyDescent="0.35">
      <c r="J852" s="8"/>
    </row>
    <row r="853" spans="10:10" ht="14.25" customHeight="1" x14ac:dyDescent="0.35">
      <c r="J853" s="8"/>
    </row>
    <row r="854" spans="10:10" ht="14.25" customHeight="1" x14ac:dyDescent="0.35">
      <c r="J854" s="8"/>
    </row>
    <row r="855" spans="10:10" ht="14.25" customHeight="1" x14ac:dyDescent="0.35">
      <c r="J855" s="8"/>
    </row>
    <row r="856" spans="10:10" ht="14.25" customHeight="1" x14ac:dyDescent="0.35">
      <c r="J856" s="8"/>
    </row>
    <row r="857" spans="10:10" ht="14.25" customHeight="1" x14ac:dyDescent="0.35">
      <c r="J857" s="8"/>
    </row>
    <row r="858" spans="10:10" ht="14.25" customHeight="1" x14ac:dyDescent="0.35">
      <c r="J858" s="8"/>
    </row>
    <row r="859" spans="10:10" ht="14.25" customHeight="1" x14ac:dyDescent="0.35">
      <c r="J859" s="8"/>
    </row>
    <row r="860" spans="10:10" ht="14.25" customHeight="1" x14ac:dyDescent="0.35">
      <c r="J860" s="8"/>
    </row>
    <row r="861" spans="10:10" ht="14.25" customHeight="1" x14ac:dyDescent="0.35">
      <c r="J861" s="8"/>
    </row>
    <row r="862" spans="10:10" ht="14.25" customHeight="1" x14ac:dyDescent="0.35">
      <c r="J862" s="8"/>
    </row>
    <row r="863" spans="10:10" ht="14.25" customHeight="1" x14ac:dyDescent="0.35">
      <c r="J863" s="8"/>
    </row>
    <row r="864" spans="10:10" ht="14.25" customHeight="1" x14ac:dyDescent="0.35">
      <c r="J864" s="8"/>
    </row>
    <row r="865" spans="10:10" ht="14.25" customHeight="1" x14ac:dyDescent="0.35">
      <c r="J865" s="8"/>
    </row>
    <row r="866" spans="10:10" ht="14.25" customHeight="1" x14ac:dyDescent="0.35">
      <c r="J866" s="8"/>
    </row>
    <row r="867" spans="10:10" ht="14.25" customHeight="1" x14ac:dyDescent="0.35">
      <c r="J867" s="8"/>
    </row>
    <row r="868" spans="10:10" ht="14.25" customHeight="1" x14ac:dyDescent="0.35">
      <c r="J868" s="8"/>
    </row>
    <row r="869" spans="10:10" ht="14.25" customHeight="1" x14ac:dyDescent="0.35">
      <c r="J869" s="8"/>
    </row>
    <row r="870" spans="10:10" ht="14.25" customHeight="1" x14ac:dyDescent="0.35">
      <c r="J870" s="8"/>
    </row>
    <row r="871" spans="10:10" ht="14.25" customHeight="1" x14ac:dyDescent="0.35">
      <c r="J871" s="8"/>
    </row>
    <row r="872" spans="10:10" ht="14.25" customHeight="1" x14ac:dyDescent="0.35">
      <c r="J872" s="8"/>
    </row>
    <row r="873" spans="10:10" ht="14.25" customHeight="1" x14ac:dyDescent="0.35">
      <c r="J873" s="8"/>
    </row>
    <row r="874" spans="10:10" ht="14.25" customHeight="1" x14ac:dyDescent="0.35">
      <c r="J874" s="8"/>
    </row>
    <row r="875" spans="10:10" ht="14.25" customHeight="1" x14ac:dyDescent="0.35">
      <c r="J875" s="8"/>
    </row>
    <row r="876" spans="10:10" ht="14.25" customHeight="1" x14ac:dyDescent="0.35">
      <c r="J876" s="8"/>
    </row>
    <row r="877" spans="10:10" ht="14.25" customHeight="1" x14ac:dyDescent="0.35">
      <c r="J877" s="8"/>
    </row>
    <row r="878" spans="10:10" ht="14.25" customHeight="1" x14ac:dyDescent="0.35">
      <c r="J878" s="8"/>
    </row>
    <row r="879" spans="10:10" ht="14.25" customHeight="1" x14ac:dyDescent="0.35">
      <c r="J879" s="8"/>
    </row>
    <row r="880" spans="10:10" ht="14.25" customHeight="1" x14ac:dyDescent="0.35">
      <c r="J880" s="8"/>
    </row>
    <row r="881" spans="10:10" ht="14.25" customHeight="1" x14ac:dyDescent="0.35">
      <c r="J881" s="8"/>
    </row>
    <row r="882" spans="10:10" ht="14.25" customHeight="1" x14ac:dyDescent="0.35">
      <c r="J882" s="8"/>
    </row>
    <row r="883" spans="10:10" ht="14.25" customHeight="1" x14ac:dyDescent="0.35">
      <c r="J883" s="8"/>
    </row>
    <row r="884" spans="10:10" ht="14.25" customHeight="1" x14ac:dyDescent="0.35">
      <c r="J884" s="8"/>
    </row>
    <row r="885" spans="10:10" ht="14.25" customHeight="1" x14ac:dyDescent="0.35">
      <c r="J885" s="8"/>
    </row>
    <row r="886" spans="10:10" ht="14.25" customHeight="1" x14ac:dyDescent="0.35">
      <c r="J886" s="8"/>
    </row>
    <row r="887" spans="10:10" ht="14.25" customHeight="1" x14ac:dyDescent="0.35">
      <c r="J887" s="8"/>
    </row>
    <row r="888" spans="10:10" ht="14.25" customHeight="1" x14ac:dyDescent="0.35">
      <c r="J888" s="8"/>
    </row>
    <row r="889" spans="10:10" ht="14.25" customHeight="1" x14ac:dyDescent="0.35">
      <c r="J889" s="8"/>
    </row>
    <row r="890" spans="10:10" ht="14.25" customHeight="1" x14ac:dyDescent="0.35">
      <c r="J890" s="8"/>
    </row>
    <row r="891" spans="10:10" ht="14.25" customHeight="1" x14ac:dyDescent="0.35">
      <c r="J891" s="8"/>
    </row>
    <row r="892" spans="10:10" ht="14.25" customHeight="1" x14ac:dyDescent="0.35">
      <c r="J892" s="8"/>
    </row>
    <row r="893" spans="10:10" ht="14.25" customHeight="1" x14ac:dyDescent="0.35">
      <c r="J893" s="8"/>
    </row>
    <row r="894" spans="10:10" ht="14.25" customHeight="1" x14ac:dyDescent="0.35">
      <c r="J894" s="8"/>
    </row>
    <row r="895" spans="10:10" ht="14.25" customHeight="1" x14ac:dyDescent="0.35">
      <c r="J895" s="8"/>
    </row>
    <row r="896" spans="10:10" ht="14.25" customHeight="1" x14ac:dyDescent="0.35">
      <c r="J896" s="8"/>
    </row>
    <row r="897" spans="10:10" ht="14.25" customHeight="1" x14ac:dyDescent="0.35">
      <c r="J897" s="8"/>
    </row>
    <row r="898" spans="10:10" ht="14.25" customHeight="1" x14ac:dyDescent="0.35">
      <c r="J898" s="8"/>
    </row>
    <row r="899" spans="10:10" ht="14.25" customHeight="1" x14ac:dyDescent="0.35">
      <c r="J899" s="8"/>
    </row>
    <row r="900" spans="10:10" ht="14.25" customHeight="1" x14ac:dyDescent="0.35">
      <c r="J900" s="8"/>
    </row>
    <row r="901" spans="10:10" ht="14.25" customHeight="1" x14ac:dyDescent="0.35">
      <c r="J901" s="8"/>
    </row>
    <row r="902" spans="10:10" ht="14.25" customHeight="1" x14ac:dyDescent="0.35">
      <c r="J902" s="8"/>
    </row>
    <row r="903" spans="10:10" ht="14.25" customHeight="1" x14ac:dyDescent="0.35">
      <c r="J903" s="8"/>
    </row>
    <row r="904" spans="10:10" ht="14.25" customHeight="1" x14ac:dyDescent="0.35">
      <c r="J904" s="8"/>
    </row>
    <row r="905" spans="10:10" ht="14.25" customHeight="1" x14ac:dyDescent="0.35">
      <c r="J905" s="8"/>
    </row>
    <row r="906" spans="10:10" ht="14.25" customHeight="1" x14ac:dyDescent="0.35">
      <c r="J906" s="8"/>
    </row>
    <row r="907" spans="10:10" ht="14.25" customHeight="1" x14ac:dyDescent="0.35">
      <c r="J907" s="8"/>
    </row>
    <row r="908" spans="10:10" ht="14.25" customHeight="1" x14ac:dyDescent="0.35">
      <c r="J908" s="8"/>
    </row>
    <row r="909" spans="10:10" ht="14.25" customHeight="1" x14ac:dyDescent="0.35">
      <c r="J909" s="8"/>
    </row>
    <row r="910" spans="10:10" ht="14.25" customHeight="1" x14ac:dyDescent="0.35">
      <c r="J910" s="8"/>
    </row>
    <row r="911" spans="10:10" ht="14.25" customHeight="1" x14ac:dyDescent="0.35">
      <c r="J911" s="8"/>
    </row>
    <row r="912" spans="10:10" ht="14.25" customHeight="1" x14ac:dyDescent="0.35">
      <c r="J912" s="8"/>
    </row>
    <row r="913" spans="10:10" ht="14.25" customHeight="1" x14ac:dyDescent="0.35">
      <c r="J913" s="8"/>
    </row>
    <row r="914" spans="10:10" ht="14.25" customHeight="1" x14ac:dyDescent="0.35">
      <c r="J914" s="8"/>
    </row>
    <row r="915" spans="10:10" ht="14.25" customHeight="1" x14ac:dyDescent="0.35">
      <c r="J915" s="8"/>
    </row>
    <row r="916" spans="10:10" ht="14.25" customHeight="1" x14ac:dyDescent="0.35">
      <c r="J916" s="8"/>
    </row>
    <row r="917" spans="10:10" ht="14.25" customHeight="1" x14ac:dyDescent="0.35">
      <c r="J917" s="8"/>
    </row>
    <row r="918" spans="10:10" ht="14.25" customHeight="1" x14ac:dyDescent="0.35">
      <c r="J918" s="8"/>
    </row>
    <row r="919" spans="10:10" ht="14.25" customHeight="1" x14ac:dyDescent="0.35">
      <c r="J919" s="8"/>
    </row>
    <row r="920" spans="10:10" ht="14.25" customHeight="1" x14ac:dyDescent="0.35">
      <c r="J920" s="8"/>
    </row>
    <row r="921" spans="10:10" ht="14.25" customHeight="1" x14ac:dyDescent="0.35">
      <c r="J921" s="8"/>
    </row>
    <row r="922" spans="10:10" ht="14.25" customHeight="1" x14ac:dyDescent="0.35">
      <c r="J922" s="8"/>
    </row>
    <row r="923" spans="10:10" ht="14.25" customHeight="1" x14ac:dyDescent="0.35">
      <c r="J923" s="8"/>
    </row>
    <row r="924" spans="10:10" ht="14.25" customHeight="1" x14ac:dyDescent="0.35">
      <c r="J924" s="8"/>
    </row>
    <row r="925" spans="10:10" ht="14.25" customHeight="1" x14ac:dyDescent="0.35">
      <c r="J925" s="8"/>
    </row>
    <row r="926" spans="10:10" ht="14.25" customHeight="1" x14ac:dyDescent="0.35">
      <c r="J926" s="8"/>
    </row>
    <row r="927" spans="10:10" ht="14.25" customHeight="1" x14ac:dyDescent="0.35">
      <c r="J927" s="8"/>
    </row>
    <row r="928" spans="10:10" ht="14.25" customHeight="1" x14ac:dyDescent="0.35">
      <c r="J928" s="8"/>
    </row>
    <row r="929" spans="10:10" ht="14.25" customHeight="1" x14ac:dyDescent="0.35">
      <c r="J929" s="8"/>
    </row>
    <row r="930" spans="10:10" ht="14.25" customHeight="1" x14ac:dyDescent="0.35">
      <c r="J930" s="8"/>
    </row>
    <row r="931" spans="10:10" ht="14.25" customHeight="1" x14ac:dyDescent="0.35">
      <c r="J931" s="8"/>
    </row>
    <row r="932" spans="10:10" ht="14.25" customHeight="1" x14ac:dyDescent="0.35">
      <c r="J932" s="8"/>
    </row>
    <row r="933" spans="10:10" ht="14.25" customHeight="1" x14ac:dyDescent="0.35">
      <c r="J933" s="8"/>
    </row>
    <row r="934" spans="10:10" ht="14.25" customHeight="1" x14ac:dyDescent="0.35">
      <c r="J934" s="8"/>
    </row>
    <row r="935" spans="10:10" ht="14.25" customHeight="1" x14ac:dyDescent="0.35">
      <c r="J935" s="8"/>
    </row>
    <row r="936" spans="10:10" ht="14.25" customHeight="1" x14ac:dyDescent="0.35">
      <c r="J936" s="8"/>
    </row>
    <row r="937" spans="10:10" ht="14.25" customHeight="1" x14ac:dyDescent="0.35">
      <c r="J937" s="8"/>
    </row>
    <row r="938" spans="10:10" ht="14.25" customHeight="1" x14ac:dyDescent="0.35">
      <c r="J938" s="8"/>
    </row>
    <row r="939" spans="10:10" ht="14.25" customHeight="1" x14ac:dyDescent="0.35">
      <c r="J939" s="8"/>
    </row>
    <row r="940" spans="10:10" ht="14.25" customHeight="1" x14ac:dyDescent="0.35">
      <c r="J940" s="8"/>
    </row>
    <row r="941" spans="10:10" ht="14.25" customHeight="1" x14ac:dyDescent="0.35">
      <c r="J941" s="8"/>
    </row>
    <row r="942" spans="10:10" ht="14.25" customHeight="1" x14ac:dyDescent="0.35">
      <c r="J942" s="8"/>
    </row>
    <row r="943" spans="10:10" ht="14.25" customHeight="1" x14ac:dyDescent="0.35">
      <c r="J943" s="8"/>
    </row>
    <row r="944" spans="10:10" ht="14.25" customHeight="1" x14ac:dyDescent="0.35">
      <c r="J944" s="8"/>
    </row>
    <row r="945" spans="10:10" ht="14.25" customHeight="1" x14ac:dyDescent="0.35">
      <c r="J945" s="8"/>
    </row>
    <row r="946" spans="10:10" ht="14.25" customHeight="1" x14ac:dyDescent="0.35">
      <c r="J946" s="8"/>
    </row>
    <row r="947" spans="10:10" ht="14.25" customHeight="1" x14ac:dyDescent="0.35">
      <c r="J947" s="8"/>
    </row>
    <row r="948" spans="10:10" ht="14.25" customHeight="1" x14ac:dyDescent="0.35">
      <c r="J948" s="8"/>
    </row>
    <row r="949" spans="10:10" ht="14.25" customHeight="1" x14ac:dyDescent="0.35">
      <c r="J949" s="8"/>
    </row>
    <row r="950" spans="10:10" ht="14.25" customHeight="1" x14ac:dyDescent="0.35">
      <c r="J950" s="8"/>
    </row>
    <row r="951" spans="10:10" ht="14.25" customHeight="1" x14ac:dyDescent="0.35">
      <c r="J951" s="8"/>
    </row>
    <row r="952" spans="10:10" ht="14.25" customHeight="1" x14ac:dyDescent="0.35">
      <c r="J952" s="8"/>
    </row>
    <row r="953" spans="10:10" ht="14.25" customHeight="1" x14ac:dyDescent="0.35">
      <c r="J953" s="8"/>
    </row>
    <row r="954" spans="10:10" ht="14.25" customHeight="1" x14ac:dyDescent="0.35">
      <c r="J954" s="8"/>
    </row>
    <row r="955" spans="10:10" ht="14.25" customHeight="1" x14ac:dyDescent="0.35">
      <c r="J955" s="8"/>
    </row>
    <row r="956" spans="10:10" ht="14.25" customHeight="1" x14ac:dyDescent="0.35">
      <c r="J956" s="8"/>
    </row>
    <row r="957" spans="10:10" ht="14.25" customHeight="1" x14ac:dyDescent="0.35">
      <c r="J957" s="8"/>
    </row>
    <row r="958" spans="10:10" ht="14.25" customHeight="1" x14ac:dyDescent="0.35">
      <c r="J958" s="8"/>
    </row>
    <row r="959" spans="10:10" ht="14.25" customHeight="1" x14ac:dyDescent="0.35">
      <c r="J959" s="8"/>
    </row>
    <row r="960" spans="10:10" ht="14.25" customHeight="1" x14ac:dyDescent="0.35">
      <c r="J960" s="8"/>
    </row>
    <row r="961" spans="10:10" ht="14.25" customHeight="1" x14ac:dyDescent="0.35">
      <c r="J961" s="8"/>
    </row>
    <row r="962" spans="10:10" ht="14.25" customHeight="1" x14ac:dyDescent="0.35">
      <c r="J962" s="8"/>
    </row>
    <row r="963" spans="10:10" ht="14.25" customHeight="1" x14ac:dyDescent="0.35">
      <c r="J963" s="8"/>
    </row>
    <row r="964" spans="10:10" ht="14.25" customHeight="1" x14ac:dyDescent="0.35">
      <c r="J964" s="8"/>
    </row>
    <row r="965" spans="10:10" ht="14.25" customHeight="1" x14ac:dyDescent="0.35">
      <c r="J965" s="8"/>
    </row>
    <row r="966" spans="10:10" ht="14.25" customHeight="1" x14ac:dyDescent="0.35">
      <c r="J966" s="8"/>
    </row>
    <row r="967" spans="10:10" ht="14.25" customHeight="1" x14ac:dyDescent="0.35">
      <c r="J967" s="8"/>
    </row>
    <row r="968" spans="10:10" ht="14.25" customHeight="1" x14ac:dyDescent="0.35">
      <c r="J968" s="8"/>
    </row>
    <row r="969" spans="10:10" ht="14.25" customHeight="1" x14ac:dyDescent="0.35">
      <c r="J969" s="8"/>
    </row>
    <row r="970" spans="10:10" ht="14.25" customHeight="1" x14ac:dyDescent="0.35">
      <c r="J970" s="8"/>
    </row>
    <row r="971" spans="10:10" ht="14.25" customHeight="1" x14ac:dyDescent="0.35">
      <c r="J971" s="8"/>
    </row>
    <row r="972" spans="10:10" ht="14.25" customHeight="1" x14ac:dyDescent="0.35">
      <c r="J972" s="8"/>
    </row>
    <row r="973" spans="10:10" ht="14.25" customHeight="1" x14ac:dyDescent="0.35">
      <c r="J973" s="8"/>
    </row>
    <row r="974" spans="10:10" ht="14.25" customHeight="1" x14ac:dyDescent="0.35">
      <c r="J974" s="8"/>
    </row>
    <row r="975" spans="10:10" ht="14.25" customHeight="1" x14ac:dyDescent="0.35">
      <c r="J975" s="8"/>
    </row>
    <row r="976" spans="10:10" ht="14.25" customHeight="1" x14ac:dyDescent="0.35">
      <c r="J976" s="8"/>
    </row>
    <row r="977" spans="10:10" ht="14.25" customHeight="1" x14ac:dyDescent="0.35">
      <c r="J977" s="8"/>
    </row>
    <row r="978" spans="10:10" ht="14.25" customHeight="1" x14ac:dyDescent="0.35">
      <c r="J978" s="8"/>
    </row>
    <row r="979" spans="10:10" ht="14.25" customHeight="1" x14ac:dyDescent="0.35">
      <c r="J979" s="8"/>
    </row>
    <row r="980" spans="10:10" ht="14.25" customHeight="1" x14ac:dyDescent="0.35">
      <c r="J980" s="8"/>
    </row>
    <row r="981" spans="10:10" ht="14.25" customHeight="1" x14ac:dyDescent="0.35">
      <c r="J981" s="8"/>
    </row>
    <row r="982" spans="10:10" ht="14.25" customHeight="1" x14ac:dyDescent="0.35">
      <c r="J982" s="8"/>
    </row>
    <row r="983" spans="10:10" ht="14.25" customHeight="1" x14ac:dyDescent="0.35">
      <c r="J983" s="8"/>
    </row>
    <row r="984" spans="10:10" ht="14.25" customHeight="1" x14ac:dyDescent="0.35">
      <c r="J984" s="8"/>
    </row>
    <row r="985" spans="10:10" ht="14.25" customHeight="1" x14ac:dyDescent="0.35">
      <c r="J985" s="8"/>
    </row>
    <row r="986" spans="10:10" ht="14.25" customHeight="1" x14ac:dyDescent="0.35">
      <c r="J986" s="8"/>
    </row>
    <row r="987" spans="10:10" ht="14.25" customHeight="1" x14ac:dyDescent="0.35">
      <c r="J987" s="8"/>
    </row>
    <row r="988" spans="10:10" ht="14.25" customHeight="1" x14ac:dyDescent="0.35">
      <c r="J988" s="8"/>
    </row>
    <row r="989" spans="10:10" ht="14.25" customHeight="1" x14ac:dyDescent="0.35">
      <c r="J989" s="8"/>
    </row>
    <row r="990" spans="10:10" ht="14.25" customHeight="1" x14ac:dyDescent="0.35">
      <c r="J990" s="8"/>
    </row>
    <row r="991" spans="10:10" ht="14.25" customHeight="1" x14ac:dyDescent="0.35">
      <c r="J991" s="8"/>
    </row>
    <row r="992" spans="10:10" ht="14.25" customHeight="1" x14ac:dyDescent="0.35">
      <c r="J992" s="8"/>
    </row>
    <row r="993" spans="10:10" ht="14.25" customHeight="1" x14ac:dyDescent="0.35">
      <c r="J993" s="8"/>
    </row>
    <row r="994" spans="10:10" ht="14.25" customHeight="1" x14ac:dyDescent="0.35">
      <c r="J994" s="8"/>
    </row>
    <row r="995" spans="10:10" ht="14.25" customHeight="1" x14ac:dyDescent="0.35">
      <c r="J995" s="8"/>
    </row>
    <row r="996" spans="10:10" ht="14.25" customHeight="1" x14ac:dyDescent="0.35">
      <c r="J996" s="8"/>
    </row>
    <row r="997" spans="10:10" ht="14.25" customHeight="1" x14ac:dyDescent="0.35">
      <c r="J997" s="8"/>
    </row>
    <row r="998" spans="10:10" ht="14.25" customHeight="1" x14ac:dyDescent="0.35">
      <c r="J998" s="8"/>
    </row>
    <row r="999" spans="10:10" ht="14.25" customHeight="1" x14ac:dyDescent="0.35">
      <c r="J999" s="8"/>
    </row>
    <row r="1000" spans="10:10" ht="14.25" customHeight="1" x14ac:dyDescent="0.35">
      <c r="J1000" s="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Product portfolio</vt:lpstr>
      <vt:lpstr>Scheduling</vt:lpstr>
      <vt:lpstr>Scheduling2</vt:lpstr>
      <vt:lpstr>Automotive</vt:lpstr>
      <vt:lpstr>Airplane</vt:lpstr>
      <vt:lpstr>Sheet5</vt:lpstr>
      <vt:lpstr>Agriculture</vt:lpstr>
      <vt:lpstr>Energy</vt:lpstr>
      <vt:lpstr>New product</vt:lpstr>
      <vt:lpstr>Order pattern</vt:lpstr>
      <vt:lpstr>Sheet6</vt:lpstr>
      <vt:lpstr>Machine Information</vt:lpstr>
      <vt:lpstr>Maintenance</vt:lpstr>
      <vt:lpstr>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UT-werkplek x64</dc:creator>
  <cp:lastModifiedBy>matso</cp:lastModifiedBy>
  <dcterms:created xsi:type="dcterms:W3CDTF">2017-12-12T08:58:28Z</dcterms:created>
  <dcterms:modified xsi:type="dcterms:W3CDTF">2022-04-06T16:52:56Z</dcterms:modified>
</cp:coreProperties>
</file>