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so\Downloads\"/>
    </mc:Choice>
  </mc:AlternateContent>
  <xr:revisionPtr revIDLastSave="0" documentId="8_{1F3821D9-FAF6-43BF-8172-F58FB5D668E7}" xr6:coauthVersionLast="47" xr6:coauthVersionMax="47" xr10:uidLastSave="{00000000-0000-0000-0000-000000000000}"/>
  <bookViews>
    <workbookView xWindow="-108" yWindow="-108" windowWidth="23256" windowHeight="12456" tabRatio="903" firstSheet="1" activeTab="3" xr2:uid="{00000000-000D-0000-FFFF-FFFF00000000}"/>
  </bookViews>
  <sheets>
    <sheet name="Scheduling2 (2)" sheetId="15" r:id="rId1"/>
    <sheet name="Product portfolio" sheetId="1" r:id="rId2"/>
    <sheet name="Scheduling" sheetId="2" r:id="rId3"/>
    <sheet name="Scheduling2" sheetId="14" r:id="rId4"/>
    <sheet name="Automotive" sheetId="3" r:id="rId5"/>
    <sheet name="Airplane" sheetId="4" r:id="rId6"/>
    <sheet name="Sheet5" sheetId="5" r:id="rId7"/>
    <sheet name="Agriculture" sheetId="6" r:id="rId8"/>
    <sheet name="Energy" sheetId="7" r:id="rId9"/>
    <sheet name="New product" sheetId="8" r:id="rId10"/>
    <sheet name="Order pattern" sheetId="9" r:id="rId11"/>
    <sheet name="Sheet6" sheetId="10" r:id="rId12"/>
    <sheet name="Machine Information" sheetId="11" r:id="rId13"/>
    <sheet name="Maintenance" sheetId="12" r:id="rId14"/>
    <sheet name="Quality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jrqOTHdIOV+Zmu4LSYE3qeLis4gg=="/>
    </ext>
  </extLst>
</workbook>
</file>

<file path=xl/calcChain.xml><?xml version="1.0" encoding="utf-8"?>
<calcChain xmlns="http://schemas.openxmlformats.org/spreadsheetml/2006/main">
  <c r="M46" i="1" l="1"/>
  <c r="H57" i="15"/>
  <c r="K57" i="15" s="1"/>
  <c r="H56" i="15"/>
  <c r="K56" i="15" s="1"/>
  <c r="AW50" i="15"/>
  <c r="AW47" i="15"/>
  <c r="O12" i="15"/>
  <c r="O11" i="15"/>
  <c r="O13" i="15" s="1"/>
  <c r="R10" i="15"/>
  <c r="BJ2" i="15"/>
  <c r="K56" i="14"/>
  <c r="H57" i="14"/>
  <c r="K57" i="14" s="1"/>
  <c r="H56" i="14"/>
  <c r="AW50" i="14"/>
  <c r="X39" i="14"/>
  <c r="AW47" i="14"/>
  <c r="V33" i="14"/>
  <c r="AG29" i="14"/>
  <c r="R10" i="14"/>
  <c r="O12" i="14"/>
  <c r="O11" i="14"/>
  <c r="BK2" i="14"/>
  <c r="N22" i="1"/>
  <c r="N23" i="1"/>
  <c r="N24" i="1"/>
  <c r="N25" i="1"/>
  <c r="N26" i="1"/>
  <c r="N21" i="1"/>
  <c r="M22" i="1"/>
  <c r="M23" i="1"/>
  <c r="M24" i="1"/>
  <c r="M25" i="1"/>
  <c r="M26" i="1"/>
  <c r="M21" i="1"/>
  <c r="E55" i="2"/>
  <c r="C55" i="2"/>
  <c r="D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E36" i="2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D36" i="2"/>
  <c r="O12" i="2"/>
  <c r="P12" i="2"/>
  <c r="Q12" i="2" s="1"/>
  <c r="R12" i="2" s="1"/>
  <c r="S12" i="2" s="1"/>
  <c r="T12" i="2" s="1"/>
  <c r="M12" i="2"/>
  <c r="N12" i="2"/>
  <c r="H12" i="2"/>
  <c r="I12" i="2"/>
  <c r="J12" i="2"/>
  <c r="K12" i="2" s="1"/>
  <c r="L12" i="2" s="1"/>
  <c r="D12" i="2"/>
  <c r="E12" i="2" s="1"/>
  <c r="F12" i="2" s="1"/>
  <c r="G12" i="2" s="1"/>
  <c r="C12" i="2"/>
  <c r="G8" i="9"/>
  <c r="J50" i="8"/>
  <c r="J46" i="8"/>
  <c r="J42" i="8"/>
  <c r="J38" i="8"/>
  <c r="J34" i="8"/>
  <c r="J30" i="8"/>
  <c r="J26" i="8"/>
  <c r="J22" i="8"/>
  <c r="N20" i="8"/>
  <c r="N19" i="8"/>
  <c r="N18" i="8"/>
  <c r="J18" i="8"/>
  <c r="N17" i="8"/>
  <c r="N14" i="8"/>
  <c r="J14" i="8"/>
  <c r="N13" i="8"/>
  <c r="N12" i="8"/>
  <c r="N11" i="8"/>
  <c r="J10" i="8"/>
  <c r="J6" i="8"/>
  <c r="J2" i="8"/>
  <c r="F46" i="7"/>
  <c r="B46" i="7"/>
  <c r="F45" i="7"/>
  <c r="F44" i="7"/>
  <c r="B44" i="7"/>
  <c r="F43" i="7"/>
  <c r="F39" i="7"/>
  <c r="F38" i="7"/>
  <c r="F37" i="7"/>
  <c r="F36" i="7"/>
  <c r="F35" i="7"/>
  <c r="F34" i="7"/>
  <c r="N31" i="7"/>
  <c r="B48" i="7" s="1"/>
  <c r="F48" i="7" s="1"/>
  <c r="K31" i="7"/>
  <c r="B39" i="7" s="1"/>
  <c r="N30" i="7"/>
  <c r="B47" i="7" s="1"/>
  <c r="F47" i="7" s="1"/>
  <c r="K30" i="7"/>
  <c r="B38" i="7" s="1"/>
  <c r="N29" i="7"/>
  <c r="K29" i="7"/>
  <c r="B37" i="7" s="1"/>
  <c r="N28" i="7"/>
  <c r="B45" i="7" s="1"/>
  <c r="K28" i="7"/>
  <c r="B36" i="7" s="1"/>
  <c r="N27" i="7"/>
  <c r="K27" i="7"/>
  <c r="B35" i="7" s="1"/>
  <c r="N26" i="7"/>
  <c r="B43" i="7" s="1"/>
  <c r="K26" i="7"/>
  <c r="N23" i="7"/>
  <c r="K23" i="7"/>
  <c r="N22" i="7"/>
  <c r="K22" i="7"/>
  <c r="N21" i="7"/>
  <c r="K21" i="7"/>
  <c r="N20" i="7"/>
  <c r="K20" i="7"/>
  <c r="N19" i="7"/>
  <c r="K19" i="7"/>
  <c r="N18" i="7"/>
  <c r="K18" i="7"/>
  <c r="B34" i="7" s="1"/>
  <c r="N15" i="7"/>
  <c r="K15" i="7"/>
  <c r="N14" i="7"/>
  <c r="K14" i="7"/>
  <c r="N13" i="7"/>
  <c r="K13" i="7"/>
  <c r="N12" i="7"/>
  <c r="K12" i="7"/>
  <c r="N11" i="7"/>
  <c r="K11" i="7"/>
  <c r="N10" i="7"/>
  <c r="K10" i="7"/>
  <c r="B62" i="6"/>
  <c r="E62" i="6" s="1"/>
  <c r="B61" i="6"/>
  <c r="E61" i="6" s="1"/>
  <c r="B54" i="6"/>
  <c r="E54" i="6" s="1"/>
  <c r="K45" i="6"/>
  <c r="H45" i="6"/>
  <c r="B52" i="6" s="1"/>
  <c r="E52" i="6" s="1"/>
  <c r="K44" i="6"/>
  <c r="H44" i="6"/>
  <c r="B51" i="6" s="1"/>
  <c r="E51" i="6" s="1"/>
  <c r="K43" i="6"/>
  <c r="B60" i="6" s="1"/>
  <c r="E60" i="6" s="1"/>
  <c r="H43" i="6"/>
  <c r="K42" i="6"/>
  <c r="B59" i="6" s="1"/>
  <c r="E59" i="6" s="1"/>
  <c r="H42" i="6"/>
  <c r="K41" i="6"/>
  <c r="B58" i="6" s="1"/>
  <c r="E58" i="6" s="1"/>
  <c r="H41" i="6"/>
  <c r="K38" i="6"/>
  <c r="H38" i="6"/>
  <c r="K37" i="6"/>
  <c r="B64" i="6" s="1"/>
  <c r="E64" i="6" s="1"/>
  <c r="H37" i="6"/>
  <c r="K36" i="6"/>
  <c r="B63" i="6" s="1"/>
  <c r="E63" i="6" s="1"/>
  <c r="H36" i="6"/>
  <c r="K35" i="6"/>
  <c r="H35" i="6"/>
  <c r="K32" i="6"/>
  <c r="H32" i="6"/>
  <c r="K31" i="6"/>
  <c r="H31" i="6"/>
  <c r="K30" i="6"/>
  <c r="H30" i="6"/>
  <c r="B50" i="6" s="1"/>
  <c r="E50" i="6" s="1"/>
  <c r="K29" i="6"/>
  <c r="H29" i="6"/>
  <c r="B53" i="6" s="1"/>
  <c r="E53" i="6" s="1"/>
  <c r="K28" i="6"/>
  <c r="B65" i="6" s="1"/>
  <c r="E65" i="6" s="1"/>
  <c r="H28" i="6"/>
  <c r="K27" i="6"/>
  <c r="H27" i="6"/>
  <c r="K24" i="6"/>
  <c r="H24" i="6"/>
  <c r="K23" i="6"/>
  <c r="H23" i="6"/>
  <c r="K22" i="6"/>
  <c r="H22" i="6"/>
  <c r="K21" i="6"/>
  <c r="H21" i="6"/>
  <c r="B49" i="6" s="1"/>
  <c r="E49" i="6" s="1"/>
  <c r="K18" i="6"/>
  <c r="H18" i="6"/>
  <c r="K17" i="6"/>
  <c r="H17" i="6"/>
  <c r="K16" i="6"/>
  <c r="H16" i="6"/>
  <c r="K15" i="6"/>
  <c r="H15" i="6"/>
  <c r="B55" i="6" s="1"/>
  <c r="E55" i="6" s="1"/>
  <c r="K14" i="6"/>
  <c r="H14" i="6"/>
  <c r="B48" i="6" s="1"/>
  <c r="E48" i="6" s="1"/>
  <c r="C11" i="6"/>
  <c r="C9" i="6"/>
  <c r="C7" i="6"/>
  <c r="C5" i="6"/>
  <c r="C3" i="6"/>
  <c r="E57" i="4"/>
  <c r="B57" i="4"/>
  <c r="B56" i="4"/>
  <c r="E56" i="4" s="1"/>
  <c r="B55" i="4"/>
  <c r="E55" i="4" s="1"/>
  <c r="B48" i="4"/>
  <c r="E48" i="4" s="1"/>
  <c r="M43" i="4"/>
  <c r="B60" i="4" s="1"/>
  <c r="E60" i="4" s="1"/>
  <c r="I43" i="4"/>
  <c r="B51" i="4" s="1"/>
  <c r="E51" i="4" s="1"/>
  <c r="M42" i="4"/>
  <c r="B59" i="4" s="1"/>
  <c r="E59" i="4" s="1"/>
  <c r="I42" i="4"/>
  <c r="B50" i="4" s="1"/>
  <c r="E50" i="4" s="1"/>
  <c r="M41" i="4"/>
  <c r="B58" i="4" s="1"/>
  <c r="E58" i="4" s="1"/>
  <c r="I41" i="4"/>
  <c r="B49" i="4" s="1"/>
  <c r="E49" i="4" s="1"/>
  <c r="M40" i="4"/>
  <c r="I40" i="4"/>
  <c r="B52" i="4" s="1"/>
  <c r="E52" i="4" s="1"/>
  <c r="M37" i="4"/>
  <c r="I37" i="4"/>
  <c r="M36" i="4"/>
  <c r="I36" i="4"/>
  <c r="M35" i="4"/>
  <c r="I35" i="4"/>
  <c r="M34" i="4"/>
  <c r="I34" i="4"/>
  <c r="M33" i="4"/>
  <c r="I33" i="4"/>
  <c r="M32" i="4"/>
  <c r="I32" i="4"/>
  <c r="M29" i="4"/>
  <c r="I29" i="4"/>
  <c r="M28" i="4"/>
  <c r="I28" i="4"/>
  <c r="M27" i="4"/>
  <c r="I27" i="4"/>
  <c r="M26" i="4"/>
  <c r="I26" i="4"/>
  <c r="M25" i="4"/>
  <c r="I25" i="4"/>
  <c r="B47" i="4" s="1"/>
  <c r="E47" i="4" s="1"/>
  <c r="M24" i="4"/>
  <c r="I24" i="4"/>
  <c r="M21" i="4"/>
  <c r="I21" i="4"/>
  <c r="M20" i="4"/>
  <c r="I20" i="4"/>
  <c r="M19" i="4"/>
  <c r="I19" i="4"/>
  <c r="M18" i="4"/>
  <c r="I18" i="4"/>
  <c r="M17" i="4"/>
  <c r="I17" i="4"/>
  <c r="M16" i="4"/>
  <c r="I16" i="4"/>
  <c r="B46" i="4" s="1"/>
  <c r="E46" i="4" s="1"/>
  <c r="C7" i="4"/>
  <c r="C4" i="4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68" i="3"/>
  <c r="H168" i="3"/>
  <c r="J167" i="3"/>
  <c r="H167" i="3"/>
  <c r="J166" i="3"/>
  <c r="H166" i="3"/>
  <c r="J165" i="3"/>
  <c r="H165" i="3"/>
  <c r="J164" i="3"/>
  <c r="H164" i="3"/>
  <c r="J161" i="3"/>
  <c r="H161" i="3"/>
  <c r="J160" i="3"/>
  <c r="H160" i="3"/>
  <c r="J159" i="3"/>
  <c r="H159" i="3"/>
  <c r="J158" i="3"/>
  <c r="H158" i="3"/>
  <c r="J157" i="3"/>
  <c r="H157" i="3"/>
  <c r="J154" i="3"/>
  <c r="H154" i="3"/>
  <c r="J153" i="3"/>
  <c r="H153" i="3"/>
  <c r="J152" i="3"/>
  <c r="H152" i="3"/>
  <c r="J151" i="3"/>
  <c r="H151" i="3"/>
  <c r="J148" i="3"/>
  <c r="H148" i="3"/>
  <c r="J147" i="3"/>
  <c r="H147" i="3"/>
  <c r="J146" i="3"/>
  <c r="H146" i="3"/>
  <c r="J145" i="3"/>
  <c r="H145" i="3"/>
  <c r="J142" i="3"/>
  <c r="H142" i="3"/>
  <c r="J141" i="3"/>
  <c r="H141" i="3"/>
  <c r="J140" i="3"/>
  <c r="H140" i="3"/>
  <c r="J139" i="3"/>
  <c r="H139" i="3"/>
  <c r="J136" i="3"/>
  <c r="H136" i="3"/>
  <c r="J135" i="3"/>
  <c r="H135" i="3"/>
  <c r="J134" i="3"/>
  <c r="H134" i="3"/>
  <c r="J133" i="3"/>
  <c r="H133" i="3"/>
  <c r="J129" i="3"/>
  <c r="H129" i="3"/>
  <c r="J128" i="3"/>
  <c r="H128" i="3"/>
  <c r="J127" i="3"/>
  <c r="H127" i="3"/>
  <c r="J126" i="3"/>
  <c r="H126" i="3"/>
  <c r="J123" i="3"/>
  <c r="H123" i="3"/>
  <c r="J122" i="3"/>
  <c r="H122" i="3"/>
  <c r="J121" i="3"/>
  <c r="H121" i="3"/>
  <c r="J120" i="3"/>
  <c r="H120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1" i="3"/>
  <c r="H101" i="3"/>
  <c r="J100" i="3"/>
  <c r="H100" i="3"/>
  <c r="J99" i="3"/>
  <c r="H99" i="3"/>
  <c r="J98" i="3"/>
  <c r="H98" i="3"/>
  <c r="J97" i="3"/>
  <c r="H97" i="3"/>
  <c r="J96" i="3"/>
  <c r="H96" i="3"/>
  <c r="J93" i="3"/>
  <c r="H93" i="3"/>
  <c r="J92" i="3"/>
  <c r="J91" i="3"/>
  <c r="H91" i="3"/>
  <c r="J90" i="3"/>
  <c r="H90" i="3"/>
  <c r="J89" i="3"/>
  <c r="H89" i="3"/>
  <c r="J88" i="3"/>
  <c r="H88" i="3"/>
  <c r="C84" i="3"/>
  <c r="C83" i="3"/>
  <c r="C82" i="3"/>
  <c r="C81" i="3"/>
  <c r="C76" i="3"/>
  <c r="C75" i="3"/>
  <c r="C74" i="3"/>
  <c r="C73" i="3"/>
  <c r="C72" i="3"/>
  <c r="C71" i="3"/>
  <c r="C70" i="3"/>
  <c r="C69" i="3"/>
  <c r="C68" i="3"/>
  <c r="C67" i="3"/>
  <c r="B64" i="3"/>
  <c r="H92" i="3" s="1"/>
  <c r="B51" i="3"/>
  <c r="G51" i="3" s="1"/>
  <c r="B50" i="3"/>
  <c r="G50" i="3" s="1"/>
  <c r="N45" i="3"/>
  <c r="B65" i="3" s="1"/>
  <c r="G65" i="3" s="1"/>
  <c r="J45" i="3"/>
  <c r="B55" i="3" s="1"/>
  <c r="G55" i="3" s="1"/>
  <c r="N44" i="3"/>
  <c r="J44" i="3"/>
  <c r="B54" i="3" s="1"/>
  <c r="G54" i="3" s="1"/>
  <c r="N43" i="3"/>
  <c r="J43" i="3"/>
  <c r="B53" i="3" s="1"/>
  <c r="G53" i="3" s="1"/>
  <c r="N42" i="3"/>
  <c r="B62" i="3" s="1"/>
  <c r="G62" i="3" s="1"/>
  <c r="J42" i="3"/>
  <c r="B52" i="3" s="1"/>
  <c r="G52" i="3" s="1"/>
  <c r="N41" i="3"/>
  <c r="B61" i="3" s="1"/>
  <c r="G61" i="3" s="1"/>
  <c r="J41" i="3"/>
  <c r="N40" i="3"/>
  <c r="J40" i="3"/>
  <c r="N37" i="3"/>
  <c r="J37" i="3"/>
  <c r="N36" i="3"/>
  <c r="J36" i="3"/>
  <c r="A36" i="3"/>
  <c r="A44" i="3" s="1"/>
  <c r="N35" i="3"/>
  <c r="B63" i="3" s="1"/>
  <c r="G63" i="3" s="1"/>
  <c r="J35" i="3"/>
  <c r="A35" i="3"/>
  <c r="A43" i="3" s="1"/>
  <c r="N34" i="3"/>
  <c r="J34" i="3"/>
  <c r="N33" i="3"/>
  <c r="J33" i="3"/>
  <c r="N32" i="3"/>
  <c r="B60" i="3" s="1"/>
  <c r="G60" i="3" s="1"/>
  <c r="J32" i="3"/>
  <c r="A32" i="3"/>
  <c r="A40" i="3" s="1"/>
  <c r="N28" i="3"/>
  <c r="J28" i="3"/>
  <c r="A28" i="3"/>
  <c r="A37" i="3" s="1"/>
  <c r="A45" i="3" s="1"/>
  <c r="N27" i="3"/>
  <c r="J27" i="3"/>
  <c r="A27" i="3"/>
  <c r="N26" i="3"/>
  <c r="J26" i="3"/>
  <c r="A26" i="3"/>
  <c r="N25" i="3"/>
  <c r="J25" i="3"/>
  <c r="A25" i="3"/>
  <c r="A34" i="3" s="1"/>
  <c r="A42" i="3" s="1"/>
  <c r="N24" i="3"/>
  <c r="J24" i="3"/>
  <c r="A24" i="3"/>
  <c r="A33" i="3" s="1"/>
  <c r="A41" i="3" s="1"/>
  <c r="N23" i="3"/>
  <c r="J23" i="3"/>
  <c r="A23" i="3"/>
  <c r="N20" i="3"/>
  <c r="J20" i="3"/>
  <c r="N19" i="3"/>
  <c r="J19" i="3"/>
  <c r="N18" i="3"/>
  <c r="J18" i="3"/>
  <c r="N17" i="3"/>
  <c r="J17" i="3"/>
  <c r="N16" i="3"/>
  <c r="J16" i="3"/>
  <c r="N15" i="3"/>
  <c r="J15" i="3"/>
  <c r="K58" i="14" l="1"/>
  <c r="K58" i="15"/>
  <c r="X36" i="14"/>
  <c r="O13" i="14"/>
  <c r="B61" i="4"/>
  <c r="E61" i="4" s="1"/>
  <c r="G64" i="3"/>
  <c r="B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ID#AAAAWx4DRog
Kogel-Polak, W. de (ET)    (2022-03-29 10:28:14)
Set up time is only necessary if there is a change between products on the machine.</t>
        </r>
      </text>
    </comment>
    <comment ref="H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ID#AAAAWyAPEFE
Kogel-Polak, W. de (ET)    (2022-03-29 10:28:14)
This is per part made.</t>
        </r>
      </text>
    </comment>
    <comment ref="I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ID#AAAAWx4DRok
Kogel-Polak, W. de (ET)    (2022-03-29 10:28:14)
Idle time is the same for the same type of machine regardless of the part processed.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eZoaOCBdNFkjAnUSeq1byxlm1A=="/>
    </ext>
  </extLst>
</comments>
</file>

<file path=xl/sharedStrings.xml><?xml version="1.0" encoding="utf-8"?>
<sst xmlns="http://schemas.openxmlformats.org/spreadsheetml/2006/main" count="1649" uniqueCount="287">
  <si>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</si>
  <si>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</si>
  <si>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</si>
  <si>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</si>
  <si>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</si>
  <si>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</si>
  <si>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</si>
  <si>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</si>
  <si>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</si>
  <si>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</si>
  <si>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</si>
  <si>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</si>
  <si>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</si>
  <si>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</si>
  <si>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AGR-006-01</t>
  </si>
  <si>
    <t>TM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</si>
  <si>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</si>
  <si>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</si>
  <si>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</si>
  <si>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</si>
  <si>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</si>
  <si>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</si>
  <si>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</si>
  <si>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</si>
  <si>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</si>
  <si>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</si>
  <si>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</si>
  <si>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</si>
  <si>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</si>
  <si>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</si>
  <si>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</si>
  <si>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</si>
  <si>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</si>
  <si>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</si>
  <si>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</si>
  <si>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</si>
  <si>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</si>
  <si>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</si>
  <si>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</si>
  <si>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</si>
  <si>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</si>
  <si>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</si>
  <si>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</si>
  <si>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</si>
  <si>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</si>
  <si>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</si>
  <si>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</si>
  <si>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</si>
  <si>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</si>
  <si>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</si>
  <si>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</si>
  <si>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</si>
  <si>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</si>
  <si>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</si>
  <si>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</si>
  <si>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</si>
  <si>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</si>
  <si>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</si>
  <si>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</si>
  <si>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</si>
  <si>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</si>
  <si>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</si>
  <si>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</si>
  <si>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</si>
  <si>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</si>
  <si>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</si>
  <si>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</si>
  <si>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</si>
  <si>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</si>
  <si>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</si>
  <si>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</si>
  <si>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</si>
  <si>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</si>
  <si>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</si>
  <si>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</si>
  <si>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</si>
  <si>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</si>
  <si>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</si>
  <si>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</si>
  <si>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</si>
  <si>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</si>
  <si>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</si>
  <si>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</si>
  <si>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</si>
  <si>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</si>
  <si>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</si>
  <si>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</si>
  <si>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</si>
  <si>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</si>
  <si>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</si>
  <si>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</si>
  <si>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</si>
  <si>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</si>
  <si>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</si>
  <si>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DM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</si>
  <si>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</si>
  <si>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</si>
  <si>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</si>
  <si>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</si>
  <si>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</si>
  <si>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</si>
  <si>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</si>
  <si>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</si>
  <si>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</si>
  <si>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</si>
  <si>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Automotive Industry</t>
  </si>
  <si>
    <t xml:space="preserve">The parts types </t>
  </si>
  <si>
    <t xml:space="preserve">Number of parts </t>
  </si>
  <si>
    <t xml:space="preserve">Order of Process for Automotive industry </t>
  </si>
  <si>
    <t>Process time</t>
  </si>
  <si>
    <t>Setup time</t>
  </si>
  <si>
    <t>For total machines-PROCESSTIME-hrs</t>
  </si>
  <si>
    <t>total setup times -hrs</t>
  </si>
  <si>
    <t>Total  processing time for each machine-hrs</t>
  </si>
  <si>
    <t>for 1 machine</t>
  </si>
  <si>
    <t>sum</t>
  </si>
  <si>
    <t>Total setup times for each machine-hrs</t>
  </si>
  <si>
    <t>NOT IN DEMAND</t>
  </si>
  <si>
    <t>SETUP</t>
  </si>
  <si>
    <t>PROCESS</t>
  </si>
  <si>
    <t>TOT SETUP</t>
  </si>
  <si>
    <t>TOT PROCESS</t>
  </si>
  <si>
    <t xml:space="preserve">Airplane industry </t>
  </si>
  <si>
    <t>from the product portfolio</t>
  </si>
  <si>
    <t>Not in demand</t>
  </si>
  <si>
    <t>AI-032-02</t>
  </si>
  <si>
    <t>Set up times</t>
  </si>
  <si>
    <t>Process times</t>
  </si>
  <si>
    <t>For the total parts setup time</t>
  </si>
  <si>
    <t xml:space="preserve">For total parts process </t>
  </si>
  <si>
    <t xml:space="preserve">total setup time </t>
  </si>
  <si>
    <t xml:space="preserve">for each machine </t>
  </si>
  <si>
    <t>total process times</t>
  </si>
  <si>
    <t xml:space="preserve">contruction </t>
  </si>
  <si>
    <t>Agriculture</t>
  </si>
  <si>
    <t>set-up time</t>
  </si>
  <si>
    <t>total set-up times hrs</t>
  </si>
  <si>
    <t>total process-time hrs</t>
  </si>
  <si>
    <t>tot:setup in hrs</t>
  </si>
  <si>
    <t>Tot:process time-hrs</t>
  </si>
  <si>
    <t>energy-sector</t>
  </si>
  <si>
    <t>Set-up time-hrs</t>
  </si>
  <si>
    <t>Process-time-hrs</t>
  </si>
  <si>
    <t>Total -setup time hrs</t>
  </si>
  <si>
    <t>total-process time</t>
  </si>
  <si>
    <t>Total set times for all the machines in total</t>
  </si>
  <si>
    <t>for 1 machine:</t>
  </si>
  <si>
    <t>Total process times for all the machines</t>
  </si>
  <si>
    <r>
      <rPr>
        <sz val="11"/>
        <color theme="1"/>
        <rFont val="Calibri"/>
        <family val="2"/>
      </rPr>
      <t>Price per part (</t>
    </r>
    <r>
      <rPr>
        <sz val="11"/>
        <color theme="1"/>
        <rFont val="Calibri"/>
        <family val="2"/>
      </rPr>
      <t>€) (only hours)</t>
    </r>
  </si>
  <si>
    <t>total set up time</t>
  </si>
  <si>
    <t>CON-053-01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</si>
  <si>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</si>
  <si>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</si>
  <si>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</si>
  <si>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</si>
  <si>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</si>
  <si>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</si>
  <si>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Total set up time</t>
  </si>
  <si>
    <t>CON-053-04</t>
  </si>
  <si>
    <t xml:space="preserve">Total process time </t>
  </si>
  <si>
    <t xml:space="preserve">SM 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</si>
  <si>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</si>
  <si>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</si>
  <si>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</si>
  <si>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</si>
  <si>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</si>
  <si>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</si>
  <si>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</si>
  <si>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</si>
  <si>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</si>
  <si>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</si>
  <si>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</si>
  <si>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</si>
  <si>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</si>
  <si>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</si>
  <si>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</si>
  <si>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</si>
  <si>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</si>
  <si>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</si>
  <si>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</si>
  <si>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</si>
  <si>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sz val="11"/>
        <color theme="1"/>
        <rFont val="Calibri"/>
        <family val="2"/>
      </rPr>
      <t>Surface (LxWxH 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), without space for stock etc.</t>
    </r>
  </si>
  <si>
    <r>
      <rPr>
        <sz val="11"/>
        <color theme="1"/>
        <rFont val="Calibri"/>
        <family val="2"/>
      </rPr>
      <t>Purchase costs (</t>
    </r>
    <r>
      <rPr>
        <sz val="11"/>
        <color theme="1"/>
        <rFont val="Calibri"/>
        <family val="2"/>
      </rPr>
      <t>€) (if</t>
    </r>
    <r>
      <rPr>
        <sz val="11"/>
        <color theme="1"/>
        <rFont val="Calibri"/>
        <family val="2"/>
      </rPr>
      <t xml:space="preserve"> new)</t>
    </r>
  </si>
  <si>
    <t>Remarks</t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</si>
  <si>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</si>
  <si>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</si>
  <si>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</si>
  <si>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</si>
  <si>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</si>
  <si>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</si>
  <si>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</si>
  <si>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</si>
  <si>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</si>
  <si>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</si>
  <si>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</si>
  <si>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</si>
  <si>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</si>
  <si>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</si>
  <si>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</si>
  <si>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</si>
  <si>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</si>
  <si>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</si>
  <si>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</si>
  <si>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</si>
  <si>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</si>
  <si>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</si>
  <si>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</si>
  <si>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</si>
  <si>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</si>
  <si>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</si>
  <si>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</si>
  <si>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</si>
  <si>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</si>
  <si>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</si>
  <si>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</si>
  <si>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</si>
  <si>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</si>
  <si>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</si>
  <si>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</si>
  <si>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</si>
  <si>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</si>
  <si>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</si>
  <si>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</si>
  <si>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sz val="11"/>
        <color theme="1"/>
        <rFont val="Calibri"/>
        <family val="2"/>
      </rPr>
      <t>Mean mPMT</t>
    </r>
    <r>
      <rPr>
        <vertAlign val="superscript"/>
        <sz val="11"/>
        <color theme="1"/>
        <rFont val="Calibri"/>
        <family val="2"/>
      </rPr>
      <t>a,b</t>
    </r>
    <r>
      <rPr>
        <sz val="11"/>
        <color theme="1"/>
        <rFont val="Calibri"/>
        <family val="2"/>
      </rPr>
      <t xml:space="preserve"> (h)</t>
    </r>
  </si>
  <si>
    <r>
      <rPr>
        <sz val="11"/>
        <color theme="1"/>
        <rFont val="Calibri"/>
        <family val="2"/>
      </rPr>
      <t>Mean MPMT</t>
    </r>
    <r>
      <rPr>
        <vertAlign val="superscript"/>
        <sz val="11"/>
        <color theme="1"/>
        <rFont val="Calibri"/>
        <family val="2"/>
      </rPr>
      <t>c,d</t>
    </r>
    <r>
      <rPr>
        <sz val="11"/>
        <color theme="1"/>
        <rFont val="Calibri"/>
        <family val="2"/>
      </rPr>
      <t xml:space="preserve"> (h)</t>
    </r>
  </si>
  <si>
    <r>
      <rPr>
        <sz val="11"/>
        <color theme="1"/>
        <rFont val="Calibri"/>
        <family val="2"/>
      </rPr>
      <t>Mean C&amp;IT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per shift (h)</t>
    </r>
  </si>
  <si>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mPMT = Minor Preventive Maintenance Time</t>
    </r>
  </si>
  <si>
    <r>
      <rPr>
        <vertAlign val="superscript"/>
        <sz val="11"/>
        <color theme="1"/>
        <rFont val="Calibri"/>
        <family val="2"/>
      </rPr>
      <t xml:space="preserve">b </t>
    </r>
    <r>
      <rPr>
        <sz val="11"/>
        <color theme="1"/>
        <rFont val="Calibri"/>
        <family val="2"/>
      </rPr>
      <t>Minor Preventive Maintenance after:</t>
    </r>
  </si>
  <si>
    <r>
      <rPr>
        <sz val="11"/>
        <color theme="1"/>
        <rFont val="Calibri"/>
        <family val="2"/>
      </rPr>
      <t>Operating hours</t>
    </r>
    <r>
      <rPr>
        <vertAlign val="superscript"/>
        <sz val="11"/>
        <color theme="1"/>
        <rFont val="Calibri"/>
        <family val="2"/>
      </rPr>
      <t>*</t>
    </r>
  </si>
  <si>
    <r>
      <rPr>
        <vertAlign val="super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mPMT = Minor Preventive Maintenance Time</t>
    </r>
  </si>
  <si>
    <r>
      <rPr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Major Preventive Maintenance after:</t>
    </r>
  </si>
  <si>
    <r>
      <rPr>
        <sz val="11"/>
        <color theme="1"/>
        <rFont val="Calibri"/>
        <family val="2"/>
      </rPr>
      <t>Operating hours</t>
    </r>
    <r>
      <rPr>
        <vertAlign val="superscript"/>
        <sz val="11"/>
        <color theme="1"/>
        <rFont val="Calibri"/>
        <family val="2"/>
      </rPr>
      <t>*</t>
    </r>
  </si>
  <si>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</si>
  <si>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</si>
  <si>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</si>
  <si>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</si>
  <si>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</si>
  <si>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</si>
  <si>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</si>
  <si>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</si>
  <si>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</si>
  <si>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</si>
  <si>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</si>
  <si>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</si>
  <si>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</si>
  <si>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</si>
  <si>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</si>
  <si>
    <t>Production line 6</t>
  </si>
  <si>
    <t>Products</t>
  </si>
  <si>
    <t>Nr of parts</t>
  </si>
  <si>
    <t>Due date</t>
  </si>
  <si>
    <t>nr of machines</t>
  </si>
  <si>
    <t xml:space="preserve">Production line 5 </t>
  </si>
  <si>
    <t>Nr of machines</t>
  </si>
  <si>
    <t>nr of parts</t>
  </si>
  <si>
    <t>due date</t>
  </si>
  <si>
    <t>Production line 4</t>
  </si>
  <si>
    <t>Line 1</t>
  </si>
  <si>
    <t>1,5,6</t>
  </si>
  <si>
    <t>AU-006-1</t>
  </si>
  <si>
    <t>Line 5</t>
  </si>
  <si>
    <t>line 6</t>
  </si>
  <si>
    <t>d</t>
  </si>
  <si>
    <t>1' d</t>
  </si>
  <si>
    <t>1'd</t>
  </si>
  <si>
    <t>Line 2</t>
  </si>
  <si>
    <t>2, 4</t>
  </si>
  <si>
    <t>Agr-021-01</t>
  </si>
  <si>
    <t>En-022-01</t>
  </si>
  <si>
    <t>line 4</t>
  </si>
  <si>
    <t>AU-027-1</t>
  </si>
  <si>
    <t>total parts</t>
  </si>
  <si>
    <t>total days</t>
  </si>
  <si>
    <t>Line 3</t>
  </si>
  <si>
    <t>nr of part</t>
  </si>
  <si>
    <t>#1</t>
  </si>
  <si>
    <t>#2</t>
  </si>
  <si>
    <t>#3</t>
  </si>
  <si>
    <t>last due date</t>
  </si>
  <si>
    <t>start date</t>
  </si>
  <si>
    <t>* it is assumed that 2nd of August is the first day of production</t>
  </si>
  <si>
    <t>Used by:</t>
  </si>
  <si>
    <t>nr of mach.</t>
  </si>
  <si>
    <t>used by</t>
  </si>
  <si>
    <t>3'd</t>
  </si>
  <si>
    <t>4'd</t>
  </si>
  <si>
    <t>Same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</si>
</sst>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6FAF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5" fillId="2" borderId="1" xfId="0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vertical="top" wrapText="1"/>
    </xf>
    <xf numFmtId="2" fontId="5" fillId="2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0" fontId="5" fillId="2" borderId="1" xfId="0" applyFont="1" applyFill="1" applyBorder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wrapText="1"/>
    </xf>
    <xf numFmtId="49" fontId="5" fillId="2" borderId="1" xfId="0" applyNumberFormat="1" applyFont="1" applyFill="1" applyBorder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5" fillId="2" borderId="1" xfId="0" applyFont="1" applyFill="1" applyBorder="1" applyAlignment="1">
      <alignment wrapText="1"/>
    </xf>
    <xf numFmtId="14" fontId="5" fillId="0" borderId="0" xfId="0" applyNumberFormat="1" applyFont="1"/>
    <xf numFmtId="1" fontId="5" fillId="2" borderId="1" xfId="0" applyNumberFormat="1" applyFont="1" applyFill="1" applyBorder="1"/>
    <xf numFmtId="0" fontId="5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5" fillId="0" borderId="0" xfId="0" applyFont="1" applyAlignment="1">
      <alignment horizontal="center" vertical="center"/>
    </xf>
    <xf numFmtId="1" fontId="5" fillId="0" borderId="0" xfId="0" applyNumberFormat="1" applyFont="1"/>
    <xf numFmtId="0" fontId="5" fillId="0" borderId="0" xfId="0" applyFont="1"/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9" fillId="0" borderId="0" xfId="0" applyFont="1"/>
    <xf numFmtId="164" fontId="5" fillId="0" borderId="0" xfId="0" applyNumberFormat="1" applyFont="1" applyAlignment="1">
      <alignment horizontal="center"/>
    </xf>
    <xf numFmtId="0" fontId="0" fillId="0" borderId="0" xfId="0" applyFont="1" applyAlignment="1"/>
    <xf numFmtId="14" fontId="0" fillId="0" borderId="0" xfId="0" applyNumberFormat="1" applyFont="1" applyAlignment="1"/>
    <xf numFmtId="16" fontId="0" fillId="0" borderId="0" xfId="0" applyNumberFormat="1" applyFont="1" applyAlignment="1"/>
    <xf numFmtId="0" fontId="0" fillId="0" borderId="5" xfId="0" applyFont="1" applyBorder="1" applyAlignment="1"/>
    <xf numFmtId="16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6" fillId="0" borderId="6" xfId="0" applyFont="1" applyBorder="1"/>
    <xf numFmtId="0" fontId="4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16" fontId="0" fillId="0" borderId="0" xfId="0" applyNumberFormat="1" applyFont="1" applyAlignment="1">
      <alignment horizontal="center"/>
    </xf>
    <xf numFmtId="0" fontId="4" fillId="0" borderId="7" xfId="0" applyFont="1" applyBorder="1" applyAlignment="1">
      <alignment wrapText="1"/>
    </xf>
    <xf numFmtId="0" fontId="12" fillId="0" borderId="0" xfId="0" applyFont="1" applyAlignment="1"/>
    <xf numFmtId="0" fontId="4" fillId="0" borderId="8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9" xfId="0" applyFont="1" applyBorder="1" applyAlignment="1">
      <alignment wrapText="1"/>
    </xf>
    <xf numFmtId="0" fontId="0" fillId="0" borderId="10" xfId="0" applyFont="1" applyBorder="1" applyAlignment="1"/>
    <xf numFmtId="0" fontId="4" fillId="0" borderId="5" xfId="0" applyFont="1" applyBorder="1" applyAlignment="1">
      <alignment wrapText="1"/>
    </xf>
    <xf numFmtId="16" fontId="4" fillId="0" borderId="0" xfId="0" applyNumberFormat="1" applyFont="1" applyAlignment="1">
      <alignment horizontal="left"/>
    </xf>
    <xf numFmtId="16" fontId="4" fillId="0" borderId="1" xfId="0" applyNumberFormat="1" applyFont="1" applyBorder="1" applyAlignment="1">
      <alignment wrapText="1"/>
    </xf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0" borderId="11" xfId="0" applyFont="1" applyBorder="1" applyAlignment="1"/>
    <xf numFmtId="0" fontId="3" fillId="0" borderId="0" xfId="0" applyFont="1" applyAlignment="1"/>
    <xf numFmtId="16" fontId="0" fillId="0" borderId="6" xfId="0" applyNumberFormat="1" applyFont="1" applyBorder="1" applyAlignment="1">
      <alignment horizontal="left"/>
    </xf>
    <xf numFmtId="0" fontId="3" fillId="7" borderId="0" xfId="0" applyFont="1" applyFill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0" fillId="0" borderId="0" xfId="0" applyFont="1" applyFill="1" applyAlignment="1"/>
    <xf numFmtId="0" fontId="12" fillId="5" borderId="0" xfId="0" applyFont="1" applyFill="1" applyAlignment="1"/>
    <xf numFmtId="0" fontId="3" fillId="9" borderId="0" xfId="0" applyFont="1" applyFill="1" applyAlignment="1"/>
    <xf numFmtId="0" fontId="3" fillId="3" borderId="0" xfId="0" applyFont="1" applyFill="1" applyAlignment="1"/>
    <xf numFmtId="0" fontId="3" fillId="10" borderId="0" xfId="0" applyFont="1" applyFill="1" applyAlignment="1"/>
    <xf numFmtId="0" fontId="14" fillId="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right" wrapText="1"/>
    </xf>
    <xf numFmtId="16" fontId="2" fillId="0" borderId="7" xfId="0" applyNumberFormat="1" applyFont="1" applyBorder="1" applyAlignment="1">
      <alignment horizontal="right" wrapText="1"/>
    </xf>
    <xf numFmtId="16" fontId="2" fillId="0" borderId="7" xfId="0" applyNumberFormat="1" applyFont="1" applyBorder="1" applyAlignment="1">
      <alignment wrapText="1"/>
    </xf>
    <xf numFmtId="16" fontId="2" fillId="0" borderId="0" xfId="0" applyNumberFormat="1" applyFont="1" applyAlignment="1"/>
    <xf numFmtId="16" fontId="2" fillId="0" borderId="0" xfId="0" applyNumberFormat="1" applyFont="1" applyBorder="1" applyAlignment="1">
      <alignment horizontal="right" wrapText="1"/>
    </xf>
    <xf numFmtId="16" fontId="0" fillId="0" borderId="7" xfId="0" applyNumberFormat="1" applyFont="1" applyBorder="1" applyAlignment="1"/>
    <xf numFmtId="16" fontId="2" fillId="0" borderId="0" xfId="0" applyNumberFormat="1" applyFont="1" applyBorder="1" applyAlignment="1">
      <alignment wrapText="1"/>
    </xf>
    <xf numFmtId="16" fontId="4" fillId="0" borderId="7" xfId="0" applyNumberFormat="1" applyFont="1" applyBorder="1" applyAlignment="1">
      <alignment wrapText="1"/>
    </xf>
    <xf numFmtId="16" fontId="0" fillId="0" borderId="1" xfId="0" applyNumberFormat="1" applyFont="1" applyBorder="1" applyAlignment="1"/>
    <xf numFmtId="0" fontId="15" fillId="0" borderId="0" xfId="0" applyFont="1" applyAlignment="1"/>
    <xf numFmtId="16" fontId="15" fillId="0" borderId="0" xfId="0" applyNumberFormat="1" applyFont="1" applyAlignment="1"/>
    <xf numFmtId="16" fontId="15" fillId="0" borderId="1" xfId="0" applyNumberFormat="1" applyFont="1" applyBorder="1" applyAlignment="1"/>
    <xf numFmtId="2" fontId="15" fillId="0" borderId="0" xfId="0" applyNumberFormat="1" applyFont="1" applyAlignment="1"/>
    <xf numFmtId="2" fontId="15" fillId="0" borderId="0" xfId="0" applyNumberFormat="1" applyFont="1" applyBorder="1" applyAlignment="1">
      <alignment horizontal="right" wrapText="1"/>
    </xf>
    <xf numFmtId="0" fontId="3" fillId="14" borderId="0" xfId="0" applyFont="1" applyFill="1" applyAlignment="1"/>
    <xf numFmtId="0" fontId="12" fillId="15" borderId="0" xfId="0" applyFont="1" applyFill="1" applyAlignment="1"/>
    <xf numFmtId="0" fontId="3" fillId="16" borderId="0" xfId="0" applyFont="1" applyFill="1" applyAlignment="1"/>
    <xf numFmtId="0" fontId="3" fillId="17" borderId="0" xfId="0" applyFont="1" applyFill="1" applyAlignment="1"/>
    <xf numFmtId="0" fontId="3" fillId="18" borderId="0" xfId="0" applyFont="1" applyFill="1" applyAlignment="1"/>
    <xf numFmtId="0" fontId="3" fillId="19" borderId="0" xfId="0" applyFont="1" applyFill="1" applyAlignment="1"/>
    <xf numFmtId="0" fontId="3" fillId="20" borderId="0" xfId="0" applyFont="1" applyFill="1" applyAlignment="1"/>
    <xf numFmtId="0" fontId="3" fillId="21" borderId="0" xfId="0" applyFont="1" applyFill="1" applyAlignment="1"/>
    <xf numFmtId="0" fontId="3" fillId="22" borderId="0" xfId="0" applyFont="1" applyFill="1" applyAlignment="1"/>
    <xf numFmtId="0" fontId="16" fillId="23" borderId="0" xfId="0" applyFont="1" applyFill="1" applyAlignment="1"/>
    <xf numFmtId="0" fontId="4" fillId="24" borderId="7" xfId="0" applyFont="1" applyFill="1" applyBorder="1" applyAlignment="1">
      <alignment wrapText="1"/>
    </xf>
    <xf numFmtId="0" fontId="4" fillId="19" borderId="7" xfId="0" applyFont="1" applyFill="1" applyBorder="1" applyAlignment="1">
      <alignment wrapText="1"/>
    </xf>
    <xf numFmtId="0" fontId="4" fillId="25" borderId="8" xfId="0" applyFont="1" applyFill="1" applyBorder="1" applyAlignment="1">
      <alignment wrapText="1"/>
    </xf>
    <xf numFmtId="0" fontId="0" fillId="26" borderId="0" xfId="0" applyFont="1" applyFill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3" fillId="10" borderId="1" xfId="0" applyFont="1" applyFill="1" applyBorder="1" applyAlignment="1"/>
    <xf numFmtId="0" fontId="3" fillId="9" borderId="1" xfId="0" applyFont="1" applyFill="1" applyBorder="1" applyAlignment="1"/>
    <xf numFmtId="0" fontId="3" fillId="11" borderId="1" xfId="0" applyFont="1" applyFill="1" applyBorder="1" applyAlignment="1"/>
    <xf numFmtId="0" fontId="3" fillId="6" borderId="1" xfId="0" applyFont="1" applyFill="1" applyBorder="1" applyAlignment="1"/>
    <xf numFmtId="0" fontId="14" fillId="0" borderId="1" xfId="0" applyFont="1" applyFill="1" applyBorder="1" applyAlignment="1"/>
    <xf numFmtId="0" fontId="3" fillId="12" borderId="1" xfId="0" applyFont="1" applyFill="1" applyBorder="1" applyAlignment="1"/>
    <xf numFmtId="0" fontId="3" fillId="18" borderId="1" xfId="0" applyFont="1" applyFill="1" applyBorder="1" applyAlignment="1"/>
    <xf numFmtId="0" fontId="12" fillId="5" borderId="1" xfId="0" applyFont="1" applyFill="1" applyBorder="1" applyAlignment="1"/>
    <xf numFmtId="0" fontId="3" fillId="20" borderId="1" xfId="0" applyFont="1" applyFill="1" applyBorder="1" applyAlignment="1"/>
    <xf numFmtId="0" fontId="15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2" fillId="15" borderId="1" xfId="0" applyFont="1" applyFill="1" applyBorder="1" applyAlignment="1"/>
    <xf numFmtId="0" fontId="3" fillId="8" borderId="1" xfId="0" applyFont="1" applyFill="1" applyBorder="1" applyAlignment="1"/>
    <xf numFmtId="0" fontId="3" fillId="16" borderId="1" xfId="0" applyFont="1" applyFill="1" applyBorder="1" applyAlignment="1"/>
    <xf numFmtId="0" fontId="3" fillId="17" borderId="1" xfId="0" applyFont="1" applyFill="1" applyBorder="1" applyAlignment="1"/>
    <xf numFmtId="0" fontId="3" fillId="3" borderId="1" xfId="0" applyFont="1" applyFill="1" applyBorder="1" applyAlignment="1"/>
    <xf numFmtId="0" fontId="3" fillId="14" borderId="1" xfId="0" applyFont="1" applyFill="1" applyBorder="1" applyAlignment="1"/>
    <xf numFmtId="0" fontId="3" fillId="22" borderId="1" xfId="0" applyFont="1" applyFill="1" applyBorder="1" applyAlignment="1"/>
    <xf numFmtId="0" fontId="3" fillId="7" borderId="1" xfId="0" applyFont="1" applyFill="1" applyBorder="1" applyAlignment="1"/>
    <xf numFmtId="0" fontId="3" fillId="13" borderId="1" xfId="0" applyFont="1" applyFill="1" applyBorder="1" applyAlignment="1"/>
    <xf numFmtId="0" fontId="3" fillId="19" borderId="1" xfId="0" applyFont="1" applyFill="1" applyBorder="1" applyAlignment="1"/>
    <xf numFmtId="0" fontId="3" fillId="21" borderId="1" xfId="0" applyFont="1" applyFill="1" applyBorder="1" applyAlignment="1"/>
    <xf numFmtId="0" fontId="4" fillId="25" borderId="1" xfId="0" applyFont="1" applyFill="1" applyBorder="1" applyAlignment="1">
      <alignment wrapText="1"/>
    </xf>
    <xf numFmtId="0" fontId="4" fillId="19" borderId="1" xfId="0" applyFont="1" applyFill="1" applyBorder="1" applyAlignment="1">
      <alignment wrapText="1"/>
    </xf>
    <xf numFmtId="0" fontId="4" fillId="24" borderId="1" xfId="0" applyFont="1" applyFill="1" applyBorder="1" applyAlignment="1">
      <alignment wrapText="1"/>
    </xf>
    <xf numFmtId="0" fontId="0" fillId="26" borderId="1" xfId="0" applyFont="1" applyFill="1" applyBorder="1" applyAlignment="1"/>
    <xf numFmtId="0" fontId="16" fillId="23" borderId="1" xfId="0" applyFont="1" applyFill="1" applyBorder="1" applyAlignment="1"/>
    <xf numFmtId="0" fontId="0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3" fillId="27" borderId="0" xfId="0" applyFont="1" applyFill="1" applyAlignment="1"/>
    <xf numFmtId="0" fontId="3" fillId="28" borderId="0" xfId="0" applyFont="1" applyFill="1" applyAlignment="1"/>
    <xf numFmtId="0" fontId="1" fillId="0" borderId="0" xfId="0" applyFont="1" applyAlignment="1"/>
    <xf numFmtId="0" fontId="4" fillId="29" borderId="7" xfId="0" applyFont="1" applyFill="1" applyBorder="1" applyAlignment="1">
      <alignment wrapText="1"/>
    </xf>
    <xf numFmtId="0" fontId="4" fillId="30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F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337314</xdr:colOff>
      <xdr:row>17</xdr:row>
      <xdr:rowOff>8966</xdr:rowOff>
    </xdr:from>
    <xdr:to>
      <xdr:col>16</xdr:col>
      <xdr:colOff>337314</xdr:colOff>
      <xdr:row>24</xdr:row>
      <xdr:rowOff>8965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A1C2996-3583-4D1A-952D-3C35FE0F915C}"/>
            </a:ext>
          </a:extLst>
        </xdr:cNvPr>
        <xdr:cNvCxnSpPr/>
      </xdr:nvCxnSpPr>
      <xdr:spPr>
        <a:xfrm>
          <a:off x="10532874" y="3346526"/>
          <a:ext cx="0" cy="1303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519965</xdr:colOff>
      <xdr:row>17</xdr:row>
      <xdr:rowOff>4355</xdr:rowOff>
    </xdr:from>
    <xdr:to>
      <xdr:col>16</xdr:col>
      <xdr:colOff>519965</xdr:colOff>
      <xdr:row>24</xdr:row>
      <xdr:rowOff>4354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453475-7AB8-4376-A754-82EA11144B07}"/>
            </a:ext>
          </a:extLst>
        </xdr:cNvPr>
        <xdr:cNvCxnSpPr/>
      </xdr:nvCxnSpPr>
      <xdr:spPr>
        <a:xfrm>
          <a:off x="10715525" y="3341915"/>
          <a:ext cx="0" cy="1303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345688</xdr:colOff>
      <xdr:row>17</xdr:row>
      <xdr:rowOff>7435</xdr:rowOff>
    </xdr:from>
    <xdr:to>
      <xdr:col>17</xdr:col>
      <xdr:colOff>345688</xdr:colOff>
      <xdr:row>24</xdr:row>
      <xdr:rowOff>7435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F5B0842-8532-4E2A-B86C-CE54D6203B1C}"/>
            </a:ext>
          </a:extLst>
        </xdr:cNvPr>
        <xdr:cNvCxnSpPr/>
      </xdr:nvCxnSpPr>
      <xdr:spPr>
        <a:xfrm>
          <a:off x="11150848" y="334499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228337</xdr:colOff>
      <xdr:row>17</xdr:row>
      <xdr:rowOff>0</xdr:rowOff>
    </xdr:from>
    <xdr:to>
      <xdr:col>8</xdr:col>
      <xdr:colOff>228337</xdr:colOff>
      <xdr:row>24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2E880C-31D7-4937-85D8-616FE64561DE}"/>
            </a:ext>
          </a:extLst>
        </xdr:cNvPr>
        <xdr:cNvCxnSpPr/>
      </xdr:nvCxnSpPr>
      <xdr:spPr>
        <a:xfrm>
          <a:off x="5326117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489044</xdr:colOff>
      <xdr:row>16</xdr:row>
      <xdr:rowOff>178676</xdr:rowOff>
    </xdr:from>
    <xdr:to>
      <xdr:col>17</xdr:col>
      <xdr:colOff>489044</xdr:colOff>
      <xdr:row>23</xdr:row>
      <xdr:rowOff>178676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7E203F2-C589-49B7-B021-DD6272A2BE7B}"/>
            </a:ext>
          </a:extLst>
        </xdr:cNvPr>
        <xdr:cNvCxnSpPr/>
      </xdr:nvCxnSpPr>
      <xdr:spPr>
        <a:xfrm>
          <a:off x="11294204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367862</xdr:colOff>
      <xdr:row>17</xdr:row>
      <xdr:rowOff>5255</xdr:rowOff>
    </xdr:from>
    <xdr:to>
      <xdr:col>9</xdr:col>
      <xdr:colOff>367862</xdr:colOff>
      <xdr:row>24</xdr:row>
      <xdr:rowOff>5255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E7F734-80AB-416F-900D-22C97C97781D}"/>
            </a:ext>
          </a:extLst>
        </xdr:cNvPr>
        <xdr:cNvCxnSpPr/>
      </xdr:nvCxnSpPr>
      <xdr:spPr>
        <a:xfrm>
          <a:off x="6075242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241737</xdr:colOff>
      <xdr:row>16</xdr:row>
      <xdr:rowOff>178675</xdr:rowOff>
    </xdr:from>
    <xdr:to>
      <xdr:col>4</xdr:col>
      <xdr:colOff>241737</xdr:colOff>
      <xdr:row>23</xdr:row>
      <xdr:rowOff>178675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3B998F6-C9AB-485C-93BF-C6BD2C4234A0}"/>
            </a:ext>
          </a:extLst>
        </xdr:cNvPr>
        <xdr:cNvCxnSpPr/>
      </xdr:nvCxnSpPr>
      <xdr:spPr>
        <a:xfrm>
          <a:off x="2680137" y="333335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89338</xdr:colOff>
      <xdr:row>17</xdr:row>
      <xdr:rowOff>0</xdr:rowOff>
    </xdr:from>
    <xdr:to>
      <xdr:col>12</xdr:col>
      <xdr:colOff>89338</xdr:colOff>
      <xdr:row>23</xdr:row>
      <xdr:rowOff>183931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9330A8C-FC68-41FC-9595-591E11F203D9}"/>
            </a:ext>
          </a:extLst>
        </xdr:cNvPr>
        <xdr:cNvCxnSpPr/>
      </xdr:nvCxnSpPr>
      <xdr:spPr>
        <a:xfrm>
          <a:off x="7846498" y="3337560"/>
          <a:ext cx="0" cy="13040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220717</xdr:colOff>
      <xdr:row>17</xdr:row>
      <xdr:rowOff>0</xdr:rowOff>
    </xdr:from>
    <xdr:to>
      <xdr:col>17</xdr:col>
      <xdr:colOff>220717</xdr:colOff>
      <xdr:row>24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F5E25F6-8E49-4DA6-91CC-E2FEE559B442}"/>
            </a:ext>
          </a:extLst>
        </xdr:cNvPr>
        <xdr:cNvCxnSpPr/>
      </xdr:nvCxnSpPr>
      <xdr:spPr>
        <a:xfrm>
          <a:off x="11025877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215462</xdr:colOff>
      <xdr:row>16</xdr:row>
      <xdr:rowOff>173420</xdr:rowOff>
    </xdr:from>
    <xdr:to>
      <xdr:col>12</xdr:col>
      <xdr:colOff>215462</xdr:colOff>
      <xdr:row>23</xdr:row>
      <xdr:rowOff>173420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32CE2D8-71DF-4E39-8275-56DB33138F38}"/>
            </a:ext>
          </a:extLst>
        </xdr:cNvPr>
        <xdr:cNvCxnSpPr/>
      </xdr:nvCxnSpPr>
      <xdr:spPr>
        <a:xfrm>
          <a:off x="7972622" y="332810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93692</xdr:colOff>
      <xdr:row>16</xdr:row>
      <xdr:rowOff>175072</xdr:rowOff>
    </xdr:from>
    <xdr:to>
      <xdr:col>17</xdr:col>
      <xdr:colOff>93692</xdr:colOff>
      <xdr:row>23</xdr:row>
      <xdr:rowOff>175072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9307821-E721-4AD0-912E-9028E6F7CCB0}"/>
            </a:ext>
          </a:extLst>
        </xdr:cNvPr>
        <xdr:cNvCxnSpPr/>
      </xdr:nvCxnSpPr>
      <xdr:spPr>
        <a:xfrm>
          <a:off x="10898852" y="3329752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199696</xdr:colOff>
      <xdr:row>17</xdr:row>
      <xdr:rowOff>0</xdr:rowOff>
    </xdr:from>
    <xdr:to>
      <xdr:col>5</xdr:col>
      <xdr:colOff>199696</xdr:colOff>
      <xdr:row>24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5D81AAE-2FEB-4B85-A1C2-24DEFD9AD4EF}"/>
            </a:ext>
          </a:extLst>
        </xdr:cNvPr>
        <xdr:cNvCxnSpPr/>
      </xdr:nvCxnSpPr>
      <xdr:spPr>
        <a:xfrm>
          <a:off x="3247696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409903</xdr:colOff>
      <xdr:row>16</xdr:row>
      <xdr:rowOff>178675</xdr:rowOff>
    </xdr:from>
    <xdr:to>
      <xdr:col>12</xdr:col>
      <xdr:colOff>409903</xdr:colOff>
      <xdr:row>23</xdr:row>
      <xdr:rowOff>178675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3EE2393-8C7C-41C8-8DF1-75DDF3C252AA}"/>
            </a:ext>
          </a:extLst>
        </xdr:cNvPr>
        <xdr:cNvCxnSpPr/>
      </xdr:nvCxnSpPr>
      <xdr:spPr>
        <a:xfrm>
          <a:off x="8167063" y="333335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110358</xdr:colOff>
      <xdr:row>16</xdr:row>
      <xdr:rowOff>178676</xdr:rowOff>
    </xdr:from>
    <xdr:to>
      <xdr:col>18</xdr:col>
      <xdr:colOff>110358</xdr:colOff>
      <xdr:row>23</xdr:row>
      <xdr:rowOff>178676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1AAA2A7-FCF7-4E31-920E-C4A99FF4C410}"/>
            </a:ext>
          </a:extLst>
        </xdr:cNvPr>
        <xdr:cNvCxnSpPr/>
      </xdr:nvCxnSpPr>
      <xdr:spPr>
        <a:xfrm>
          <a:off x="11525118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441435</xdr:colOff>
      <xdr:row>17</xdr:row>
      <xdr:rowOff>0</xdr:rowOff>
    </xdr:from>
    <xdr:to>
      <xdr:col>6</xdr:col>
      <xdr:colOff>441435</xdr:colOff>
      <xdr:row>24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7BC15FE-1A60-4459-BD05-2D38642392DA}"/>
            </a:ext>
          </a:extLst>
        </xdr:cNvPr>
        <xdr:cNvCxnSpPr/>
      </xdr:nvCxnSpPr>
      <xdr:spPr>
        <a:xfrm>
          <a:off x="4099035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436179</xdr:colOff>
      <xdr:row>17</xdr:row>
      <xdr:rowOff>0</xdr:rowOff>
    </xdr:from>
    <xdr:to>
      <xdr:col>10</xdr:col>
      <xdr:colOff>436179</xdr:colOff>
      <xdr:row>24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E613408-10E5-4E04-BDA8-85BAF6798EF5}"/>
            </a:ext>
          </a:extLst>
        </xdr:cNvPr>
        <xdr:cNvCxnSpPr/>
      </xdr:nvCxnSpPr>
      <xdr:spPr>
        <a:xfrm>
          <a:off x="6753159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194441</xdr:colOff>
      <xdr:row>16</xdr:row>
      <xdr:rowOff>183930</xdr:rowOff>
    </xdr:from>
    <xdr:to>
      <xdr:col>13</xdr:col>
      <xdr:colOff>194441</xdr:colOff>
      <xdr:row>23</xdr:row>
      <xdr:rowOff>183930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96B59C7-D3DF-4F6A-8612-7663159892B7}"/>
            </a:ext>
          </a:extLst>
        </xdr:cNvPr>
        <xdr:cNvCxnSpPr/>
      </xdr:nvCxnSpPr>
      <xdr:spPr>
        <a:xfrm>
          <a:off x="8561201" y="333861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278524</xdr:colOff>
      <xdr:row>17</xdr:row>
      <xdr:rowOff>5255</xdr:rowOff>
    </xdr:from>
    <xdr:to>
      <xdr:col>19</xdr:col>
      <xdr:colOff>278524</xdr:colOff>
      <xdr:row>24</xdr:row>
      <xdr:rowOff>5255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A640D2-5F57-4103-9ABE-8FEE09394B52}"/>
            </a:ext>
          </a:extLst>
        </xdr:cNvPr>
        <xdr:cNvCxnSpPr/>
      </xdr:nvCxnSpPr>
      <xdr:spPr>
        <a:xfrm>
          <a:off x="12302884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278524</xdr:colOff>
      <xdr:row>16</xdr:row>
      <xdr:rowOff>178676</xdr:rowOff>
    </xdr:from>
    <xdr:to>
      <xdr:col>11</xdr:col>
      <xdr:colOff>278524</xdr:colOff>
      <xdr:row>23</xdr:row>
      <xdr:rowOff>178676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A79800D-C01F-4732-A092-E94229AC5915}"/>
            </a:ext>
          </a:extLst>
        </xdr:cNvPr>
        <xdr:cNvCxnSpPr/>
      </xdr:nvCxnSpPr>
      <xdr:spPr>
        <a:xfrm>
          <a:off x="7426084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83332</xdr:colOff>
      <xdr:row>17</xdr:row>
      <xdr:rowOff>5255</xdr:rowOff>
    </xdr:from>
    <xdr:to>
      <xdr:col>16</xdr:col>
      <xdr:colOff>83332</xdr:colOff>
      <xdr:row>24</xdr:row>
      <xdr:rowOff>5255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D8685A8-14BF-43C2-93FC-471E0A4E5064}"/>
            </a:ext>
          </a:extLst>
        </xdr:cNvPr>
        <xdr:cNvCxnSpPr/>
      </xdr:nvCxnSpPr>
      <xdr:spPr>
        <a:xfrm>
          <a:off x="10278892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415159</xdr:colOff>
      <xdr:row>17</xdr:row>
      <xdr:rowOff>3258</xdr:rowOff>
    </xdr:from>
    <xdr:to>
      <xdr:col>7</xdr:col>
      <xdr:colOff>415159</xdr:colOff>
      <xdr:row>23</xdr:row>
      <xdr:rowOff>180674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F2A7FEB-6C01-40A5-B739-41DC0C23E214}"/>
            </a:ext>
          </a:extLst>
        </xdr:cNvPr>
        <xdr:cNvCxnSpPr/>
      </xdr:nvCxnSpPr>
      <xdr:spPr>
        <a:xfrm>
          <a:off x="4682359" y="3317958"/>
          <a:ext cx="0" cy="12918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289035</xdr:colOff>
      <xdr:row>16</xdr:row>
      <xdr:rowOff>178676</xdr:rowOff>
    </xdr:from>
    <xdr:to>
      <xdr:col>13</xdr:col>
      <xdr:colOff>289035</xdr:colOff>
      <xdr:row>23</xdr:row>
      <xdr:rowOff>178676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46A1B74-2961-4481-87EC-292BEF228C2F}"/>
            </a:ext>
          </a:extLst>
        </xdr:cNvPr>
        <xdr:cNvCxnSpPr/>
      </xdr:nvCxnSpPr>
      <xdr:spPr>
        <a:xfrm>
          <a:off x="8655795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220717</xdr:colOff>
      <xdr:row>17</xdr:row>
      <xdr:rowOff>0</xdr:rowOff>
    </xdr:from>
    <xdr:to>
      <xdr:col>18</xdr:col>
      <xdr:colOff>220717</xdr:colOff>
      <xdr:row>24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37622CA-C651-4A9A-8847-16588240DD6C}"/>
            </a:ext>
          </a:extLst>
        </xdr:cNvPr>
        <xdr:cNvCxnSpPr/>
      </xdr:nvCxnSpPr>
      <xdr:spPr>
        <a:xfrm>
          <a:off x="11635477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346842</xdr:colOff>
      <xdr:row>17</xdr:row>
      <xdr:rowOff>0</xdr:rowOff>
    </xdr:from>
    <xdr:to>
      <xdr:col>6</xdr:col>
      <xdr:colOff>346842</xdr:colOff>
      <xdr:row>24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CE831AD-6D11-4FEF-932F-2F2D1AE8F270}"/>
            </a:ext>
          </a:extLst>
        </xdr:cNvPr>
        <xdr:cNvCxnSpPr/>
      </xdr:nvCxnSpPr>
      <xdr:spPr>
        <a:xfrm>
          <a:off x="4004442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189187</xdr:colOff>
      <xdr:row>17</xdr:row>
      <xdr:rowOff>0</xdr:rowOff>
    </xdr:from>
    <xdr:to>
      <xdr:col>11</xdr:col>
      <xdr:colOff>189187</xdr:colOff>
      <xdr:row>24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69A32AD-0191-4255-BA6D-A4492F7FA854}"/>
            </a:ext>
          </a:extLst>
        </xdr:cNvPr>
        <xdr:cNvCxnSpPr/>
      </xdr:nvCxnSpPr>
      <xdr:spPr>
        <a:xfrm>
          <a:off x="7336747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483476</xdr:colOff>
      <xdr:row>16</xdr:row>
      <xdr:rowOff>173420</xdr:rowOff>
    </xdr:from>
    <xdr:to>
      <xdr:col>8</xdr:col>
      <xdr:colOff>483476</xdr:colOff>
      <xdr:row>23</xdr:row>
      <xdr:rowOff>173420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412EFF5-E603-4DA7-B43E-4CB733A04C36}"/>
            </a:ext>
          </a:extLst>
        </xdr:cNvPr>
        <xdr:cNvCxnSpPr/>
      </xdr:nvCxnSpPr>
      <xdr:spPr>
        <a:xfrm>
          <a:off x="5581256" y="332810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175342</xdr:colOff>
      <xdr:row>16</xdr:row>
      <xdr:rowOff>179957</xdr:rowOff>
    </xdr:from>
    <xdr:to>
      <xdr:col>14</xdr:col>
      <xdr:colOff>175342</xdr:colOff>
      <xdr:row>23</xdr:row>
      <xdr:rowOff>179958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169CA78-B279-42FA-899D-79B6F733F623}"/>
            </a:ext>
          </a:extLst>
        </xdr:cNvPr>
        <xdr:cNvCxnSpPr/>
      </xdr:nvCxnSpPr>
      <xdr:spPr>
        <a:xfrm>
          <a:off x="9151702" y="3334637"/>
          <a:ext cx="0" cy="13030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467710</xdr:colOff>
      <xdr:row>16</xdr:row>
      <xdr:rowOff>173421</xdr:rowOff>
    </xdr:from>
    <xdr:to>
      <xdr:col>4</xdr:col>
      <xdr:colOff>467710</xdr:colOff>
      <xdr:row>23</xdr:row>
      <xdr:rowOff>173421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2748E65-0ABA-408B-BC72-C0E9743BFDEA}"/>
            </a:ext>
          </a:extLst>
        </xdr:cNvPr>
        <xdr:cNvCxnSpPr/>
      </xdr:nvCxnSpPr>
      <xdr:spPr>
        <a:xfrm>
          <a:off x="2906110" y="3328101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294290</xdr:colOff>
      <xdr:row>17</xdr:row>
      <xdr:rowOff>5255</xdr:rowOff>
    </xdr:from>
    <xdr:to>
      <xdr:col>7</xdr:col>
      <xdr:colOff>294290</xdr:colOff>
      <xdr:row>24</xdr:row>
      <xdr:rowOff>5255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FBC7C76-BFD2-4943-8EA2-9BA11FE95C48}"/>
            </a:ext>
          </a:extLst>
        </xdr:cNvPr>
        <xdr:cNvCxnSpPr/>
      </xdr:nvCxnSpPr>
      <xdr:spPr>
        <a:xfrm>
          <a:off x="4561490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462455</xdr:colOff>
      <xdr:row>16</xdr:row>
      <xdr:rowOff>178676</xdr:rowOff>
    </xdr:from>
    <xdr:to>
      <xdr:col>13</xdr:col>
      <xdr:colOff>462455</xdr:colOff>
      <xdr:row>23</xdr:row>
      <xdr:rowOff>178676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B05F0BF-B73A-4768-8239-62E1BDE2A702}"/>
            </a:ext>
          </a:extLst>
        </xdr:cNvPr>
        <xdr:cNvCxnSpPr/>
      </xdr:nvCxnSpPr>
      <xdr:spPr>
        <a:xfrm>
          <a:off x="8829215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73572</xdr:colOff>
      <xdr:row>16</xdr:row>
      <xdr:rowOff>176833</xdr:rowOff>
    </xdr:from>
    <xdr:to>
      <xdr:col>8</xdr:col>
      <xdr:colOff>73572</xdr:colOff>
      <xdr:row>23</xdr:row>
      <xdr:rowOff>173295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E26C41A-47CD-4B72-9630-F3A2F3F5042E}"/>
            </a:ext>
          </a:extLst>
        </xdr:cNvPr>
        <xdr:cNvCxnSpPr/>
      </xdr:nvCxnSpPr>
      <xdr:spPr>
        <a:xfrm>
          <a:off x="5169447" y="3310558"/>
          <a:ext cx="0" cy="1291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180628</xdr:colOff>
      <xdr:row>17</xdr:row>
      <xdr:rowOff>5255</xdr:rowOff>
    </xdr:from>
    <xdr:to>
      <xdr:col>16</xdr:col>
      <xdr:colOff>180628</xdr:colOff>
      <xdr:row>24</xdr:row>
      <xdr:rowOff>5255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EC1D975-4032-4E4A-8A53-B81B8CCA09B0}"/>
            </a:ext>
          </a:extLst>
        </xdr:cNvPr>
        <xdr:cNvCxnSpPr/>
      </xdr:nvCxnSpPr>
      <xdr:spPr>
        <a:xfrm>
          <a:off x="10376188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478221</xdr:colOff>
      <xdr:row>16</xdr:row>
      <xdr:rowOff>178675</xdr:rowOff>
    </xdr:from>
    <xdr:to>
      <xdr:col>5</xdr:col>
      <xdr:colOff>478221</xdr:colOff>
      <xdr:row>23</xdr:row>
      <xdr:rowOff>178675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7BAF2FF-A663-463A-96E0-FC17468FAEC5}"/>
            </a:ext>
          </a:extLst>
        </xdr:cNvPr>
        <xdr:cNvCxnSpPr/>
      </xdr:nvCxnSpPr>
      <xdr:spPr>
        <a:xfrm>
          <a:off x="3526221" y="333335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157655</xdr:colOff>
      <xdr:row>16</xdr:row>
      <xdr:rowOff>173420</xdr:rowOff>
    </xdr:from>
    <xdr:to>
      <xdr:col>10</xdr:col>
      <xdr:colOff>157655</xdr:colOff>
      <xdr:row>23</xdr:row>
      <xdr:rowOff>173420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4529537-D67A-4952-94E9-C36020B3C423}"/>
            </a:ext>
          </a:extLst>
        </xdr:cNvPr>
        <xdr:cNvCxnSpPr/>
      </xdr:nvCxnSpPr>
      <xdr:spPr>
        <a:xfrm>
          <a:off x="6474635" y="332810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273269</xdr:colOff>
      <xdr:row>16</xdr:row>
      <xdr:rowOff>178675</xdr:rowOff>
    </xdr:from>
    <xdr:to>
      <xdr:col>10</xdr:col>
      <xdr:colOff>273269</xdr:colOff>
      <xdr:row>23</xdr:row>
      <xdr:rowOff>178675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57FAB63-C790-4FCF-8A11-46014CD40926}"/>
            </a:ext>
          </a:extLst>
        </xdr:cNvPr>
        <xdr:cNvCxnSpPr/>
      </xdr:nvCxnSpPr>
      <xdr:spPr>
        <a:xfrm>
          <a:off x="6590249" y="333335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251993</xdr:colOff>
      <xdr:row>16</xdr:row>
      <xdr:rowOff>178676</xdr:rowOff>
    </xdr:from>
    <xdr:to>
      <xdr:col>14</xdr:col>
      <xdr:colOff>251993</xdr:colOff>
      <xdr:row>23</xdr:row>
      <xdr:rowOff>178676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22A0D19-B98C-43E3-9B22-2278DFCD9BB4}"/>
            </a:ext>
          </a:extLst>
        </xdr:cNvPr>
        <xdr:cNvCxnSpPr/>
      </xdr:nvCxnSpPr>
      <xdr:spPr>
        <a:xfrm>
          <a:off x="9228353" y="3333356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162911</xdr:colOff>
      <xdr:row>17</xdr:row>
      <xdr:rowOff>5255</xdr:rowOff>
    </xdr:from>
    <xdr:to>
      <xdr:col>7</xdr:col>
      <xdr:colOff>162911</xdr:colOff>
      <xdr:row>24</xdr:row>
      <xdr:rowOff>5255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9EFBFE8-631F-476A-969D-829979007E3F}"/>
            </a:ext>
          </a:extLst>
        </xdr:cNvPr>
        <xdr:cNvCxnSpPr/>
      </xdr:nvCxnSpPr>
      <xdr:spPr>
        <a:xfrm>
          <a:off x="4430111" y="334281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189186</xdr:colOff>
      <xdr:row>17</xdr:row>
      <xdr:rowOff>0</xdr:rowOff>
    </xdr:from>
    <xdr:to>
      <xdr:col>9</xdr:col>
      <xdr:colOff>189186</xdr:colOff>
      <xdr:row>24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ECD1D85-9CE2-48FB-AA56-51C3A0B8BCEB}"/>
            </a:ext>
          </a:extLst>
        </xdr:cNvPr>
        <xdr:cNvCxnSpPr/>
      </xdr:nvCxnSpPr>
      <xdr:spPr>
        <a:xfrm>
          <a:off x="5896566" y="3337560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162910</xdr:colOff>
      <xdr:row>16</xdr:row>
      <xdr:rowOff>178675</xdr:rowOff>
    </xdr:from>
    <xdr:to>
      <xdr:col>19</xdr:col>
      <xdr:colOff>162910</xdr:colOff>
      <xdr:row>23</xdr:row>
      <xdr:rowOff>178675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76FF4B4-F1FB-43C7-9BD3-682C41AD3C36}"/>
            </a:ext>
          </a:extLst>
        </xdr:cNvPr>
        <xdr:cNvCxnSpPr/>
      </xdr:nvCxnSpPr>
      <xdr:spPr>
        <a:xfrm>
          <a:off x="12187270" y="3333355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4498</xdr:colOff>
      <xdr:row>23</xdr:row>
      <xdr:rowOff>5443</xdr:rowOff>
    </xdr:from>
    <xdr:to>
      <xdr:col>4</xdr:col>
      <xdr:colOff>148389</xdr:colOff>
      <xdr:row>23</xdr:row>
      <xdr:rowOff>179615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21C2EFD-741D-414A-ADA6-59EBCD232E1B}"/>
            </a:ext>
          </a:extLst>
        </xdr:cNvPr>
        <xdr:cNvSpPr/>
      </xdr:nvSpPr>
      <xdr:spPr>
        <a:xfrm>
          <a:off x="2442898" y="4463143"/>
          <a:ext cx="143891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603213</xdr:colOff>
      <xdr:row>22</xdr:row>
      <xdr:rowOff>1432</xdr:rowOff>
    </xdr:from>
    <xdr:to>
      <xdr:col>4</xdr:col>
      <xdr:colOff>43687</xdr:colOff>
      <xdr:row>22</xdr:row>
      <xdr:rowOff>175604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6BA5AC-AE59-4C4E-8C13-76D45BD542BC}"/>
            </a:ext>
          </a:extLst>
        </xdr:cNvPr>
        <xdr:cNvSpPr/>
      </xdr:nvSpPr>
      <xdr:spPr>
        <a:xfrm>
          <a:off x="2432013" y="4276252"/>
          <a:ext cx="50074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578519</xdr:colOff>
      <xdr:row>21</xdr:row>
      <xdr:rowOff>1433</xdr:rowOff>
    </xdr:from>
    <xdr:to>
      <xdr:col>4</xdr:col>
      <xdr:colOff>34233</xdr:colOff>
      <xdr:row>21</xdr:row>
      <xdr:rowOff>175605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2C1BD748-502F-4F7C-92C0-7D465627272E}"/>
            </a:ext>
          </a:extLst>
        </xdr:cNvPr>
        <xdr:cNvSpPr/>
      </xdr:nvSpPr>
      <xdr:spPr>
        <a:xfrm>
          <a:off x="2407319" y="4093373"/>
          <a:ext cx="65314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559326</xdr:colOff>
      <xdr:row>19</xdr:row>
      <xdr:rowOff>4826</xdr:rowOff>
    </xdr:from>
    <xdr:to>
      <xdr:col>4</xdr:col>
      <xdr:colOff>31369</xdr:colOff>
      <xdr:row>19</xdr:row>
      <xdr:rowOff>188623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C632A50-3F6B-4069-AAF6-482AAC90A28C}"/>
            </a:ext>
          </a:extLst>
        </xdr:cNvPr>
        <xdr:cNvSpPr/>
      </xdr:nvSpPr>
      <xdr:spPr>
        <a:xfrm>
          <a:off x="2388126" y="3723386"/>
          <a:ext cx="81643" cy="18379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475318</xdr:colOff>
      <xdr:row>18</xdr:row>
      <xdr:rowOff>10891</xdr:rowOff>
    </xdr:from>
    <xdr:to>
      <xdr:col>3</xdr:col>
      <xdr:colOff>608668</xdr:colOff>
      <xdr:row>18</xdr:row>
      <xdr:rowOff>184319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A1F7BA6-8D2B-4CEA-84ED-C4C51C99ACDC}"/>
            </a:ext>
          </a:extLst>
        </xdr:cNvPr>
        <xdr:cNvSpPr/>
      </xdr:nvSpPr>
      <xdr:spPr>
        <a:xfrm>
          <a:off x="2304118" y="3538951"/>
          <a:ext cx="133350" cy="17342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471752</xdr:colOff>
      <xdr:row>17</xdr:row>
      <xdr:rowOff>8492</xdr:rowOff>
    </xdr:from>
    <xdr:to>
      <xdr:col>3</xdr:col>
      <xdr:colOff>517471</xdr:colOff>
      <xdr:row>17</xdr:row>
      <xdr:rowOff>184269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76F0F91-2A0F-42CE-87D7-1408C6C2A1E2}"/>
            </a:ext>
          </a:extLst>
        </xdr:cNvPr>
        <xdr:cNvSpPr/>
      </xdr:nvSpPr>
      <xdr:spPr>
        <a:xfrm>
          <a:off x="2300552" y="3346052"/>
          <a:ext cx="45719" cy="17577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568072</xdr:colOff>
      <xdr:row>23</xdr:row>
      <xdr:rowOff>6296</xdr:rowOff>
    </xdr:from>
    <xdr:to>
      <xdr:col>4</xdr:col>
      <xdr:colOff>4191</xdr:colOff>
      <xdr:row>23</xdr:row>
      <xdr:rowOff>180468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C79D479-2131-4EA7-AECF-5CB6825063C3}"/>
            </a:ext>
          </a:extLst>
        </xdr:cNvPr>
        <xdr:cNvSpPr/>
      </xdr:nvSpPr>
      <xdr:spPr>
        <a:xfrm>
          <a:off x="2396872" y="4463996"/>
          <a:ext cx="45719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551828</xdr:colOff>
      <xdr:row>22</xdr:row>
      <xdr:rowOff>7555</xdr:rowOff>
    </xdr:from>
    <xdr:to>
      <xdr:col>3</xdr:col>
      <xdr:colOff>597547</xdr:colOff>
      <xdr:row>22</xdr:row>
      <xdr:rowOff>181727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96B3093-5006-4A1E-A346-E43F9C19F9ED}"/>
            </a:ext>
          </a:extLst>
        </xdr:cNvPr>
        <xdr:cNvSpPr/>
      </xdr:nvSpPr>
      <xdr:spPr>
        <a:xfrm>
          <a:off x="2380628" y="4282375"/>
          <a:ext cx="45719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500197</xdr:colOff>
      <xdr:row>21</xdr:row>
      <xdr:rowOff>6297</xdr:rowOff>
    </xdr:from>
    <xdr:to>
      <xdr:col>3</xdr:col>
      <xdr:colOff>568210</xdr:colOff>
      <xdr:row>21</xdr:row>
      <xdr:rowOff>180469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982A6922-0378-4586-805B-EC9EDD961D57}"/>
            </a:ext>
          </a:extLst>
        </xdr:cNvPr>
        <xdr:cNvSpPr/>
      </xdr:nvSpPr>
      <xdr:spPr>
        <a:xfrm>
          <a:off x="2328997" y="4098237"/>
          <a:ext cx="68013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410880</xdr:colOff>
      <xdr:row>19</xdr:row>
      <xdr:rowOff>5678</xdr:rowOff>
    </xdr:from>
    <xdr:to>
      <xdr:col>3</xdr:col>
      <xdr:colOff>549443</xdr:colOff>
      <xdr:row>19</xdr:row>
      <xdr:rowOff>189475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CED9881-35B9-45DB-B40B-6EEDCD2C6FCF}"/>
            </a:ext>
          </a:extLst>
        </xdr:cNvPr>
        <xdr:cNvSpPr/>
      </xdr:nvSpPr>
      <xdr:spPr>
        <a:xfrm>
          <a:off x="2239680" y="3724238"/>
          <a:ext cx="138563" cy="18379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388637</xdr:colOff>
      <xdr:row>18</xdr:row>
      <xdr:rowOff>5681</xdr:rowOff>
    </xdr:from>
    <xdr:to>
      <xdr:col>3</xdr:col>
      <xdr:colOff>451612</xdr:colOff>
      <xdr:row>18</xdr:row>
      <xdr:rowOff>189478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6A78CAE7-5523-4A27-960D-191F2B292B3B}"/>
            </a:ext>
          </a:extLst>
        </xdr:cNvPr>
        <xdr:cNvSpPr/>
      </xdr:nvSpPr>
      <xdr:spPr>
        <a:xfrm>
          <a:off x="2217437" y="3533741"/>
          <a:ext cx="62975" cy="18379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319844</xdr:colOff>
      <xdr:row>17</xdr:row>
      <xdr:rowOff>13701</xdr:rowOff>
    </xdr:from>
    <xdr:to>
      <xdr:col>3</xdr:col>
      <xdr:colOff>452091</xdr:colOff>
      <xdr:row>17</xdr:row>
      <xdr:rowOff>189478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6160EFE1-BB73-4908-AF15-12A5EF657D2B}"/>
            </a:ext>
          </a:extLst>
        </xdr:cNvPr>
        <xdr:cNvSpPr/>
      </xdr:nvSpPr>
      <xdr:spPr>
        <a:xfrm>
          <a:off x="2148644" y="3351261"/>
          <a:ext cx="132247" cy="17577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496003</xdr:colOff>
      <xdr:row>23</xdr:row>
      <xdr:rowOff>8068</xdr:rowOff>
    </xdr:from>
    <xdr:to>
      <xdr:col>3</xdr:col>
      <xdr:colOff>564016</xdr:colOff>
      <xdr:row>23</xdr:row>
      <xdr:rowOff>182240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A9CF0FA5-3680-46E5-916B-C8219CC3D0FA}"/>
            </a:ext>
          </a:extLst>
        </xdr:cNvPr>
        <xdr:cNvSpPr/>
      </xdr:nvSpPr>
      <xdr:spPr>
        <a:xfrm>
          <a:off x="2324803" y="4465768"/>
          <a:ext cx="68013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487937</xdr:colOff>
      <xdr:row>22</xdr:row>
      <xdr:rowOff>2286</xdr:rowOff>
    </xdr:from>
    <xdr:to>
      <xdr:col>3</xdr:col>
      <xdr:colOff>533656</xdr:colOff>
      <xdr:row>22</xdr:row>
      <xdr:rowOff>176458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513CB89-7207-4076-A47B-357B66DD180B}"/>
            </a:ext>
          </a:extLst>
        </xdr:cNvPr>
        <xdr:cNvSpPr/>
      </xdr:nvSpPr>
      <xdr:spPr>
        <a:xfrm>
          <a:off x="2316737" y="4277106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450289</xdr:colOff>
      <xdr:row>21</xdr:row>
      <xdr:rowOff>10307</xdr:rowOff>
    </xdr:from>
    <xdr:to>
      <xdr:col>3</xdr:col>
      <xdr:colOff>496008</xdr:colOff>
      <xdr:row>21</xdr:row>
      <xdr:rowOff>184479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423E7296-5BA2-4338-81EF-0838EFC9CCDA}"/>
            </a:ext>
          </a:extLst>
        </xdr:cNvPr>
        <xdr:cNvSpPr/>
      </xdr:nvSpPr>
      <xdr:spPr>
        <a:xfrm>
          <a:off x="2279089" y="4102247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346436</xdr:colOff>
      <xdr:row>19</xdr:row>
      <xdr:rowOff>4517</xdr:rowOff>
    </xdr:from>
    <xdr:to>
      <xdr:col>3</xdr:col>
      <xdr:colOff>403266</xdr:colOff>
      <xdr:row>19</xdr:row>
      <xdr:rowOff>177638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2228A5F6-955F-4D54-AC6C-5F4C0D5E0001}"/>
            </a:ext>
          </a:extLst>
        </xdr:cNvPr>
        <xdr:cNvSpPr/>
      </xdr:nvSpPr>
      <xdr:spPr>
        <a:xfrm>
          <a:off x="2175236" y="3723077"/>
          <a:ext cx="56830" cy="173121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302484</xdr:colOff>
      <xdr:row>17</xdr:row>
      <xdr:rowOff>10552</xdr:rowOff>
    </xdr:from>
    <xdr:to>
      <xdr:col>3</xdr:col>
      <xdr:colOff>302484</xdr:colOff>
      <xdr:row>17</xdr:row>
      <xdr:rowOff>191636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B12297FC-650B-4A61-B0A6-8F96E9FC6D10}"/>
            </a:ext>
          </a:extLst>
        </xdr:cNvPr>
        <xdr:cNvCxnSpPr/>
      </xdr:nvCxnSpPr>
      <xdr:spPr>
        <a:xfrm>
          <a:off x="2131284" y="3348112"/>
          <a:ext cx="0" cy="181084"/>
        </a:xfrm>
        <a:prstGeom prst="line">
          <a:avLst/>
        </a:prstGeom>
        <a:ln w="222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144950</xdr:colOff>
      <xdr:row>17</xdr:row>
      <xdr:rowOff>7874</xdr:rowOff>
    </xdr:from>
    <xdr:to>
      <xdr:col>3</xdr:col>
      <xdr:colOff>200350</xdr:colOff>
      <xdr:row>17</xdr:row>
      <xdr:rowOff>187650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80894B8-0F76-4B01-8A8C-BA1B4BA7B70C}"/>
            </a:ext>
          </a:extLst>
        </xdr:cNvPr>
        <xdr:cNvSpPr/>
      </xdr:nvSpPr>
      <xdr:spPr>
        <a:xfrm>
          <a:off x="1973750" y="3345434"/>
          <a:ext cx="55400" cy="17977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347942</xdr:colOff>
      <xdr:row>18</xdr:row>
      <xdr:rowOff>2630</xdr:rowOff>
    </xdr:from>
    <xdr:to>
      <xdr:col>3</xdr:col>
      <xdr:colOff>347942</xdr:colOff>
      <xdr:row>18</xdr:row>
      <xdr:rowOff>182360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B4210F59-F6B8-48EF-9045-71EB6EAA256A}"/>
            </a:ext>
          </a:extLst>
        </xdr:cNvPr>
        <xdr:cNvCxnSpPr/>
      </xdr:nvCxnSpPr>
      <xdr:spPr>
        <a:xfrm>
          <a:off x="2176742" y="3530690"/>
          <a:ext cx="0" cy="179730"/>
        </a:xfrm>
        <a:prstGeom prst="line">
          <a:avLst/>
        </a:prstGeom>
        <a:ln w="222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447586</xdr:colOff>
      <xdr:row>23</xdr:row>
      <xdr:rowOff>8093</xdr:rowOff>
    </xdr:from>
    <xdr:to>
      <xdr:col>3</xdr:col>
      <xdr:colOff>493305</xdr:colOff>
      <xdr:row>23</xdr:row>
      <xdr:rowOff>183626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DEDA343-3AEB-4F26-B818-0C8173BF0342}"/>
            </a:ext>
          </a:extLst>
        </xdr:cNvPr>
        <xdr:cNvSpPr/>
      </xdr:nvSpPr>
      <xdr:spPr>
        <a:xfrm>
          <a:off x="2276386" y="4465793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437661</xdr:colOff>
      <xdr:row>22</xdr:row>
      <xdr:rowOff>71</xdr:rowOff>
    </xdr:from>
    <xdr:to>
      <xdr:col>3</xdr:col>
      <xdr:colOff>483380</xdr:colOff>
      <xdr:row>22</xdr:row>
      <xdr:rowOff>175604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8398826-B556-463E-9D00-B6BE435B287F}"/>
            </a:ext>
          </a:extLst>
        </xdr:cNvPr>
        <xdr:cNvSpPr/>
      </xdr:nvSpPr>
      <xdr:spPr>
        <a:xfrm>
          <a:off x="2266461" y="4274891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376411</xdr:colOff>
      <xdr:row>21</xdr:row>
      <xdr:rowOff>7108</xdr:rowOff>
    </xdr:from>
    <xdr:to>
      <xdr:col>3</xdr:col>
      <xdr:colOff>447168</xdr:colOff>
      <xdr:row>21</xdr:row>
      <xdr:rowOff>182641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84FAA063-5890-47DB-A019-47DB8D75AA71}"/>
            </a:ext>
          </a:extLst>
        </xdr:cNvPr>
        <xdr:cNvSpPr/>
      </xdr:nvSpPr>
      <xdr:spPr>
        <a:xfrm>
          <a:off x="2205211" y="4099048"/>
          <a:ext cx="70757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293918</xdr:colOff>
      <xdr:row>19</xdr:row>
      <xdr:rowOff>2514</xdr:rowOff>
    </xdr:from>
    <xdr:to>
      <xdr:col>3</xdr:col>
      <xdr:colOff>341450</xdr:colOff>
      <xdr:row>19</xdr:row>
      <xdr:rowOff>176996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D119622B-F8F3-4E17-A8D1-63E847799ABB}"/>
            </a:ext>
          </a:extLst>
        </xdr:cNvPr>
        <xdr:cNvSpPr/>
      </xdr:nvSpPr>
      <xdr:spPr>
        <a:xfrm>
          <a:off x="2122718" y="3721074"/>
          <a:ext cx="47532" cy="1744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297324</xdr:colOff>
      <xdr:row>17</xdr:row>
      <xdr:rowOff>191890</xdr:rowOff>
    </xdr:from>
    <xdr:to>
      <xdr:col>3</xdr:col>
      <xdr:colOff>297324</xdr:colOff>
      <xdr:row>18</xdr:row>
      <xdr:rowOff>191889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DE5A341C-620C-424C-8E57-3699268CE5A0}"/>
            </a:ext>
          </a:extLst>
        </xdr:cNvPr>
        <xdr:cNvCxnSpPr/>
      </xdr:nvCxnSpPr>
      <xdr:spPr>
        <a:xfrm>
          <a:off x="2126124" y="3529450"/>
          <a:ext cx="0" cy="1904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267217</xdr:colOff>
      <xdr:row>17</xdr:row>
      <xdr:rowOff>9548</xdr:rowOff>
    </xdr:from>
    <xdr:to>
      <xdr:col>3</xdr:col>
      <xdr:colOff>267217</xdr:colOff>
      <xdr:row>17</xdr:row>
      <xdr:rowOff>190454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25717EAB-FC87-465C-8C63-13414169FF83}"/>
            </a:ext>
          </a:extLst>
        </xdr:cNvPr>
        <xdr:cNvCxnSpPr/>
      </xdr:nvCxnSpPr>
      <xdr:spPr>
        <a:xfrm>
          <a:off x="2096017" y="3347108"/>
          <a:ext cx="0" cy="180906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370848</xdr:colOff>
      <xdr:row>23</xdr:row>
      <xdr:rowOff>2917</xdr:rowOff>
    </xdr:from>
    <xdr:to>
      <xdr:col>3</xdr:col>
      <xdr:colOff>440120</xdr:colOff>
      <xdr:row>23</xdr:row>
      <xdr:rowOff>177089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65186407-4218-472A-809E-E9FDFD556F6A}"/>
            </a:ext>
          </a:extLst>
        </xdr:cNvPr>
        <xdr:cNvSpPr/>
      </xdr:nvSpPr>
      <xdr:spPr>
        <a:xfrm>
          <a:off x="2199648" y="4460617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370609</xdr:colOff>
      <xdr:row>21</xdr:row>
      <xdr:rowOff>183937</xdr:rowOff>
    </xdr:from>
    <xdr:to>
      <xdr:col>3</xdr:col>
      <xdr:colOff>370609</xdr:colOff>
      <xdr:row>22</xdr:row>
      <xdr:rowOff>180787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50D48608-E26D-429F-93D9-AFE657C60161}"/>
            </a:ext>
          </a:extLst>
        </xdr:cNvPr>
        <xdr:cNvCxnSpPr/>
      </xdr:nvCxnSpPr>
      <xdr:spPr>
        <a:xfrm>
          <a:off x="2199409" y="4275877"/>
          <a:ext cx="0" cy="179730"/>
        </a:xfrm>
        <a:prstGeom prst="line">
          <a:avLst/>
        </a:prstGeom>
        <a:ln w="222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316945</xdr:colOff>
      <xdr:row>23</xdr:row>
      <xdr:rowOff>1796</xdr:rowOff>
    </xdr:from>
    <xdr:to>
      <xdr:col>3</xdr:col>
      <xdr:colOff>362664</xdr:colOff>
      <xdr:row>23</xdr:row>
      <xdr:rowOff>175968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C581C37-AD97-413C-A669-9551204BC2B5}"/>
            </a:ext>
          </a:extLst>
        </xdr:cNvPr>
        <xdr:cNvSpPr/>
      </xdr:nvSpPr>
      <xdr:spPr>
        <a:xfrm>
          <a:off x="2145745" y="4459496"/>
          <a:ext cx="45719" cy="17417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304801</xdr:colOff>
      <xdr:row>21</xdr:row>
      <xdr:rowOff>2918</xdr:rowOff>
    </xdr:from>
    <xdr:to>
      <xdr:col>3</xdr:col>
      <xdr:colOff>374073</xdr:colOff>
      <xdr:row>21</xdr:row>
      <xdr:rowOff>177090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32105874-A4B0-4846-ADEE-41116F2390B6}"/>
            </a:ext>
          </a:extLst>
        </xdr:cNvPr>
        <xdr:cNvSpPr/>
      </xdr:nvSpPr>
      <xdr:spPr>
        <a:xfrm>
          <a:off x="2133601" y="4094858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230920</xdr:colOff>
      <xdr:row>18</xdr:row>
      <xdr:rowOff>190796</xdr:rowOff>
    </xdr:from>
    <xdr:to>
      <xdr:col>3</xdr:col>
      <xdr:colOff>287651</xdr:colOff>
      <xdr:row>19</xdr:row>
      <xdr:rowOff>182088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45B96BB2-5CD9-4977-B092-105C08790EAD}"/>
            </a:ext>
          </a:extLst>
        </xdr:cNvPr>
        <xdr:cNvSpPr/>
      </xdr:nvSpPr>
      <xdr:spPr>
        <a:xfrm>
          <a:off x="2059720" y="3718856"/>
          <a:ext cx="56731" cy="18179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210717</xdr:colOff>
      <xdr:row>18</xdr:row>
      <xdr:rowOff>13806</xdr:rowOff>
    </xdr:from>
    <xdr:to>
      <xdr:col>3</xdr:col>
      <xdr:colOff>271713</xdr:colOff>
      <xdr:row>18</xdr:row>
      <xdr:rowOff>187978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13CB9A9B-0E72-40EE-A233-6A0FA8F5FC4C}"/>
            </a:ext>
          </a:extLst>
        </xdr:cNvPr>
        <xdr:cNvSpPr/>
      </xdr:nvSpPr>
      <xdr:spPr>
        <a:xfrm>
          <a:off x="2039517" y="3541866"/>
          <a:ext cx="60996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214096</xdr:colOff>
      <xdr:row>17</xdr:row>
      <xdr:rowOff>10922</xdr:rowOff>
    </xdr:from>
    <xdr:to>
      <xdr:col>3</xdr:col>
      <xdr:colOff>214096</xdr:colOff>
      <xdr:row>17</xdr:row>
      <xdr:rowOff>191907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353DE31F-1006-42E9-A96E-E08B83C72236}"/>
            </a:ext>
          </a:extLst>
        </xdr:cNvPr>
        <xdr:cNvCxnSpPr/>
      </xdr:nvCxnSpPr>
      <xdr:spPr>
        <a:xfrm>
          <a:off x="2042896" y="3348482"/>
          <a:ext cx="0" cy="180985"/>
        </a:xfrm>
        <a:prstGeom prst="line">
          <a:avLst/>
        </a:prstGeom>
        <a:ln w="158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322729</xdr:colOff>
      <xdr:row>21</xdr:row>
      <xdr:rowOff>180473</xdr:rowOff>
    </xdr:from>
    <xdr:to>
      <xdr:col>3</xdr:col>
      <xdr:colOff>322729</xdr:colOff>
      <xdr:row>22</xdr:row>
      <xdr:rowOff>176615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D03E965-1A75-4326-8E16-8BC0C8CE760D}"/>
            </a:ext>
          </a:extLst>
        </xdr:cNvPr>
        <xdr:cNvCxnSpPr/>
      </xdr:nvCxnSpPr>
      <xdr:spPr>
        <a:xfrm>
          <a:off x="2151529" y="4272413"/>
          <a:ext cx="0" cy="179022"/>
        </a:xfrm>
        <a:prstGeom prst="line">
          <a:avLst/>
        </a:prstGeom>
        <a:ln w="158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252732</xdr:colOff>
      <xdr:row>21</xdr:row>
      <xdr:rowOff>5942</xdr:rowOff>
    </xdr:from>
    <xdr:to>
      <xdr:col>3</xdr:col>
      <xdr:colOff>298451</xdr:colOff>
      <xdr:row>21</xdr:row>
      <xdr:rowOff>179096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6FA4450-174D-402E-B9E4-F6208993FDAB}"/>
            </a:ext>
          </a:extLst>
        </xdr:cNvPr>
        <xdr:cNvSpPr/>
      </xdr:nvSpPr>
      <xdr:spPr>
        <a:xfrm>
          <a:off x="2081532" y="4097882"/>
          <a:ext cx="45719" cy="173154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218513</xdr:colOff>
      <xdr:row>19</xdr:row>
      <xdr:rowOff>2217</xdr:rowOff>
    </xdr:from>
    <xdr:to>
      <xdr:col>3</xdr:col>
      <xdr:colOff>218513</xdr:colOff>
      <xdr:row>19</xdr:row>
      <xdr:rowOff>192468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1EF71114-EF90-4A8D-9F29-06B70CE1538D}"/>
            </a:ext>
          </a:extLst>
        </xdr:cNvPr>
        <xdr:cNvCxnSpPr/>
      </xdr:nvCxnSpPr>
      <xdr:spPr>
        <a:xfrm>
          <a:off x="2047313" y="3720777"/>
          <a:ext cx="0" cy="190251"/>
        </a:xfrm>
        <a:prstGeom prst="line">
          <a:avLst/>
        </a:prstGeom>
        <a:ln w="222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205538</xdr:colOff>
      <xdr:row>18</xdr:row>
      <xdr:rowOff>6253</xdr:rowOff>
    </xdr:from>
    <xdr:to>
      <xdr:col>3</xdr:col>
      <xdr:colOff>205538</xdr:colOff>
      <xdr:row>18</xdr:row>
      <xdr:rowOff>186879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35A00C22-6B3D-4D74-B195-BA1DA0FCF8F4}"/>
            </a:ext>
          </a:extLst>
        </xdr:cNvPr>
        <xdr:cNvCxnSpPr/>
      </xdr:nvCxnSpPr>
      <xdr:spPr>
        <a:xfrm>
          <a:off x="2034338" y="3534313"/>
          <a:ext cx="0" cy="180626"/>
        </a:xfrm>
        <a:prstGeom prst="line">
          <a:avLst/>
        </a:prstGeom>
        <a:ln w="158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165462</xdr:colOff>
      <xdr:row>23</xdr:row>
      <xdr:rowOff>4354</xdr:rowOff>
    </xdr:from>
    <xdr:to>
      <xdr:col>8</xdr:col>
      <xdr:colOff>235131</xdr:colOff>
      <xdr:row>23</xdr:row>
      <xdr:rowOff>178526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91B53C1-A0DA-4100-86CF-26AB0A2EFCD7}"/>
            </a:ext>
          </a:extLst>
        </xdr:cNvPr>
        <xdr:cNvSpPr/>
      </xdr:nvSpPr>
      <xdr:spPr>
        <a:xfrm>
          <a:off x="5263242" y="4462054"/>
          <a:ext cx="69669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168443</xdr:colOff>
      <xdr:row>22</xdr:row>
      <xdr:rowOff>553</xdr:rowOff>
    </xdr:from>
    <xdr:to>
      <xdr:col>8</xdr:col>
      <xdr:colOff>168443</xdr:colOff>
      <xdr:row>22</xdr:row>
      <xdr:rowOff>181334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A1CCBA4-E165-4AE0-8D0E-D108DEBF1FA0}"/>
            </a:ext>
          </a:extLst>
        </xdr:cNvPr>
        <xdr:cNvCxnSpPr/>
      </xdr:nvCxnSpPr>
      <xdr:spPr>
        <a:xfrm>
          <a:off x="5266223" y="4275373"/>
          <a:ext cx="0" cy="180781"/>
        </a:xfrm>
        <a:prstGeom prst="line">
          <a:avLst/>
        </a:prstGeom>
        <a:ln w="2222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160279</xdr:colOff>
      <xdr:row>21</xdr:row>
      <xdr:rowOff>1575</xdr:rowOff>
    </xdr:from>
    <xdr:to>
      <xdr:col>8</xdr:col>
      <xdr:colOff>160279</xdr:colOff>
      <xdr:row>21</xdr:row>
      <xdr:rowOff>180761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102C2460-0A5C-4D51-9E31-9408C2752214}"/>
            </a:ext>
          </a:extLst>
        </xdr:cNvPr>
        <xdr:cNvCxnSpPr/>
      </xdr:nvCxnSpPr>
      <xdr:spPr>
        <a:xfrm>
          <a:off x="5258059" y="4093515"/>
          <a:ext cx="0" cy="179186"/>
        </a:xfrm>
        <a:prstGeom prst="line">
          <a:avLst/>
        </a:prstGeom>
        <a:ln w="2222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87086</xdr:colOff>
      <xdr:row>19</xdr:row>
      <xdr:rowOff>5442</xdr:rowOff>
    </xdr:from>
    <xdr:to>
      <xdr:col>8</xdr:col>
      <xdr:colOff>152400</xdr:colOff>
      <xdr:row>19</xdr:row>
      <xdr:rowOff>179614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79252DFA-89FB-4044-8881-4382A738AC2B}"/>
            </a:ext>
          </a:extLst>
        </xdr:cNvPr>
        <xdr:cNvSpPr/>
      </xdr:nvSpPr>
      <xdr:spPr>
        <a:xfrm>
          <a:off x="5184866" y="3724002"/>
          <a:ext cx="65314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89807</xdr:colOff>
      <xdr:row>17</xdr:row>
      <xdr:rowOff>179614</xdr:rowOff>
    </xdr:from>
    <xdr:to>
      <xdr:col>8</xdr:col>
      <xdr:colOff>89807</xdr:colOff>
      <xdr:row>18</xdr:row>
      <xdr:rowOff>177904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BA6CCD3E-DC20-424F-A87E-833384354809}"/>
            </a:ext>
          </a:extLst>
        </xdr:cNvPr>
        <xdr:cNvCxnSpPr/>
      </xdr:nvCxnSpPr>
      <xdr:spPr>
        <a:xfrm>
          <a:off x="5187587" y="3517174"/>
          <a:ext cx="0" cy="18879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29935</xdr:colOff>
      <xdr:row>17</xdr:row>
      <xdr:rowOff>5443</xdr:rowOff>
    </xdr:from>
    <xdr:to>
      <xdr:col>8</xdr:col>
      <xdr:colOff>92528</xdr:colOff>
      <xdr:row>17</xdr:row>
      <xdr:rowOff>179615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B1E736E9-A059-4285-B4FA-C7AEB28981AC}"/>
            </a:ext>
          </a:extLst>
        </xdr:cNvPr>
        <xdr:cNvSpPr/>
      </xdr:nvSpPr>
      <xdr:spPr>
        <a:xfrm>
          <a:off x="5127715" y="3343003"/>
          <a:ext cx="62593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540483</xdr:colOff>
      <xdr:row>19</xdr:row>
      <xdr:rowOff>3821</xdr:rowOff>
    </xdr:from>
    <xdr:to>
      <xdr:col>11</xdr:col>
      <xdr:colOff>607681</xdr:colOff>
      <xdr:row>19</xdr:row>
      <xdr:rowOff>177993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C849B595-9E9D-41D9-B9C5-BEFE0831B385}"/>
            </a:ext>
          </a:extLst>
        </xdr:cNvPr>
        <xdr:cNvSpPr/>
      </xdr:nvSpPr>
      <xdr:spPr>
        <a:xfrm>
          <a:off x="7688043" y="3722381"/>
          <a:ext cx="67198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291830</xdr:colOff>
      <xdr:row>23</xdr:row>
      <xdr:rowOff>6486</xdr:rowOff>
    </xdr:from>
    <xdr:to>
      <xdr:col>9</xdr:col>
      <xdr:colOff>361102</xdr:colOff>
      <xdr:row>23</xdr:row>
      <xdr:rowOff>180658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1D79E71C-2424-4213-AFDE-657F67EBD66E}"/>
            </a:ext>
          </a:extLst>
        </xdr:cNvPr>
        <xdr:cNvSpPr/>
      </xdr:nvSpPr>
      <xdr:spPr>
        <a:xfrm>
          <a:off x="5999210" y="4464186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295072</xdr:colOff>
      <xdr:row>22</xdr:row>
      <xdr:rowOff>3241</xdr:rowOff>
    </xdr:from>
    <xdr:to>
      <xdr:col>9</xdr:col>
      <xdr:colOff>295072</xdr:colOff>
      <xdr:row>23</xdr:row>
      <xdr:rowOff>91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B429287-D92A-4147-8AA7-08977A5B4D7A}"/>
            </a:ext>
          </a:extLst>
        </xdr:cNvPr>
        <xdr:cNvCxnSpPr/>
      </xdr:nvCxnSpPr>
      <xdr:spPr>
        <a:xfrm>
          <a:off x="6002452" y="4278061"/>
          <a:ext cx="0" cy="179730"/>
        </a:xfrm>
        <a:prstGeom prst="line">
          <a:avLst/>
        </a:prstGeom>
        <a:ln w="222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233464</xdr:colOff>
      <xdr:row>21</xdr:row>
      <xdr:rowOff>6485</xdr:rowOff>
    </xdr:from>
    <xdr:to>
      <xdr:col>9</xdr:col>
      <xdr:colOff>302736</xdr:colOff>
      <xdr:row>21</xdr:row>
      <xdr:rowOff>180657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EFAFD9A6-EE7B-4190-B1AF-385486250C1B}"/>
            </a:ext>
          </a:extLst>
        </xdr:cNvPr>
        <xdr:cNvSpPr/>
      </xdr:nvSpPr>
      <xdr:spPr>
        <a:xfrm>
          <a:off x="5940844" y="4098425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230696</xdr:colOff>
      <xdr:row>19</xdr:row>
      <xdr:rowOff>10677</xdr:rowOff>
    </xdr:from>
    <xdr:to>
      <xdr:col>9</xdr:col>
      <xdr:colOff>299968</xdr:colOff>
      <xdr:row>19</xdr:row>
      <xdr:rowOff>184849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66D77037-7E2B-49F2-BE56-D196DBC22F6A}"/>
            </a:ext>
          </a:extLst>
        </xdr:cNvPr>
        <xdr:cNvSpPr/>
      </xdr:nvSpPr>
      <xdr:spPr>
        <a:xfrm>
          <a:off x="5938076" y="3729237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217251</xdr:colOff>
      <xdr:row>18</xdr:row>
      <xdr:rowOff>3243</xdr:rowOff>
    </xdr:from>
    <xdr:to>
      <xdr:col>9</xdr:col>
      <xdr:colOff>278247</xdr:colOff>
      <xdr:row>18</xdr:row>
      <xdr:rowOff>177415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58A2BD54-DD41-495F-A443-766402057DA5}"/>
            </a:ext>
          </a:extLst>
        </xdr:cNvPr>
        <xdr:cNvSpPr/>
      </xdr:nvSpPr>
      <xdr:spPr>
        <a:xfrm>
          <a:off x="5924631" y="3531303"/>
          <a:ext cx="60996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220640</xdr:colOff>
      <xdr:row>17</xdr:row>
      <xdr:rowOff>1733</xdr:rowOff>
    </xdr:from>
    <xdr:to>
      <xdr:col>9</xdr:col>
      <xdr:colOff>220640</xdr:colOff>
      <xdr:row>18</xdr:row>
      <xdr:rowOff>776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BE682A86-A376-4F25-915C-E7D8E722C16D}"/>
            </a:ext>
          </a:extLst>
        </xdr:cNvPr>
        <xdr:cNvCxnSpPr/>
      </xdr:nvCxnSpPr>
      <xdr:spPr>
        <a:xfrm>
          <a:off x="5928020" y="3339293"/>
          <a:ext cx="0" cy="189543"/>
        </a:xfrm>
        <a:prstGeom prst="line">
          <a:avLst/>
        </a:prstGeom>
        <a:ln w="158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544194</xdr:colOff>
      <xdr:row>23</xdr:row>
      <xdr:rowOff>3242</xdr:rowOff>
    </xdr:from>
    <xdr:to>
      <xdr:col>12</xdr:col>
      <xdr:colOff>57811</xdr:colOff>
      <xdr:row>23</xdr:row>
      <xdr:rowOff>177414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E407F0B7-0CA9-4E69-AE17-37946533036B}"/>
            </a:ext>
          </a:extLst>
        </xdr:cNvPr>
        <xdr:cNvSpPr/>
      </xdr:nvSpPr>
      <xdr:spPr>
        <a:xfrm>
          <a:off x="7691754" y="4460942"/>
          <a:ext cx="12321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534467</xdr:colOff>
      <xdr:row>22</xdr:row>
      <xdr:rowOff>3243</xdr:rowOff>
    </xdr:from>
    <xdr:to>
      <xdr:col>11</xdr:col>
      <xdr:colOff>583105</xdr:colOff>
      <xdr:row>22</xdr:row>
      <xdr:rowOff>177415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D6BCAB3-E7B3-4335-8CB7-8638C00F7400}"/>
            </a:ext>
          </a:extLst>
        </xdr:cNvPr>
        <xdr:cNvSpPr/>
      </xdr:nvSpPr>
      <xdr:spPr>
        <a:xfrm>
          <a:off x="7682027" y="4278063"/>
          <a:ext cx="48638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443675</xdr:colOff>
      <xdr:row>21</xdr:row>
      <xdr:rowOff>6485</xdr:rowOff>
    </xdr:from>
    <xdr:to>
      <xdr:col>11</xdr:col>
      <xdr:colOff>573377</xdr:colOff>
      <xdr:row>21</xdr:row>
      <xdr:rowOff>180657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2B29F7D1-F4EF-4BA3-B1C6-9709E3638204}"/>
            </a:ext>
          </a:extLst>
        </xdr:cNvPr>
        <xdr:cNvSpPr/>
      </xdr:nvSpPr>
      <xdr:spPr>
        <a:xfrm>
          <a:off x="7591235" y="4098425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376926</xdr:colOff>
      <xdr:row>19</xdr:row>
      <xdr:rowOff>8498</xdr:rowOff>
    </xdr:from>
    <xdr:to>
      <xdr:col>11</xdr:col>
      <xdr:colOff>506628</xdr:colOff>
      <xdr:row>19</xdr:row>
      <xdr:rowOff>182670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15B9D9EF-B1C1-4B0C-B2CB-F02353DD42C4}"/>
            </a:ext>
          </a:extLst>
        </xdr:cNvPr>
        <xdr:cNvSpPr/>
      </xdr:nvSpPr>
      <xdr:spPr>
        <a:xfrm>
          <a:off x="7524486" y="3727058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312302</xdr:colOff>
      <xdr:row>18</xdr:row>
      <xdr:rowOff>12852</xdr:rowOff>
    </xdr:from>
    <xdr:to>
      <xdr:col>11</xdr:col>
      <xdr:colOff>442004</xdr:colOff>
      <xdr:row>18</xdr:row>
      <xdr:rowOff>187024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6F6B12D-8EF7-4C79-89AF-399110A0A9DB}"/>
            </a:ext>
          </a:extLst>
        </xdr:cNvPr>
        <xdr:cNvSpPr/>
      </xdr:nvSpPr>
      <xdr:spPr>
        <a:xfrm>
          <a:off x="7459862" y="3540912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300444</xdr:colOff>
      <xdr:row>17</xdr:row>
      <xdr:rowOff>8498</xdr:rowOff>
    </xdr:from>
    <xdr:to>
      <xdr:col>11</xdr:col>
      <xdr:colOff>346163</xdr:colOff>
      <xdr:row>17</xdr:row>
      <xdr:rowOff>182670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2D9CA261-83F3-4ACF-AA46-B45E963C22CF}"/>
            </a:ext>
          </a:extLst>
        </xdr:cNvPr>
        <xdr:cNvSpPr/>
      </xdr:nvSpPr>
      <xdr:spPr>
        <a:xfrm>
          <a:off x="7448004" y="3346058"/>
          <a:ext cx="45719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607142</xdr:colOff>
      <xdr:row>23</xdr:row>
      <xdr:rowOff>4355</xdr:rowOff>
    </xdr:from>
    <xdr:to>
      <xdr:col>17</xdr:col>
      <xdr:colOff>222069</xdr:colOff>
      <xdr:row>23</xdr:row>
      <xdr:rowOff>178527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57FF3DBD-03DD-48AE-BD89-279EEA5D2DAF}"/>
            </a:ext>
          </a:extLst>
        </xdr:cNvPr>
        <xdr:cNvSpPr/>
      </xdr:nvSpPr>
      <xdr:spPr>
        <a:xfrm>
          <a:off x="10802702" y="4462055"/>
          <a:ext cx="22452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597099</xdr:colOff>
      <xdr:row>22</xdr:row>
      <xdr:rowOff>6251</xdr:rowOff>
    </xdr:from>
    <xdr:to>
      <xdr:col>17</xdr:col>
      <xdr:colOff>83293</xdr:colOff>
      <xdr:row>22</xdr:row>
      <xdr:rowOff>179440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918E7131-67A1-437D-A7AD-AF7AD4622A55}"/>
            </a:ext>
          </a:extLst>
        </xdr:cNvPr>
        <xdr:cNvSpPr/>
      </xdr:nvSpPr>
      <xdr:spPr>
        <a:xfrm>
          <a:off x="10792659" y="4281071"/>
          <a:ext cx="95794" cy="173189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451058</xdr:colOff>
      <xdr:row>19</xdr:row>
      <xdr:rowOff>1351</xdr:rowOff>
    </xdr:from>
    <xdr:to>
      <xdr:col>17</xdr:col>
      <xdr:colOff>76589</xdr:colOff>
      <xdr:row>19</xdr:row>
      <xdr:rowOff>175523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48263E27-5AC0-4FFF-85B6-3DD4137CE347}"/>
            </a:ext>
          </a:extLst>
        </xdr:cNvPr>
        <xdr:cNvSpPr/>
      </xdr:nvSpPr>
      <xdr:spPr>
        <a:xfrm>
          <a:off x="10646618" y="3719911"/>
          <a:ext cx="235131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425018</xdr:colOff>
      <xdr:row>17</xdr:row>
      <xdr:rowOff>4916</xdr:rowOff>
    </xdr:from>
    <xdr:to>
      <xdr:col>16</xdr:col>
      <xdr:colOff>481553</xdr:colOff>
      <xdr:row>17</xdr:row>
      <xdr:rowOff>179088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CAE2EBE0-330E-4D5D-A0E4-633B7FD219FB}"/>
            </a:ext>
          </a:extLst>
        </xdr:cNvPr>
        <xdr:cNvSpPr/>
      </xdr:nvSpPr>
      <xdr:spPr>
        <a:xfrm>
          <a:off x="10620578" y="3342476"/>
          <a:ext cx="56535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512956</xdr:colOff>
      <xdr:row>21</xdr:row>
      <xdr:rowOff>4917</xdr:rowOff>
    </xdr:from>
    <xdr:to>
      <xdr:col>17</xdr:col>
      <xdr:colOff>81959</xdr:colOff>
      <xdr:row>21</xdr:row>
      <xdr:rowOff>179089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99D1D673-BDD1-44A9-850A-1269A4F58794}"/>
            </a:ext>
          </a:extLst>
        </xdr:cNvPr>
        <xdr:cNvSpPr/>
      </xdr:nvSpPr>
      <xdr:spPr>
        <a:xfrm>
          <a:off x="10708516" y="4096857"/>
          <a:ext cx="178603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350110</xdr:colOff>
      <xdr:row>18</xdr:row>
      <xdr:rowOff>11729</xdr:rowOff>
    </xdr:from>
    <xdr:to>
      <xdr:col>16</xdr:col>
      <xdr:colOff>574637</xdr:colOff>
      <xdr:row>18</xdr:row>
      <xdr:rowOff>185901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1CB6AEA8-8DE3-4156-97CD-3F24C9592C5B}"/>
            </a:ext>
          </a:extLst>
        </xdr:cNvPr>
        <xdr:cNvSpPr/>
      </xdr:nvSpPr>
      <xdr:spPr>
        <a:xfrm>
          <a:off x="10545670" y="3539789"/>
          <a:ext cx="22452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397867</xdr:colOff>
      <xdr:row>19</xdr:row>
      <xdr:rowOff>2457</xdr:rowOff>
    </xdr:from>
    <xdr:to>
      <xdr:col>16</xdr:col>
      <xdr:colOff>447028</xdr:colOff>
      <xdr:row>19</xdr:row>
      <xdr:rowOff>176629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3CC54B4A-F820-400F-B659-84A8895D8DB1}"/>
            </a:ext>
          </a:extLst>
        </xdr:cNvPr>
        <xdr:cNvSpPr/>
      </xdr:nvSpPr>
      <xdr:spPr>
        <a:xfrm>
          <a:off x="10593427" y="3721017"/>
          <a:ext cx="49161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594852</xdr:colOff>
      <xdr:row>23</xdr:row>
      <xdr:rowOff>2457</xdr:rowOff>
    </xdr:from>
    <xdr:to>
      <xdr:col>16</xdr:col>
      <xdr:colOff>594852</xdr:colOff>
      <xdr:row>24</xdr:row>
      <xdr:rowOff>2457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681752A3-EF0B-48DC-822F-9370A346D06B}"/>
            </a:ext>
          </a:extLst>
        </xdr:cNvPr>
        <xdr:cNvCxnSpPr/>
      </xdr:nvCxnSpPr>
      <xdr:spPr>
        <a:xfrm>
          <a:off x="10790412" y="4460157"/>
          <a:ext cx="0" cy="182880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585019</xdr:colOff>
      <xdr:row>22</xdr:row>
      <xdr:rowOff>1</xdr:rowOff>
    </xdr:from>
    <xdr:to>
      <xdr:col>16</xdr:col>
      <xdr:colOff>585019</xdr:colOff>
      <xdr:row>23</xdr:row>
      <xdr:rowOff>1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A0BE1628-C78A-4488-80DA-F97B425E8E92}"/>
            </a:ext>
          </a:extLst>
        </xdr:cNvPr>
        <xdr:cNvCxnSpPr/>
      </xdr:nvCxnSpPr>
      <xdr:spPr>
        <a:xfrm>
          <a:off x="10780579" y="4274821"/>
          <a:ext cx="0" cy="182880"/>
        </a:xfrm>
        <a:prstGeom prst="line">
          <a:avLst/>
        </a:prstGeom>
        <a:ln w="127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451943</xdr:colOff>
      <xdr:row>20</xdr:row>
      <xdr:rowOff>180649</xdr:rowOff>
    </xdr:from>
    <xdr:to>
      <xdr:col>16</xdr:col>
      <xdr:colOff>451943</xdr:colOff>
      <xdr:row>21</xdr:row>
      <xdr:rowOff>180650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6BED35C9-5492-4320-8D3E-D93295F77AF6}"/>
            </a:ext>
          </a:extLst>
        </xdr:cNvPr>
        <xdr:cNvCxnSpPr/>
      </xdr:nvCxnSpPr>
      <xdr:spPr>
        <a:xfrm>
          <a:off x="10647503" y="4089709"/>
          <a:ext cx="0" cy="182881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331312</xdr:colOff>
      <xdr:row>17</xdr:row>
      <xdr:rowOff>187340</xdr:rowOff>
    </xdr:from>
    <xdr:to>
      <xdr:col>16</xdr:col>
      <xdr:colOff>331312</xdr:colOff>
      <xdr:row>19</xdr:row>
      <xdr:rowOff>5443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D1EAAB3C-5576-4BB9-95D0-9D701703037B}"/>
            </a:ext>
          </a:extLst>
        </xdr:cNvPr>
        <xdr:cNvCxnSpPr/>
      </xdr:nvCxnSpPr>
      <xdr:spPr>
        <a:xfrm>
          <a:off x="10526872" y="3524900"/>
          <a:ext cx="0" cy="199103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323466</xdr:colOff>
      <xdr:row>17</xdr:row>
      <xdr:rowOff>6642</xdr:rowOff>
    </xdr:from>
    <xdr:to>
      <xdr:col>16</xdr:col>
      <xdr:colOff>323466</xdr:colOff>
      <xdr:row>17</xdr:row>
      <xdr:rowOff>188779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068CE30E-37B2-4D16-932A-D2FF16E00059}"/>
            </a:ext>
          </a:extLst>
        </xdr:cNvPr>
        <xdr:cNvCxnSpPr/>
      </xdr:nvCxnSpPr>
      <xdr:spPr>
        <a:xfrm>
          <a:off x="10519026" y="3344202"/>
          <a:ext cx="0" cy="182137"/>
        </a:xfrm>
        <a:prstGeom prst="line">
          <a:avLst/>
        </a:prstGeom>
        <a:ln w="381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305169</xdr:colOff>
      <xdr:row>23</xdr:row>
      <xdr:rowOff>491</xdr:rowOff>
    </xdr:from>
    <xdr:to>
      <xdr:col>3</xdr:col>
      <xdr:colOff>305169</xdr:colOff>
      <xdr:row>24</xdr:row>
      <xdr:rowOff>491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32CA780E-1254-4574-8243-ACFC693BF01F}"/>
            </a:ext>
          </a:extLst>
        </xdr:cNvPr>
        <xdr:cNvCxnSpPr/>
      </xdr:nvCxnSpPr>
      <xdr:spPr>
        <a:xfrm>
          <a:off x="2133969" y="4458191"/>
          <a:ext cx="0" cy="182880"/>
        </a:xfrm>
        <a:prstGeom prst="line">
          <a:avLst/>
        </a:prstGeom>
        <a:ln w="952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21</xdr:row>
      <xdr:rowOff>183618</xdr:rowOff>
    </xdr:from>
    <xdr:to>
      <xdr:col>3</xdr:col>
      <xdr:colOff>304800</xdr:colOff>
      <xdr:row>22</xdr:row>
      <xdr:rowOff>183618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23C41AD9-72A4-4462-B75D-EE1FE7C90F85}"/>
            </a:ext>
          </a:extLst>
        </xdr:cNvPr>
        <xdr:cNvCxnSpPr/>
      </xdr:nvCxnSpPr>
      <xdr:spPr>
        <a:xfrm>
          <a:off x="2133600" y="4275558"/>
          <a:ext cx="0" cy="182880"/>
        </a:xfrm>
        <a:prstGeom prst="line">
          <a:avLst/>
        </a:prstGeom>
        <a:ln w="952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228970</xdr:colOff>
      <xdr:row>20</xdr:row>
      <xdr:rowOff>178190</xdr:rowOff>
    </xdr:from>
    <xdr:to>
      <xdr:col>3</xdr:col>
      <xdr:colOff>228970</xdr:colOff>
      <xdr:row>21</xdr:row>
      <xdr:rowOff>178190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F2AD3101-5857-40F0-AC02-9985B5FFEA7F}"/>
            </a:ext>
          </a:extLst>
        </xdr:cNvPr>
        <xdr:cNvCxnSpPr/>
      </xdr:nvCxnSpPr>
      <xdr:spPr>
        <a:xfrm>
          <a:off x="2057770" y="4087250"/>
          <a:ext cx="0" cy="182880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189115</xdr:colOff>
      <xdr:row>19</xdr:row>
      <xdr:rowOff>1048</xdr:rowOff>
    </xdr:from>
    <xdr:to>
      <xdr:col>3</xdr:col>
      <xdr:colOff>189115</xdr:colOff>
      <xdr:row>20</xdr:row>
      <xdr:rowOff>1048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59346F85-7F8E-4A07-9A93-C51812ABDB64}"/>
            </a:ext>
          </a:extLst>
        </xdr:cNvPr>
        <xdr:cNvCxnSpPr/>
      </xdr:nvCxnSpPr>
      <xdr:spPr>
        <a:xfrm>
          <a:off x="2017915" y="3719608"/>
          <a:ext cx="0" cy="190500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176905</xdr:colOff>
      <xdr:row>18</xdr:row>
      <xdr:rowOff>8650</xdr:rowOff>
    </xdr:from>
    <xdr:to>
      <xdr:col>3</xdr:col>
      <xdr:colOff>176905</xdr:colOff>
      <xdr:row>19</xdr:row>
      <xdr:rowOff>7404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5EA79FC2-7013-4583-AE8D-2B9497DC7D46}"/>
            </a:ext>
          </a:extLst>
        </xdr:cNvPr>
        <xdr:cNvCxnSpPr/>
      </xdr:nvCxnSpPr>
      <xdr:spPr>
        <a:xfrm>
          <a:off x="2005705" y="3536710"/>
          <a:ext cx="0" cy="189254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128834</xdr:colOff>
      <xdr:row>16</xdr:row>
      <xdr:rowOff>180345</xdr:rowOff>
    </xdr:from>
    <xdr:to>
      <xdr:col>3</xdr:col>
      <xdr:colOff>128834</xdr:colOff>
      <xdr:row>17</xdr:row>
      <xdr:rowOff>180345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FAAE2D27-53AD-42AA-857B-011746E94C5C}"/>
            </a:ext>
          </a:extLst>
        </xdr:cNvPr>
        <xdr:cNvCxnSpPr/>
      </xdr:nvCxnSpPr>
      <xdr:spPr>
        <a:xfrm>
          <a:off x="1957634" y="3335025"/>
          <a:ext cx="0" cy="182880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581465</xdr:colOff>
      <xdr:row>23</xdr:row>
      <xdr:rowOff>2344</xdr:rowOff>
    </xdr:from>
    <xdr:to>
      <xdr:col>16</xdr:col>
      <xdr:colOff>581465</xdr:colOff>
      <xdr:row>24</xdr:row>
      <xdr:rowOff>2344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167AB546-9B3E-4F87-9075-4B849A406CF6}"/>
            </a:ext>
          </a:extLst>
        </xdr:cNvPr>
        <xdr:cNvCxnSpPr/>
      </xdr:nvCxnSpPr>
      <xdr:spPr>
        <a:xfrm>
          <a:off x="10777025" y="4460044"/>
          <a:ext cx="0" cy="18288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574430</xdr:colOff>
      <xdr:row>22</xdr:row>
      <xdr:rowOff>0</xdr:rowOff>
    </xdr:from>
    <xdr:to>
      <xdr:col>16</xdr:col>
      <xdr:colOff>574430</xdr:colOff>
      <xdr:row>23</xdr:row>
      <xdr:rowOff>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1C8A84D7-519C-47EA-AFD1-86569FCF9F79}"/>
            </a:ext>
          </a:extLst>
        </xdr:cNvPr>
        <xdr:cNvCxnSpPr/>
      </xdr:nvCxnSpPr>
      <xdr:spPr>
        <a:xfrm>
          <a:off x="10769990" y="4274820"/>
          <a:ext cx="0" cy="182880"/>
        </a:xfrm>
        <a:prstGeom prst="line">
          <a:avLst/>
        </a:prstGeom>
        <a:ln w="63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433754</xdr:colOff>
      <xdr:row>20</xdr:row>
      <xdr:rowOff>180536</xdr:rowOff>
    </xdr:from>
    <xdr:to>
      <xdr:col>16</xdr:col>
      <xdr:colOff>433754</xdr:colOff>
      <xdr:row>21</xdr:row>
      <xdr:rowOff>180536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5F5BDAFE-D5FD-4ED4-AA56-EBF005A14147}"/>
            </a:ext>
          </a:extLst>
        </xdr:cNvPr>
        <xdr:cNvCxnSpPr/>
      </xdr:nvCxnSpPr>
      <xdr:spPr>
        <a:xfrm>
          <a:off x="10629314" y="4089596"/>
          <a:ext cx="0" cy="182880"/>
        </a:xfrm>
        <a:prstGeom prst="line">
          <a:avLst/>
        </a:prstGeom>
        <a:ln w="63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391551</xdr:colOff>
      <xdr:row>18</xdr:row>
      <xdr:rowOff>180535</xdr:rowOff>
    </xdr:from>
    <xdr:to>
      <xdr:col>16</xdr:col>
      <xdr:colOff>391551</xdr:colOff>
      <xdr:row>19</xdr:row>
      <xdr:rowOff>180535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5D647899-7E71-4829-95A3-C58D19B41458}"/>
            </a:ext>
          </a:extLst>
        </xdr:cNvPr>
        <xdr:cNvCxnSpPr/>
      </xdr:nvCxnSpPr>
      <xdr:spPr>
        <a:xfrm>
          <a:off x="10587111" y="3708595"/>
          <a:ext cx="0" cy="19050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314848</xdr:colOff>
      <xdr:row>18</xdr:row>
      <xdr:rowOff>4354</xdr:rowOff>
    </xdr:from>
    <xdr:to>
      <xdr:col>16</xdr:col>
      <xdr:colOff>314848</xdr:colOff>
      <xdr:row>19</xdr:row>
      <xdr:rowOff>4354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CB560350-E224-4E00-B19A-400B324EEF89}"/>
            </a:ext>
          </a:extLst>
        </xdr:cNvPr>
        <xdr:cNvCxnSpPr/>
      </xdr:nvCxnSpPr>
      <xdr:spPr>
        <a:xfrm>
          <a:off x="10510408" y="3532414"/>
          <a:ext cx="0" cy="19050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299850</xdr:colOff>
      <xdr:row>16</xdr:row>
      <xdr:rowOff>182231</xdr:rowOff>
    </xdr:from>
    <xdr:to>
      <xdr:col>16</xdr:col>
      <xdr:colOff>299850</xdr:colOff>
      <xdr:row>17</xdr:row>
      <xdr:rowOff>189851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6F3BAA5A-8539-45EC-893A-F603C73099C3}"/>
            </a:ext>
          </a:extLst>
        </xdr:cNvPr>
        <xdr:cNvCxnSpPr/>
      </xdr:nvCxnSpPr>
      <xdr:spPr>
        <a:xfrm>
          <a:off x="10495410" y="3336911"/>
          <a:ext cx="0" cy="19050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203982</xdr:colOff>
      <xdr:row>23</xdr:row>
      <xdr:rowOff>2344</xdr:rowOff>
    </xdr:from>
    <xdr:to>
      <xdr:col>12</xdr:col>
      <xdr:colOff>203982</xdr:colOff>
      <xdr:row>24</xdr:row>
      <xdr:rowOff>2344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32DD1409-CDB1-407E-B2BA-7A4F4C6289F0}"/>
            </a:ext>
          </a:extLst>
        </xdr:cNvPr>
        <xdr:cNvCxnSpPr/>
      </xdr:nvCxnSpPr>
      <xdr:spPr>
        <a:xfrm>
          <a:off x="7961142" y="4460044"/>
          <a:ext cx="0" cy="18288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190593</xdr:colOff>
      <xdr:row>21</xdr:row>
      <xdr:rowOff>178806</xdr:rowOff>
    </xdr:from>
    <xdr:to>
      <xdr:col>12</xdr:col>
      <xdr:colOff>190593</xdr:colOff>
      <xdr:row>22</xdr:row>
      <xdr:rowOff>178806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2617B530-30CC-446D-88E1-25CBC1ABB86F}"/>
            </a:ext>
          </a:extLst>
        </xdr:cNvPr>
        <xdr:cNvCxnSpPr/>
      </xdr:nvCxnSpPr>
      <xdr:spPr>
        <a:xfrm>
          <a:off x="7947753" y="4270746"/>
          <a:ext cx="0" cy="18288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15256</xdr:colOff>
      <xdr:row>21</xdr:row>
      <xdr:rowOff>5316</xdr:rowOff>
    </xdr:from>
    <xdr:to>
      <xdr:col>12</xdr:col>
      <xdr:colOff>15256</xdr:colOff>
      <xdr:row>22</xdr:row>
      <xdr:rowOff>5317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B597C820-F882-4D15-BF6A-2AF7B32E3C5D}"/>
            </a:ext>
          </a:extLst>
        </xdr:cNvPr>
        <xdr:cNvCxnSpPr/>
      </xdr:nvCxnSpPr>
      <xdr:spPr>
        <a:xfrm>
          <a:off x="7772416" y="4097256"/>
          <a:ext cx="0" cy="182881"/>
        </a:xfrm>
        <a:prstGeom prst="line">
          <a:avLst/>
        </a:prstGeom>
        <a:ln w="222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486306</xdr:colOff>
      <xdr:row>17</xdr:row>
      <xdr:rowOff>186695</xdr:rowOff>
    </xdr:from>
    <xdr:to>
      <xdr:col>11</xdr:col>
      <xdr:colOff>486306</xdr:colOff>
      <xdr:row>18</xdr:row>
      <xdr:rowOff>186695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764E5323-F667-4510-8D79-194A4EF38C65}"/>
            </a:ext>
          </a:extLst>
        </xdr:cNvPr>
        <xdr:cNvCxnSpPr/>
      </xdr:nvCxnSpPr>
      <xdr:spPr>
        <a:xfrm>
          <a:off x="7633866" y="3524255"/>
          <a:ext cx="0" cy="190500"/>
        </a:xfrm>
        <a:prstGeom prst="line">
          <a:avLst/>
        </a:prstGeom>
        <a:ln w="222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421853</xdr:colOff>
      <xdr:row>17</xdr:row>
      <xdr:rowOff>8655</xdr:rowOff>
    </xdr:from>
    <xdr:to>
      <xdr:col>11</xdr:col>
      <xdr:colOff>489051</xdr:colOff>
      <xdr:row>17</xdr:row>
      <xdr:rowOff>182827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DA0FF1AC-0B16-4B81-B912-D71847CCAF4E}"/>
            </a:ext>
          </a:extLst>
        </xdr:cNvPr>
        <xdr:cNvSpPr/>
      </xdr:nvSpPr>
      <xdr:spPr>
        <a:xfrm>
          <a:off x="7569413" y="3346215"/>
          <a:ext cx="67198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301039</xdr:colOff>
      <xdr:row>23</xdr:row>
      <xdr:rowOff>3989</xdr:rowOff>
    </xdr:from>
    <xdr:to>
      <xdr:col>4</xdr:col>
      <xdr:colOff>496526</xdr:colOff>
      <xdr:row>23</xdr:row>
      <xdr:rowOff>178161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CBEB1D21-312B-4648-901C-F8ED1CD8EC1F}"/>
            </a:ext>
          </a:extLst>
        </xdr:cNvPr>
        <xdr:cNvSpPr/>
      </xdr:nvSpPr>
      <xdr:spPr>
        <a:xfrm>
          <a:off x="2739439" y="4461689"/>
          <a:ext cx="19548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281013</xdr:colOff>
      <xdr:row>22</xdr:row>
      <xdr:rowOff>3989</xdr:rowOff>
    </xdr:from>
    <xdr:to>
      <xdr:col>4</xdr:col>
      <xdr:colOff>367984</xdr:colOff>
      <xdr:row>22</xdr:row>
      <xdr:rowOff>178161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690D78A7-FABA-4641-A469-A5F447275A32}"/>
            </a:ext>
          </a:extLst>
        </xdr:cNvPr>
        <xdr:cNvSpPr/>
      </xdr:nvSpPr>
      <xdr:spPr>
        <a:xfrm>
          <a:off x="2719413" y="4278809"/>
          <a:ext cx="86971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224429</xdr:colOff>
      <xdr:row>21</xdr:row>
      <xdr:rowOff>3239</xdr:rowOff>
    </xdr:from>
    <xdr:to>
      <xdr:col>4</xdr:col>
      <xdr:colOff>359275</xdr:colOff>
      <xdr:row>21</xdr:row>
      <xdr:rowOff>177411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29D64734-A497-4E29-B48C-EA39240BB5FD}"/>
            </a:ext>
          </a:extLst>
        </xdr:cNvPr>
        <xdr:cNvSpPr/>
      </xdr:nvSpPr>
      <xdr:spPr>
        <a:xfrm>
          <a:off x="2662829" y="4095179"/>
          <a:ext cx="134846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125398</xdr:colOff>
      <xdr:row>19</xdr:row>
      <xdr:rowOff>12010</xdr:rowOff>
    </xdr:from>
    <xdr:to>
      <xdr:col>4</xdr:col>
      <xdr:colOff>340035</xdr:colOff>
      <xdr:row>19</xdr:row>
      <xdr:rowOff>186182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37B24ACD-4A13-45B7-AC57-DEEC2D36CA78}"/>
            </a:ext>
          </a:extLst>
        </xdr:cNvPr>
        <xdr:cNvSpPr/>
      </xdr:nvSpPr>
      <xdr:spPr>
        <a:xfrm>
          <a:off x="2563798" y="3730570"/>
          <a:ext cx="21463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108754</xdr:colOff>
      <xdr:row>18</xdr:row>
      <xdr:rowOff>7248</xdr:rowOff>
    </xdr:from>
    <xdr:to>
      <xdr:col>4</xdr:col>
      <xdr:colOff>256366</xdr:colOff>
      <xdr:row>18</xdr:row>
      <xdr:rowOff>181420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B136E77A-8F4F-46C1-AC39-B9529A5A3329}"/>
            </a:ext>
          </a:extLst>
        </xdr:cNvPr>
        <xdr:cNvSpPr/>
      </xdr:nvSpPr>
      <xdr:spPr>
        <a:xfrm>
          <a:off x="2547154" y="3535308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93658</xdr:colOff>
      <xdr:row>17</xdr:row>
      <xdr:rowOff>23085</xdr:rowOff>
    </xdr:from>
    <xdr:to>
      <xdr:col>4</xdr:col>
      <xdr:colOff>241270</xdr:colOff>
      <xdr:row>18</xdr:row>
      <xdr:rowOff>6757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3C78651F-69FC-43EF-85E8-B68DC351793F}"/>
            </a:ext>
          </a:extLst>
        </xdr:cNvPr>
        <xdr:cNvSpPr/>
      </xdr:nvSpPr>
      <xdr:spPr>
        <a:xfrm>
          <a:off x="2532058" y="3360645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498177</xdr:colOff>
      <xdr:row>23</xdr:row>
      <xdr:rowOff>2222</xdr:rowOff>
    </xdr:from>
    <xdr:to>
      <xdr:col>5</xdr:col>
      <xdr:colOff>60126</xdr:colOff>
      <xdr:row>23</xdr:row>
      <xdr:rowOff>172885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DF1A9456-D5DF-4685-A8FA-743E7C1C66AD}"/>
            </a:ext>
          </a:extLst>
        </xdr:cNvPr>
        <xdr:cNvSpPr/>
      </xdr:nvSpPr>
      <xdr:spPr>
        <a:xfrm>
          <a:off x="2936577" y="4459922"/>
          <a:ext cx="171549" cy="170663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69249</xdr:colOff>
      <xdr:row>23</xdr:row>
      <xdr:rowOff>2188</xdr:rowOff>
    </xdr:from>
    <xdr:to>
      <xdr:col>5</xdr:col>
      <xdr:colOff>136358</xdr:colOff>
      <xdr:row>23</xdr:row>
      <xdr:rowOff>177325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516566DD-0EFD-485E-9F93-436C255B4CA1}"/>
            </a:ext>
          </a:extLst>
        </xdr:cNvPr>
        <xdr:cNvSpPr/>
      </xdr:nvSpPr>
      <xdr:spPr>
        <a:xfrm>
          <a:off x="3117249" y="4459888"/>
          <a:ext cx="67109" cy="17513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61354</xdr:colOff>
      <xdr:row>22</xdr:row>
      <xdr:rowOff>4192</xdr:rowOff>
    </xdr:from>
    <xdr:to>
      <xdr:col>5</xdr:col>
      <xdr:colOff>124327</xdr:colOff>
      <xdr:row>22</xdr:row>
      <xdr:rowOff>178775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8841F0DB-403E-4145-B2C5-AF9598C7813E}"/>
            </a:ext>
          </a:extLst>
        </xdr:cNvPr>
        <xdr:cNvSpPr/>
      </xdr:nvSpPr>
      <xdr:spPr>
        <a:xfrm>
          <a:off x="3109354" y="4279012"/>
          <a:ext cx="62973" cy="17458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448550</xdr:colOff>
      <xdr:row>19</xdr:row>
      <xdr:rowOff>13276</xdr:rowOff>
    </xdr:from>
    <xdr:to>
      <xdr:col>4</xdr:col>
      <xdr:colOff>511612</xdr:colOff>
      <xdr:row>19</xdr:row>
      <xdr:rowOff>187448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C44A4F62-6D3C-4196-B561-6A516C61BE50}"/>
            </a:ext>
          </a:extLst>
        </xdr:cNvPr>
        <xdr:cNvSpPr/>
      </xdr:nvSpPr>
      <xdr:spPr>
        <a:xfrm>
          <a:off x="2886950" y="3731836"/>
          <a:ext cx="63062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482285</xdr:colOff>
      <xdr:row>22</xdr:row>
      <xdr:rowOff>493</xdr:rowOff>
    </xdr:from>
    <xdr:to>
      <xdr:col>5</xdr:col>
      <xdr:colOff>14575</xdr:colOff>
      <xdr:row>22</xdr:row>
      <xdr:rowOff>174665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6F472883-5BAE-409F-A922-0EC52D7C5A04}"/>
            </a:ext>
          </a:extLst>
        </xdr:cNvPr>
        <xdr:cNvSpPr/>
      </xdr:nvSpPr>
      <xdr:spPr>
        <a:xfrm>
          <a:off x="2920685" y="4275313"/>
          <a:ext cx="141890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459975</xdr:colOff>
      <xdr:row>21</xdr:row>
      <xdr:rowOff>2212</xdr:rowOff>
    </xdr:from>
    <xdr:to>
      <xdr:col>4</xdr:col>
      <xdr:colOff>528292</xdr:colOff>
      <xdr:row>21</xdr:row>
      <xdr:rowOff>179703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BFCDD665-CC29-4CA5-B4EA-82612193EE56}"/>
            </a:ext>
          </a:extLst>
        </xdr:cNvPr>
        <xdr:cNvSpPr/>
      </xdr:nvSpPr>
      <xdr:spPr>
        <a:xfrm>
          <a:off x="2898375" y="4094152"/>
          <a:ext cx="68317" cy="177491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397795</xdr:colOff>
      <xdr:row>18</xdr:row>
      <xdr:rowOff>7269</xdr:rowOff>
    </xdr:from>
    <xdr:to>
      <xdr:col>4</xdr:col>
      <xdr:colOff>494048</xdr:colOff>
      <xdr:row>18</xdr:row>
      <xdr:rowOff>181441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DA61FCCA-187F-4BF9-9F61-06AB0D91CA6F}"/>
            </a:ext>
          </a:extLst>
        </xdr:cNvPr>
        <xdr:cNvSpPr/>
      </xdr:nvSpPr>
      <xdr:spPr>
        <a:xfrm>
          <a:off x="2836195" y="3535329"/>
          <a:ext cx="96253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353678</xdr:colOff>
      <xdr:row>17</xdr:row>
      <xdr:rowOff>16042</xdr:rowOff>
    </xdr:from>
    <xdr:to>
      <xdr:col>4</xdr:col>
      <xdr:colOff>486025</xdr:colOff>
      <xdr:row>17</xdr:row>
      <xdr:rowOff>190214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7D8F7877-50CC-49AD-9D3D-AE3A026BA672}"/>
            </a:ext>
          </a:extLst>
        </xdr:cNvPr>
        <xdr:cNvSpPr/>
      </xdr:nvSpPr>
      <xdr:spPr>
        <a:xfrm>
          <a:off x="2792078" y="3353602"/>
          <a:ext cx="132347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569497</xdr:colOff>
      <xdr:row>21</xdr:row>
      <xdr:rowOff>0</xdr:rowOff>
    </xdr:from>
    <xdr:to>
      <xdr:col>5</xdr:col>
      <xdr:colOff>88233</xdr:colOff>
      <xdr:row>21</xdr:row>
      <xdr:rowOff>174172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D94828DB-9400-4694-A94D-A4DA2C21F164}"/>
            </a:ext>
          </a:extLst>
        </xdr:cNvPr>
        <xdr:cNvSpPr/>
      </xdr:nvSpPr>
      <xdr:spPr>
        <a:xfrm>
          <a:off x="3007897" y="4091940"/>
          <a:ext cx="128336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557464</xdr:colOff>
      <xdr:row>19</xdr:row>
      <xdr:rowOff>12032</xdr:rowOff>
    </xdr:from>
    <xdr:to>
      <xdr:col>5</xdr:col>
      <xdr:colOff>12032</xdr:colOff>
      <xdr:row>19</xdr:row>
      <xdr:rowOff>186204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EF546266-264F-42FD-B2B4-8066AC552DFE}"/>
            </a:ext>
          </a:extLst>
        </xdr:cNvPr>
        <xdr:cNvSpPr/>
      </xdr:nvSpPr>
      <xdr:spPr>
        <a:xfrm>
          <a:off x="2995864" y="3730592"/>
          <a:ext cx="6416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501317</xdr:colOff>
      <xdr:row>18</xdr:row>
      <xdr:rowOff>8021</xdr:rowOff>
    </xdr:from>
    <xdr:to>
      <xdr:col>5</xdr:col>
      <xdr:colOff>1</xdr:colOff>
      <xdr:row>18</xdr:row>
      <xdr:rowOff>182193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FBEEB9BE-3ABD-4883-BD83-AEA4360FA531}"/>
            </a:ext>
          </a:extLst>
        </xdr:cNvPr>
        <xdr:cNvSpPr/>
      </xdr:nvSpPr>
      <xdr:spPr>
        <a:xfrm>
          <a:off x="2939717" y="3536081"/>
          <a:ext cx="1082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505326</xdr:colOff>
      <xdr:row>17</xdr:row>
      <xdr:rowOff>4011</xdr:rowOff>
    </xdr:from>
    <xdr:to>
      <xdr:col>4</xdr:col>
      <xdr:colOff>505326</xdr:colOff>
      <xdr:row>17</xdr:row>
      <xdr:rowOff>185345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70D47FF7-D9B8-4553-9043-49D3C20E1CC3}"/>
            </a:ext>
          </a:extLst>
        </xdr:cNvPr>
        <xdr:cNvCxnSpPr/>
      </xdr:nvCxnSpPr>
      <xdr:spPr>
        <a:xfrm>
          <a:off x="2943726" y="3341571"/>
          <a:ext cx="0" cy="181334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192505</xdr:colOff>
      <xdr:row>23</xdr:row>
      <xdr:rowOff>0</xdr:rowOff>
    </xdr:from>
    <xdr:to>
      <xdr:col>5</xdr:col>
      <xdr:colOff>192505</xdr:colOff>
      <xdr:row>24</xdr:row>
      <xdr:rowOff>1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A5A048F-1F47-4D28-9548-72648F2AF63B}"/>
            </a:ext>
          </a:extLst>
        </xdr:cNvPr>
        <xdr:cNvCxnSpPr/>
      </xdr:nvCxnSpPr>
      <xdr:spPr>
        <a:xfrm>
          <a:off x="3240505" y="4457700"/>
          <a:ext cx="0" cy="182881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176464</xdr:colOff>
      <xdr:row>21</xdr:row>
      <xdr:rowOff>180474</xdr:rowOff>
    </xdr:from>
    <xdr:to>
      <xdr:col>5</xdr:col>
      <xdr:colOff>176464</xdr:colOff>
      <xdr:row>22</xdr:row>
      <xdr:rowOff>180475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DF950A91-C2BD-422B-B02F-EBB7073F27C4}"/>
            </a:ext>
          </a:extLst>
        </xdr:cNvPr>
        <xdr:cNvCxnSpPr/>
      </xdr:nvCxnSpPr>
      <xdr:spPr>
        <a:xfrm>
          <a:off x="3224464" y="4272414"/>
          <a:ext cx="0" cy="18288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172453</xdr:colOff>
      <xdr:row>20</xdr:row>
      <xdr:rowOff>180474</xdr:rowOff>
    </xdr:from>
    <xdr:to>
      <xdr:col>5</xdr:col>
      <xdr:colOff>172453</xdr:colOff>
      <xdr:row>21</xdr:row>
      <xdr:rowOff>180474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5325073E-625A-452E-BB9A-E121C5BB3302}"/>
            </a:ext>
          </a:extLst>
        </xdr:cNvPr>
        <xdr:cNvCxnSpPr/>
      </xdr:nvCxnSpPr>
      <xdr:spPr>
        <a:xfrm>
          <a:off x="3220453" y="4089534"/>
          <a:ext cx="0" cy="18288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136358</xdr:colOff>
      <xdr:row>19</xdr:row>
      <xdr:rowOff>12032</xdr:rowOff>
    </xdr:from>
    <xdr:to>
      <xdr:col>5</xdr:col>
      <xdr:colOff>182077</xdr:colOff>
      <xdr:row>19</xdr:row>
      <xdr:rowOff>187169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EEB93577-A0E0-4FF3-BE68-2D76591325D2}"/>
            </a:ext>
          </a:extLst>
        </xdr:cNvPr>
        <xdr:cNvSpPr/>
      </xdr:nvSpPr>
      <xdr:spPr>
        <a:xfrm>
          <a:off x="3184358" y="3730592"/>
          <a:ext cx="45719" cy="17513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108284</xdr:colOff>
      <xdr:row>17</xdr:row>
      <xdr:rowOff>8021</xdr:rowOff>
    </xdr:from>
    <xdr:to>
      <xdr:col>5</xdr:col>
      <xdr:colOff>154003</xdr:colOff>
      <xdr:row>17</xdr:row>
      <xdr:rowOff>183158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1B2DBDD4-1868-4DDB-84AA-D3D8732FF890}"/>
            </a:ext>
          </a:extLst>
        </xdr:cNvPr>
        <xdr:cNvSpPr/>
      </xdr:nvSpPr>
      <xdr:spPr>
        <a:xfrm>
          <a:off x="3156284" y="3345581"/>
          <a:ext cx="45719" cy="17513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140368</xdr:colOff>
      <xdr:row>18</xdr:row>
      <xdr:rowOff>4011</xdr:rowOff>
    </xdr:from>
    <xdr:to>
      <xdr:col>5</xdr:col>
      <xdr:colOff>140368</xdr:colOff>
      <xdr:row>18</xdr:row>
      <xdr:rowOff>188496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57EE4883-5B6B-419A-8BAE-753EC2E874A3}"/>
            </a:ext>
          </a:extLst>
        </xdr:cNvPr>
        <xdr:cNvCxnSpPr/>
      </xdr:nvCxnSpPr>
      <xdr:spPr>
        <a:xfrm>
          <a:off x="3188368" y="3532071"/>
          <a:ext cx="0" cy="184485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140369</xdr:colOff>
      <xdr:row>23</xdr:row>
      <xdr:rowOff>4011</xdr:rowOff>
    </xdr:from>
    <xdr:to>
      <xdr:col>5</xdr:col>
      <xdr:colOff>186088</xdr:colOff>
      <xdr:row>23</xdr:row>
      <xdr:rowOff>179148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3D726BF4-6129-4CC1-9D7D-C3163814265E}"/>
            </a:ext>
          </a:extLst>
        </xdr:cNvPr>
        <xdr:cNvSpPr/>
      </xdr:nvSpPr>
      <xdr:spPr>
        <a:xfrm>
          <a:off x="3188369" y="4461711"/>
          <a:ext cx="45719" cy="175137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144379</xdr:colOff>
      <xdr:row>22</xdr:row>
      <xdr:rowOff>0</xdr:rowOff>
    </xdr:from>
    <xdr:to>
      <xdr:col>5</xdr:col>
      <xdr:colOff>144379</xdr:colOff>
      <xdr:row>23</xdr:row>
      <xdr:rowOff>1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B5AEBAA7-4757-4144-8093-EADAE05163A8}"/>
            </a:ext>
          </a:extLst>
        </xdr:cNvPr>
        <xdr:cNvCxnSpPr/>
      </xdr:nvCxnSpPr>
      <xdr:spPr>
        <a:xfrm>
          <a:off x="3192379" y="4274820"/>
          <a:ext cx="0" cy="182881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88231</xdr:colOff>
      <xdr:row>21</xdr:row>
      <xdr:rowOff>8021</xdr:rowOff>
    </xdr:from>
    <xdr:to>
      <xdr:col>5</xdr:col>
      <xdr:colOff>156410</xdr:colOff>
      <xdr:row>21</xdr:row>
      <xdr:rowOff>182193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B4057ACE-432F-4C08-AF9C-F9C28A767053}"/>
            </a:ext>
          </a:extLst>
        </xdr:cNvPr>
        <xdr:cNvSpPr/>
      </xdr:nvSpPr>
      <xdr:spPr>
        <a:xfrm>
          <a:off x="3136231" y="4099961"/>
          <a:ext cx="68179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96252</xdr:colOff>
      <xdr:row>19</xdr:row>
      <xdr:rowOff>4011</xdr:rowOff>
    </xdr:from>
    <xdr:to>
      <xdr:col>5</xdr:col>
      <xdr:colOff>96252</xdr:colOff>
      <xdr:row>19</xdr:row>
      <xdr:rowOff>188496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31DA3A25-B6E1-4869-92E8-7E2A34D91F08}"/>
            </a:ext>
          </a:extLst>
        </xdr:cNvPr>
        <xdr:cNvCxnSpPr/>
      </xdr:nvCxnSpPr>
      <xdr:spPr>
        <a:xfrm>
          <a:off x="3144252" y="3722571"/>
          <a:ext cx="0" cy="184485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84220</xdr:colOff>
      <xdr:row>18</xdr:row>
      <xdr:rowOff>8021</xdr:rowOff>
    </xdr:from>
    <xdr:to>
      <xdr:col>5</xdr:col>
      <xdr:colOff>84220</xdr:colOff>
      <xdr:row>19</xdr:row>
      <xdr:rowOff>1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FAFCFC5D-C7B2-4FC7-8EF6-B6F9A4070284}"/>
            </a:ext>
          </a:extLst>
        </xdr:cNvPr>
        <xdr:cNvCxnSpPr/>
      </xdr:nvCxnSpPr>
      <xdr:spPr>
        <a:xfrm>
          <a:off x="3132220" y="3536081"/>
          <a:ext cx="0" cy="182480"/>
        </a:xfrm>
        <a:prstGeom prst="line">
          <a:avLst/>
        </a:prstGeom>
        <a:ln w="3492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40105</xdr:colOff>
      <xdr:row>17</xdr:row>
      <xdr:rowOff>12031</xdr:rowOff>
    </xdr:from>
    <xdr:to>
      <xdr:col>5</xdr:col>
      <xdr:colOff>92242</xdr:colOff>
      <xdr:row>17</xdr:row>
      <xdr:rowOff>186203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22460FDD-1B6C-47CE-AC43-750153D76EAE}"/>
            </a:ext>
          </a:extLst>
        </xdr:cNvPr>
        <xdr:cNvSpPr/>
      </xdr:nvSpPr>
      <xdr:spPr>
        <a:xfrm>
          <a:off x="3088105" y="3349591"/>
          <a:ext cx="52137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156411</xdr:colOff>
      <xdr:row>23</xdr:row>
      <xdr:rowOff>1</xdr:rowOff>
    </xdr:from>
    <xdr:to>
      <xdr:col>4</xdr:col>
      <xdr:colOff>284748</xdr:colOff>
      <xdr:row>23</xdr:row>
      <xdr:rowOff>174173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2F74D016-E499-4900-984A-0063571766D1}"/>
            </a:ext>
          </a:extLst>
        </xdr:cNvPr>
        <xdr:cNvSpPr/>
      </xdr:nvSpPr>
      <xdr:spPr>
        <a:xfrm>
          <a:off x="2594811" y="4457701"/>
          <a:ext cx="1283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152400</xdr:colOff>
      <xdr:row>22</xdr:row>
      <xdr:rowOff>8021</xdr:rowOff>
    </xdr:from>
    <xdr:to>
      <xdr:col>4</xdr:col>
      <xdr:colOff>208547</xdr:colOff>
      <xdr:row>22</xdr:row>
      <xdr:rowOff>182193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2241CBE4-BBD6-40A5-8111-B6F329D72AA3}"/>
            </a:ext>
          </a:extLst>
        </xdr:cNvPr>
        <xdr:cNvSpPr/>
      </xdr:nvSpPr>
      <xdr:spPr>
        <a:xfrm>
          <a:off x="2590800" y="4282841"/>
          <a:ext cx="5614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88231</xdr:colOff>
      <xdr:row>21</xdr:row>
      <xdr:rowOff>16042</xdr:rowOff>
    </xdr:from>
    <xdr:to>
      <xdr:col>4</xdr:col>
      <xdr:colOff>204536</xdr:colOff>
      <xdr:row>22</xdr:row>
      <xdr:rowOff>5730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FF8CE6A-2AB7-446F-860A-428347AF067D}"/>
            </a:ext>
          </a:extLst>
        </xdr:cNvPr>
        <xdr:cNvSpPr/>
      </xdr:nvSpPr>
      <xdr:spPr>
        <a:xfrm>
          <a:off x="2526631" y="4107982"/>
          <a:ext cx="116305" cy="17256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65171</xdr:colOff>
      <xdr:row>19</xdr:row>
      <xdr:rowOff>16795</xdr:rowOff>
    </xdr:from>
    <xdr:to>
      <xdr:col>4</xdr:col>
      <xdr:colOff>117308</xdr:colOff>
      <xdr:row>20</xdr:row>
      <xdr:rowOff>467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68F373B8-B459-4EAF-9D41-38A8BD7395C7}"/>
            </a:ext>
          </a:extLst>
        </xdr:cNvPr>
        <xdr:cNvSpPr/>
      </xdr:nvSpPr>
      <xdr:spPr>
        <a:xfrm>
          <a:off x="2503571" y="3735355"/>
          <a:ext cx="521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572253</xdr:colOff>
      <xdr:row>17</xdr:row>
      <xdr:rowOff>16042</xdr:rowOff>
    </xdr:from>
    <xdr:to>
      <xdr:col>4</xdr:col>
      <xdr:colOff>78957</xdr:colOff>
      <xdr:row>17</xdr:row>
      <xdr:rowOff>190214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1C39A77C-A26D-4410-A9E5-06462688CFC1}"/>
            </a:ext>
          </a:extLst>
        </xdr:cNvPr>
        <xdr:cNvSpPr/>
      </xdr:nvSpPr>
      <xdr:spPr>
        <a:xfrm>
          <a:off x="2401053" y="3353602"/>
          <a:ext cx="11630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53140</xdr:colOff>
      <xdr:row>18</xdr:row>
      <xdr:rowOff>11281</xdr:rowOff>
    </xdr:from>
    <xdr:to>
      <xdr:col>4</xdr:col>
      <xdr:colOff>105277</xdr:colOff>
      <xdr:row>18</xdr:row>
      <xdr:rowOff>185453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8AFF205F-D71D-4111-8C08-020F5FB531A3}"/>
            </a:ext>
          </a:extLst>
        </xdr:cNvPr>
        <xdr:cNvSpPr/>
      </xdr:nvSpPr>
      <xdr:spPr>
        <a:xfrm>
          <a:off x="2491540" y="3539341"/>
          <a:ext cx="521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248653</xdr:colOff>
      <xdr:row>23</xdr:row>
      <xdr:rowOff>4010</xdr:rowOff>
    </xdr:from>
    <xdr:to>
      <xdr:col>12</xdr:col>
      <xdr:colOff>401053</xdr:colOff>
      <xdr:row>23</xdr:row>
      <xdr:rowOff>178182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9F9484DA-2F0D-4955-AF64-3316E28267F6}"/>
            </a:ext>
          </a:extLst>
        </xdr:cNvPr>
        <xdr:cNvSpPr/>
      </xdr:nvSpPr>
      <xdr:spPr>
        <a:xfrm>
          <a:off x="8005813" y="4461710"/>
          <a:ext cx="152400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236621</xdr:colOff>
      <xdr:row>22</xdr:row>
      <xdr:rowOff>8021</xdr:rowOff>
    </xdr:from>
    <xdr:to>
      <xdr:col>12</xdr:col>
      <xdr:colOff>385010</xdr:colOff>
      <xdr:row>22</xdr:row>
      <xdr:rowOff>182193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6DB671C2-D227-4181-B8CD-1B97EF3768AC}"/>
            </a:ext>
          </a:extLst>
        </xdr:cNvPr>
        <xdr:cNvSpPr/>
      </xdr:nvSpPr>
      <xdr:spPr>
        <a:xfrm>
          <a:off x="7993781" y="4282841"/>
          <a:ext cx="14838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26968</xdr:colOff>
      <xdr:row>21</xdr:row>
      <xdr:rowOff>2767</xdr:rowOff>
    </xdr:from>
    <xdr:to>
      <xdr:col>12</xdr:col>
      <xdr:colOff>287652</xdr:colOff>
      <xdr:row>21</xdr:row>
      <xdr:rowOff>176939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BC03AA81-6904-45C6-96F6-568D183B9EB1}"/>
            </a:ext>
          </a:extLst>
        </xdr:cNvPr>
        <xdr:cNvSpPr/>
      </xdr:nvSpPr>
      <xdr:spPr>
        <a:xfrm>
          <a:off x="7784128" y="4094707"/>
          <a:ext cx="2606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12170</xdr:colOff>
      <xdr:row>19</xdr:row>
      <xdr:rowOff>8022</xdr:rowOff>
    </xdr:from>
    <xdr:to>
      <xdr:col>12</xdr:col>
      <xdr:colOff>140507</xdr:colOff>
      <xdr:row>19</xdr:row>
      <xdr:rowOff>182194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548A63E4-B60B-43AE-A85B-60D19A91C26E}"/>
            </a:ext>
          </a:extLst>
        </xdr:cNvPr>
        <xdr:cNvSpPr/>
      </xdr:nvSpPr>
      <xdr:spPr>
        <a:xfrm>
          <a:off x="7769330" y="3726582"/>
          <a:ext cx="128337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505742</xdr:colOff>
      <xdr:row>18</xdr:row>
      <xdr:rowOff>12030</xdr:rowOff>
    </xdr:from>
    <xdr:to>
      <xdr:col>12</xdr:col>
      <xdr:colOff>112710</xdr:colOff>
      <xdr:row>18</xdr:row>
      <xdr:rowOff>186202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76D24489-48A1-403C-9BE1-3DAB4995B457}"/>
            </a:ext>
          </a:extLst>
        </xdr:cNvPr>
        <xdr:cNvSpPr/>
      </xdr:nvSpPr>
      <xdr:spPr>
        <a:xfrm>
          <a:off x="7653302" y="3540090"/>
          <a:ext cx="21656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497445</xdr:colOff>
      <xdr:row>17</xdr:row>
      <xdr:rowOff>12031</xdr:rowOff>
    </xdr:from>
    <xdr:to>
      <xdr:col>12</xdr:col>
      <xdr:colOff>24203</xdr:colOff>
      <xdr:row>17</xdr:row>
      <xdr:rowOff>186203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5E6B2AD3-12A9-4C4D-967D-001DA5B0D593}"/>
            </a:ext>
          </a:extLst>
        </xdr:cNvPr>
        <xdr:cNvSpPr/>
      </xdr:nvSpPr>
      <xdr:spPr>
        <a:xfrm>
          <a:off x="7645005" y="3349591"/>
          <a:ext cx="13635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349488</xdr:colOff>
      <xdr:row>23</xdr:row>
      <xdr:rowOff>3668</xdr:rowOff>
    </xdr:from>
    <xdr:to>
      <xdr:col>17</xdr:col>
      <xdr:colOff>521941</xdr:colOff>
      <xdr:row>23</xdr:row>
      <xdr:rowOff>177840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292475A-C15D-42C6-9D32-C8609EC29B5C}"/>
            </a:ext>
          </a:extLst>
        </xdr:cNvPr>
        <xdr:cNvSpPr/>
      </xdr:nvSpPr>
      <xdr:spPr>
        <a:xfrm>
          <a:off x="11154648" y="4461368"/>
          <a:ext cx="172453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329436</xdr:colOff>
      <xdr:row>22</xdr:row>
      <xdr:rowOff>3667</xdr:rowOff>
    </xdr:from>
    <xdr:to>
      <xdr:col>17</xdr:col>
      <xdr:colOff>465794</xdr:colOff>
      <xdr:row>22</xdr:row>
      <xdr:rowOff>177839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A0BA68EB-C719-4FEC-8D20-596642AC3817}"/>
            </a:ext>
          </a:extLst>
        </xdr:cNvPr>
        <xdr:cNvSpPr/>
      </xdr:nvSpPr>
      <xdr:spPr>
        <a:xfrm>
          <a:off x="11134596" y="4278487"/>
          <a:ext cx="13635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144494</xdr:colOff>
      <xdr:row>21</xdr:row>
      <xdr:rowOff>3666</xdr:rowOff>
    </xdr:from>
    <xdr:to>
      <xdr:col>17</xdr:col>
      <xdr:colOff>405178</xdr:colOff>
      <xdr:row>21</xdr:row>
      <xdr:rowOff>177838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6B553104-AF5B-423C-B4BF-D916AEBC7D76}"/>
            </a:ext>
          </a:extLst>
        </xdr:cNvPr>
        <xdr:cNvSpPr/>
      </xdr:nvSpPr>
      <xdr:spPr>
        <a:xfrm>
          <a:off x="10949654" y="4095606"/>
          <a:ext cx="2606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93617</xdr:colOff>
      <xdr:row>19</xdr:row>
      <xdr:rowOff>16386</xdr:rowOff>
    </xdr:from>
    <xdr:to>
      <xdr:col>17</xdr:col>
      <xdr:colOff>221954</xdr:colOff>
      <xdr:row>19</xdr:row>
      <xdr:rowOff>190558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72B7668A-724A-4FB6-A200-28BD20DD95F9}"/>
            </a:ext>
          </a:extLst>
        </xdr:cNvPr>
        <xdr:cNvSpPr/>
      </xdr:nvSpPr>
      <xdr:spPr>
        <a:xfrm>
          <a:off x="10898777" y="3734946"/>
          <a:ext cx="128337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590578</xdr:colOff>
      <xdr:row>18</xdr:row>
      <xdr:rowOff>16730</xdr:rowOff>
    </xdr:from>
    <xdr:to>
      <xdr:col>17</xdr:col>
      <xdr:colOff>205567</xdr:colOff>
      <xdr:row>18</xdr:row>
      <xdr:rowOff>190902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E6E438BA-8BA8-4112-A9EF-D42F770AC2EB}"/>
            </a:ext>
          </a:extLst>
        </xdr:cNvPr>
        <xdr:cNvSpPr/>
      </xdr:nvSpPr>
      <xdr:spPr>
        <a:xfrm>
          <a:off x="10786138" y="3544790"/>
          <a:ext cx="22458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582901</xdr:colOff>
      <xdr:row>17</xdr:row>
      <xdr:rowOff>3322</xdr:rowOff>
    </xdr:from>
    <xdr:to>
      <xdr:col>17</xdr:col>
      <xdr:colOff>41480</xdr:colOff>
      <xdr:row>17</xdr:row>
      <xdr:rowOff>177494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36733400-9C32-40B0-99E7-EE5E1432F7C9}"/>
            </a:ext>
          </a:extLst>
        </xdr:cNvPr>
        <xdr:cNvSpPr/>
      </xdr:nvSpPr>
      <xdr:spPr>
        <a:xfrm>
          <a:off x="10778461" y="3340882"/>
          <a:ext cx="6817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373140</xdr:colOff>
      <xdr:row>23</xdr:row>
      <xdr:rowOff>1926</xdr:rowOff>
    </xdr:from>
    <xdr:to>
      <xdr:col>6</xdr:col>
      <xdr:colOff>445329</xdr:colOff>
      <xdr:row>23</xdr:row>
      <xdr:rowOff>177063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164385DB-0292-4BCC-BBE1-2969376CAC61}"/>
            </a:ext>
          </a:extLst>
        </xdr:cNvPr>
        <xdr:cNvSpPr/>
      </xdr:nvSpPr>
      <xdr:spPr>
        <a:xfrm>
          <a:off x="4030740" y="4459626"/>
          <a:ext cx="7218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365119</xdr:colOff>
      <xdr:row>22</xdr:row>
      <xdr:rowOff>8022</xdr:rowOff>
    </xdr:from>
    <xdr:to>
      <xdr:col>6</xdr:col>
      <xdr:colOff>417256</xdr:colOff>
      <xdr:row>23</xdr:row>
      <xdr:rowOff>279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2BB3C600-4423-427E-B281-C408591928CC}"/>
            </a:ext>
          </a:extLst>
        </xdr:cNvPr>
        <xdr:cNvSpPr/>
      </xdr:nvSpPr>
      <xdr:spPr>
        <a:xfrm>
          <a:off x="4022719" y="4282842"/>
          <a:ext cx="52137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275925</xdr:colOff>
      <xdr:row>21</xdr:row>
      <xdr:rowOff>10106</xdr:rowOff>
    </xdr:from>
    <xdr:to>
      <xdr:col>6</xdr:col>
      <xdr:colOff>408272</xdr:colOff>
      <xdr:row>22</xdr:row>
      <xdr:rowOff>2363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BA485834-C415-402A-80B7-FAEF43DEF2A8}"/>
            </a:ext>
          </a:extLst>
        </xdr:cNvPr>
        <xdr:cNvSpPr/>
      </xdr:nvSpPr>
      <xdr:spPr>
        <a:xfrm>
          <a:off x="3933525" y="4102046"/>
          <a:ext cx="132347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290041</xdr:colOff>
      <xdr:row>19</xdr:row>
      <xdr:rowOff>12031</xdr:rowOff>
    </xdr:from>
    <xdr:to>
      <xdr:col>6</xdr:col>
      <xdr:colOff>290041</xdr:colOff>
      <xdr:row>20</xdr:row>
      <xdr:rowOff>860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B6AA5B8F-2228-480F-8C90-B4BA1DE80931}"/>
            </a:ext>
          </a:extLst>
        </xdr:cNvPr>
        <xdr:cNvCxnSpPr/>
      </xdr:nvCxnSpPr>
      <xdr:spPr>
        <a:xfrm>
          <a:off x="3947641" y="3730591"/>
          <a:ext cx="0" cy="179329"/>
        </a:xfrm>
        <a:prstGeom prst="line">
          <a:avLst/>
        </a:prstGeom>
        <a:ln w="22225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252022</xdr:colOff>
      <xdr:row>18</xdr:row>
      <xdr:rowOff>15081</xdr:rowOff>
    </xdr:from>
    <xdr:to>
      <xdr:col>6</xdr:col>
      <xdr:colOff>297741</xdr:colOff>
      <xdr:row>18</xdr:row>
      <xdr:rowOff>190218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618CDF89-58DB-4F53-A84F-4888B9B74E19}"/>
            </a:ext>
          </a:extLst>
        </xdr:cNvPr>
        <xdr:cNvSpPr/>
      </xdr:nvSpPr>
      <xdr:spPr>
        <a:xfrm>
          <a:off x="3909622" y="3543141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210954</xdr:colOff>
      <xdr:row>17</xdr:row>
      <xdr:rowOff>8021</xdr:rowOff>
    </xdr:from>
    <xdr:to>
      <xdr:col>6</xdr:col>
      <xdr:colOff>256673</xdr:colOff>
      <xdr:row>17</xdr:row>
      <xdr:rowOff>183158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2BA013D3-DBBB-4A4A-B1C0-58B8C626123A}"/>
            </a:ext>
          </a:extLst>
        </xdr:cNvPr>
        <xdr:cNvSpPr/>
      </xdr:nvSpPr>
      <xdr:spPr>
        <a:xfrm>
          <a:off x="3868554" y="3345581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521208</xdr:colOff>
      <xdr:row>23</xdr:row>
      <xdr:rowOff>6096</xdr:rowOff>
    </xdr:from>
    <xdr:to>
      <xdr:col>16</xdr:col>
      <xdr:colOff>576072</xdr:colOff>
      <xdr:row>23</xdr:row>
      <xdr:rowOff>181233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67F66D54-19B0-424E-8C14-BE6A11105A9F}"/>
            </a:ext>
          </a:extLst>
        </xdr:cNvPr>
        <xdr:cNvSpPr/>
      </xdr:nvSpPr>
      <xdr:spPr>
        <a:xfrm>
          <a:off x="10716768" y="4463796"/>
          <a:ext cx="54864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518160</xdr:colOff>
      <xdr:row>22</xdr:row>
      <xdr:rowOff>3048</xdr:rowOff>
    </xdr:from>
    <xdr:to>
      <xdr:col>16</xdr:col>
      <xdr:colOff>563879</xdr:colOff>
      <xdr:row>22</xdr:row>
      <xdr:rowOff>178185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A9B67E0D-2982-48BB-BFC4-BAF6E9B6203D}"/>
            </a:ext>
          </a:extLst>
        </xdr:cNvPr>
        <xdr:cNvSpPr/>
      </xdr:nvSpPr>
      <xdr:spPr>
        <a:xfrm>
          <a:off x="10713720" y="4277868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338328</xdr:colOff>
      <xdr:row>21</xdr:row>
      <xdr:rowOff>6096</xdr:rowOff>
    </xdr:from>
    <xdr:to>
      <xdr:col>16</xdr:col>
      <xdr:colOff>426720</xdr:colOff>
      <xdr:row>21</xdr:row>
      <xdr:rowOff>181233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B1B58A5F-1F6B-4FF3-9F12-82A728F3BB97}"/>
            </a:ext>
          </a:extLst>
        </xdr:cNvPr>
        <xdr:cNvSpPr/>
      </xdr:nvSpPr>
      <xdr:spPr>
        <a:xfrm>
          <a:off x="10533888" y="4098036"/>
          <a:ext cx="88392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341376</xdr:colOff>
      <xdr:row>19</xdr:row>
      <xdr:rowOff>3048</xdr:rowOff>
    </xdr:from>
    <xdr:to>
      <xdr:col>16</xdr:col>
      <xdr:colOff>341376</xdr:colOff>
      <xdr:row>19</xdr:row>
      <xdr:rowOff>185929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198B9CA5-11B6-4C81-94CA-EF1FC420A51E}"/>
            </a:ext>
          </a:extLst>
        </xdr:cNvPr>
        <xdr:cNvCxnSpPr/>
      </xdr:nvCxnSpPr>
      <xdr:spPr>
        <a:xfrm>
          <a:off x="10536936" y="3721608"/>
          <a:ext cx="0" cy="182881"/>
        </a:xfrm>
        <a:prstGeom prst="line">
          <a:avLst/>
        </a:prstGeom>
        <a:ln w="254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262065</xdr:colOff>
      <xdr:row>18</xdr:row>
      <xdr:rowOff>6765</xdr:rowOff>
    </xdr:from>
    <xdr:to>
      <xdr:col>16</xdr:col>
      <xdr:colOff>262065</xdr:colOff>
      <xdr:row>19</xdr:row>
      <xdr:rowOff>75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3EA61D92-521A-4E71-B385-6A52F8A84BC0}"/>
            </a:ext>
          </a:extLst>
        </xdr:cNvPr>
        <xdr:cNvCxnSpPr/>
      </xdr:nvCxnSpPr>
      <xdr:spPr>
        <a:xfrm>
          <a:off x="10457625" y="3534825"/>
          <a:ext cx="0" cy="183810"/>
        </a:xfrm>
        <a:prstGeom prst="lin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253465</xdr:colOff>
      <xdr:row>17</xdr:row>
      <xdr:rowOff>11539</xdr:rowOff>
    </xdr:from>
    <xdr:to>
      <xdr:col>16</xdr:col>
      <xdr:colOff>253465</xdr:colOff>
      <xdr:row>18</xdr:row>
      <xdr:rowOff>3920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7672494A-4AFC-444E-ACA4-A2CD3383EEAA}"/>
            </a:ext>
          </a:extLst>
        </xdr:cNvPr>
        <xdr:cNvCxnSpPr/>
      </xdr:nvCxnSpPr>
      <xdr:spPr>
        <a:xfrm>
          <a:off x="10449025" y="3349099"/>
          <a:ext cx="0" cy="182881"/>
        </a:xfrm>
        <a:prstGeom prst="lin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23</xdr:row>
      <xdr:rowOff>4763</xdr:rowOff>
    </xdr:from>
    <xdr:to>
      <xdr:col>10</xdr:col>
      <xdr:colOff>445769</xdr:colOff>
      <xdr:row>23</xdr:row>
      <xdr:rowOff>180296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772EF9C7-242D-4159-93CF-7B8387148A1F}"/>
            </a:ext>
          </a:extLst>
        </xdr:cNvPr>
        <xdr:cNvSpPr/>
      </xdr:nvSpPr>
      <xdr:spPr>
        <a:xfrm>
          <a:off x="6717030" y="4462463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385763</xdr:colOff>
      <xdr:row>22</xdr:row>
      <xdr:rowOff>4763</xdr:rowOff>
    </xdr:from>
    <xdr:to>
      <xdr:col>10</xdr:col>
      <xdr:colOff>431482</xdr:colOff>
      <xdr:row>22</xdr:row>
      <xdr:rowOff>180296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B215E243-D009-42C9-9E40-F9AD6FB72ECE}"/>
            </a:ext>
          </a:extLst>
        </xdr:cNvPr>
        <xdr:cNvSpPr/>
      </xdr:nvSpPr>
      <xdr:spPr>
        <a:xfrm>
          <a:off x="6702743" y="4279583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347662</xdr:colOff>
      <xdr:row>21</xdr:row>
      <xdr:rowOff>4763</xdr:rowOff>
    </xdr:from>
    <xdr:to>
      <xdr:col>10</xdr:col>
      <xdr:colOff>418419</xdr:colOff>
      <xdr:row>21</xdr:row>
      <xdr:rowOff>180296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1E046A32-2E4A-4FB9-846C-985FEFC13DB4}"/>
            </a:ext>
          </a:extLst>
        </xdr:cNvPr>
        <xdr:cNvSpPr/>
      </xdr:nvSpPr>
      <xdr:spPr>
        <a:xfrm>
          <a:off x="6664642" y="4096703"/>
          <a:ext cx="70757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338137</xdr:colOff>
      <xdr:row>19</xdr:row>
      <xdr:rowOff>9525</xdr:rowOff>
    </xdr:from>
    <xdr:to>
      <xdr:col>10</xdr:col>
      <xdr:colOff>385669</xdr:colOff>
      <xdr:row>19</xdr:row>
      <xdr:rowOff>184007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6F5B1EDA-A5E6-4361-95D6-E819BB8C8D16}"/>
            </a:ext>
          </a:extLst>
        </xdr:cNvPr>
        <xdr:cNvSpPr/>
      </xdr:nvSpPr>
      <xdr:spPr>
        <a:xfrm>
          <a:off x="6655117" y="3728085"/>
          <a:ext cx="47532" cy="1744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338138</xdr:colOff>
      <xdr:row>18</xdr:row>
      <xdr:rowOff>0</xdr:rowOff>
    </xdr:from>
    <xdr:to>
      <xdr:col>10</xdr:col>
      <xdr:colOff>338138</xdr:colOff>
      <xdr:row>18</xdr:row>
      <xdr:rowOff>190499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82A11E3-0E88-4839-927B-B7B53083CD8C}"/>
            </a:ext>
          </a:extLst>
        </xdr:cNvPr>
        <xdr:cNvCxnSpPr/>
      </xdr:nvCxnSpPr>
      <xdr:spPr>
        <a:xfrm>
          <a:off x="6655118" y="3528060"/>
          <a:ext cx="0" cy="1904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0</xdr:rowOff>
    </xdr:from>
    <xdr:to>
      <xdr:col>10</xdr:col>
      <xdr:colOff>323850</xdr:colOff>
      <xdr:row>17</xdr:row>
      <xdr:rowOff>180906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E4373567-1009-4400-8F96-BA1436EB9BDC}"/>
            </a:ext>
          </a:extLst>
        </xdr:cNvPr>
        <xdr:cNvCxnSpPr/>
      </xdr:nvCxnSpPr>
      <xdr:spPr>
        <a:xfrm>
          <a:off x="6640830" y="3337560"/>
          <a:ext cx="0" cy="180906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309563</xdr:colOff>
      <xdr:row>23</xdr:row>
      <xdr:rowOff>0</xdr:rowOff>
    </xdr:from>
    <xdr:to>
      <xdr:col>13</xdr:col>
      <xdr:colOff>461963</xdr:colOff>
      <xdr:row>23</xdr:row>
      <xdr:rowOff>174172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576FE308-3AA5-47AC-B774-272BEC2AF553}"/>
            </a:ext>
          </a:extLst>
        </xdr:cNvPr>
        <xdr:cNvSpPr/>
      </xdr:nvSpPr>
      <xdr:spPr>
        <a:xfrm>
          <a:off x="8676323" y="4457700"/>
          <a:ext cx="152400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300937</xdr:colOff>
      <xdr:row>22</xdr:row>
      <xdr:rowOff>2786</xdr:rowOff>
    </xdr:from>
    <xdr:to>
      <xdr:col>13</xdr:col>
      <xdr:colOff>362850</xdr:colOff>
      <xdr:row>22</xdr:row>
      <xdr:rowOff>180013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DF45C63D-D272-42A7-9D68-0C1F7E4FCBAC}"/>
            </a:ext>
          </a:extLst>
        </xdr:cNvPr>
        <xdr:cNvSpPr/>
      </xdr:nvSpPr>
      <xdr:spPr>
        <a:xfrm>
          <a:off x="8667697" y="4277606"/>
          <a:ext cx="61913" cy="177227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189781</xdr:colOff>
      <xdr:row>21</xdr:row>
      <xdr:rowOff>5751</xdr:rowOff>
    </xdr:from>
    <xdr:to>
      <xdr:col>13</xdr:col>
      <xdr:colOff>365185</xdr:colOff>
      <xdr:row>21</xdr:row>
      <xdr:rowOff>179923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3E022A6E-B886-40A8-B7C8-2B078904CD4F}"/>
            </a:ext>
          </a:extLst>
        </xdr:cNvPr>
        <xdr:cNvSpPr/>
      </xdr:nvSpPr>
      <xdr:spPr>
        <a:xfrm>
          <a:off x="8556541" y="4097691"/>
          <a:ext cx="17540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178279</xdr:colOff>
      <xdr:row>19</xdr:row>
      <xdr:rowOff>8628</xdr:rowOff>
    </xdr:from>
    <xdr:to>
      <xdr:col>13</xdr:col>
      <xdr:colOff>261668</xdr:colOff>
      <xdr:row>19</xdr:row>
      <xdr:rowOff>182800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49C03150-CB03-4550-BCE7-AD5B1C4E4DF3}"/>
            </a:ext>
          </a:extLst>
        </xdr:cNvPr>
        <xdr:cNvSpPr/>
      </xdr:nvSpPr>
      <xdr:spPr>
        <a:xfrm>
          <a:off x="8545039" y="3727188"/>
          <a:ext cx="83389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169653</xdr:colOff>
      <xdr:row>18</xdr:row>
      <xdr:rowOff>11502</xdr:rowOff>
    </xdr:from>
    <xdr:to>
      <xdr:col>13</xdr:col>
      <xdr:colOff>253042</xdr:colOff>
      <xdr:row>18</xdr:row>
      <xdr:rowOff>185674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F51B78B9-8888-4712-BD03-6B04296BAE63}"/>
            </a:ext>
          </a:extLst>
        </xdr:cNvPr>
        <xdr:cNvSpPr/>
      </xdr:nvSpPr>
      <xdr:spPr>
        <a:xfrm>
          <a:off x="8536413" y="3539562"/>
          <a:ext cx="83389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103516</xdr:colOff>
      <xdr:row>17</xdr:row>
      <xdr:rowOff>8627</xdr:rowOff>
    </xdr:from>
    <xdr:to>
      <xdr:col>13</xdr:col>
      <xdr:colOff>247290</xdr:colOff>
      <xdr:row>17</xdr:row>
      <xdr:rowOff>182799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4FEEF062-00E6-4834-8AD3-3FC48E3BB718}"/>
            </a:ext>
          </a:extLst>
        </xdr:cNvPr>
        <xdr:cNvSpPr/>
      </xdr:nvSpPr>
      <xdr:spPr>
        <a:xfrm>
          <a:off x="8470276" y="3346187"/>
          <a:ext cx="14377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175403</xdr:colOff>
      <xdr:row>23</xdr:row>
      <xdr:rowOff>2876</xdr:rowOff>
    </xdr:from>
    <xdr:to>
      <xdr:col>13</xdr:col>
      <xdr:colOff>290422</xdr:colOff>
      <xdr:row>23</xdr:row>
      <xdr:rowOff>177048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C2D87CD6-4F24-4F05-839B-68DE3167891F}"/>
            </a:ext>
          </a:extLst>
        </xdr:cNvPr>
        <xdr:cNvSpPr/>
      </xdr:nvSpPr>
      <xdr:spPr>
        <a:xfrm>
          <a:off x="8542163" y="4460576"/>
          <a:ext cx="1150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169653</xdr:colOff>
      <xdr:row>22</xdr:row>
      <xdr:rowOff>8627</xdr:rowOff>
    </xdr:from>
    <xdr:to>
      <xdr:col>13</xdr:col>
      <xdr:colOff>250166</xdr:colOff>
      <xdr:row>22</xdr:row>
      <xdr:rowOff>182799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8433A707-31D1-4C43-B5C3-8354A77B0436}"/>
            </a:ext>
          </a:extLst>
        </xdr:cNvPr>
        <xdr:cNvSpPr/>
      </xdr:nvSpPr>
      <xdr:spPr>
        <a:xfrm>
          <a:off x="8536413" y="4283447"/>
          <a:ext cx="80513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106393</xdr:colOff>
      <xdr:row>21</xdr:row>
      <xdr:rowOff>5751</xdr:rowOff>
    </xdr:from>
    <xdr:to>
      <xdr:col>13</xdr:col>
      <xdr:colOff>184031</xdr:colOff>
      <xdr:row>21</xdr:row>
      <xdr:rowOff>179923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AF7143DA-5F71-4D13-BFB6-4282CD0D67D6}"/>
            </a:ext>
          </a:extLst>
        </xdr:cNvPr>
        <xdr:cNvSpPr/>
      </xdr:nvSpPr>
      <xdr:spPr>
        <a:xfrm>
          <a:off x="8473153" y="4097691"/>
          <a:ext cx="77638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77638</xdr:colOff>
      <xdr:row>19</xdr:row>
      <xdr:rowOff>5752</xdr:rowOff>
    </xdr:from>
    <xdr:to>
      <xdr:col>13</xdr:col>
      <xdr:colOff>175404</xdr:colOff>
      <xdr:row>19</xdr:row>
      <xdr:rowOff>179924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5C6A1C38-D743-4182-8310-CFC732641191}"/>
            </a:ext>
          </a:extLst>
        </xdr:cNvPr>
        <xdr:cNvSpPr/>
      </xdr:nvSpPr>
      <xdr:spPr>
        <a:xfrm>
          <a:off x="8444398" y="3724312"/>
          <a:ext cx="97766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69011</xdr:colOff>
      <xdr:row>18</xdr:row>
      <xdr:rowOff>11503</xdr:rowOff>
    </xdr:from>
    <xdr:to>
      <xdr:col>13</xdr:col>
      <xdr:colOff>114730</xdr:colOff>
      <xdr:row>18</xdr:row>
      <xdr:rowOff>185675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E628B7C9-EABF-4BEC-B8AC-9E394A42A44E}"/>
            </a:ext>
          </a:extLst>
        </xdr:cNvPr>
        <xdr:cNvSpPr/>
      </xdr:nvSpPr>
      <xdr:spPr>
        <a:xfrm>
          <a:off x="8435771" y="3539563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48882</xdr:colOff>
      <xdr:row>17</xdr:row>
      <xdr:rowOff>5752</xdr:rowOff>
    </xdr:from>
    <xdr:to>
      <xdr:col>13</xdr:col>
      <xdr:colOff>94601</xdr:colOff>
      <xdr:row>17</xdr:row>
      <xdr:rowOff>179924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EB317084-2CD7-4724-8F59-A2CADD2E1AFF}"/>
            </a:ext>
          </a:extLst>
        </xdr:cNvPr>
        <xdr:cNvSpPr/>
      </xdr:nvSpPr>
      <xdr:spPr>
        <a:xfrm>
          <a:off x="8415642" y="3343312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103517</xdr:colOff>
      <xdr:row>23</xdr:row>
      <xdr:rowOff>2877</xdr:rowOff>
    </xdr:from>
    <xdr:to>
      <xdr:col>13</xdr:col>
      <xdr:colOff>172528</xdr:colOff>
      <xdr:row>23</xdr:row>
      <xdr:rowOff>177049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1AA6889F-D275-4EBA-88AB-6138C4C49935}"/>
            </a:ext>
          </a:extLst>
        </xdr:cNvPr>
        <xdr:cNvSpPr/>
      </xdr:nvSpPr>
      <xdr:spPr>
        <a:xfrm>
          <a:off x="8470277" y="4460577"/>
          <a:ext cx="69011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106392</xdr:colOff>
      <xdr:row>21</xdr:row>
      <xdr:rowOff>181154</xdr:rowOff>
    </xdr:from>
    <xdr:to>
      <xdr:col>13</xdr:col>
      <xdr:colOff>106392</xdr:colOff>
      <xdr:row>22</xdr:row>
      <xdr:rowOff>181154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60350718-6F59-4A7B-A7E0-12B8D740683A}"/>
            </a:ext>
          </a:extLst>
        </xdr:cNvPr>
        <xdr:cNvCxnSpPr/>
      </xdr:nvCxnSpPr>
      <xdr:spPr>
        <a:xfrm>
          <a:off x="8473152" y="4273094"/>
          <a:ext cx="0" cy="182880"/>
        </a:xfrm>
        <a:prstGeom prst="line">
          <a:avLst/>
        </a:prstGeom>
        <a:ln w="190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46008</xdr:colOff>
      <xdr:row>21</xdr:row>
      <xdr:rowOff>2876</xdr:rowOff>
    </xdr:from>
    <xdr:to>
      <xdr:col>13</xdr:col>
      <xdr:colOff>100642</xdr:colOff>
      <xdr:row>21</xdr:row>
      <xdr:rowOff>177048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E6917F42-A0EF-481E-87A8-22A10BA3E01D}"/>
            </a:ext>
          </a:extLst>
        </xdr:cNvPr>
        <xdr:cNvSpPr/>
      </xdr:nvSpPr>
      <xdr:spPr>
        <a:xfrm>
          <a:off x="8412768" y="4094816"/>
          <a:ext cx="54634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20129</xdr:colOff>
      <xdr:row>19</xdr:row>
      <xdr:rowOff>5752</xdr:rowOff>
    </xdr:from>
    <xdr:to>
      <xdr:col>13</xdr:col>
      <xdr:colOff>71887</xdr:colOff>
      <xdr:row>19</xdr:row>
      <xdr:rowOff>179924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B53F0A8D-49C5-4586-A9C4-ED30798A93A5}"/>
            </a:ext>
          </a:extLst>
        </xdr:cNvPr>
        <xdr:cNvSpPr/>
      </xdr:nvSpPr>
      <xdr:spPr>
        <a:xfrm>
          <a:off x="8386889" y="3724312"/>
          <a:ext cx="51758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17253</xdr:colOff>
      <xdr:row>18</xdr:row>
      <xdr:rowOff>8627</xdr:rowOff>
    </xdr:from>
    <xdr:to>
      <xdr:col>13</xdr:col>
      <xdr:colOff>62972</xdr:colOff>
      <xdr:row>18</xdr:row>
      <xdr:rowOff>182799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852B0A53-572B-4566-A45F-EC3C76FA579A}"/>
            </a:ext>
          </a:extLst>
        </xdr:cNvPr>
        <xdr:cNvSpPr/>
      </xdr:nvSpPr>
      <xdr:spPr>
        <a:xfrm>
          <a:off x="8384013" y="3536687"/>
          <a:ext cx="45719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603849</xdr:colOff>
      <xdr:row>17</xdr:row>
      <xdr:rowOff>5751</xdr:rowOff>
    </xdr:from>
    <xdr:to>
      <xdr:col>13</xdr:col>
      <xdr:colOff>39968</xdr:colOff>
      <xdr:row>17</xdr:row>
      <xdr:rowOff>179923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72E3A28B-9D37-4AC8-BA3A-05FFD7D7733F}"/>
            </a:ext>
          </a:extLst>
        </xdr:cNvPr>
        <xdr:cNvSpPr/>
      </xdr:nvSpPr>
      <xdr:spPr>
        <a:xfrm>
          <a:off x="8361009" y="3343311"/>
          <a:ext cx="45719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499068</xdr:colOff>
      <xdr:row>23</xdr:row>
      <xdr:rowOff>4689</xdr:rowOff>
    </xdr:from>
    <xdr:to>
      <xdr:col>13</xdr:col>
      <xdr:colOff>84955</xdr:colOff>
      <xdr:row>23</xdr:row>
      <xdr:rowOff>180034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B61A981B-CD2C-4B0A-AB30-2FB824BB46EC}"/>
            </a:ext>
          </a:extLst>
        </xdr:cNvPr>
        <xdr:cNvSpPr/>
      </xdr:nvSpPr>
      <xdr:spPr>
        <a:xfrm>
          <a:off x="8256228" y="4462389"/>
          <a:ext cx="195487" cy="17534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488517</xdr:colOff>
      <xdr:row>22</xdr:row>
      <xdr:rowOff>9043</xdr:rowOff>
    </xdr:from>
    <xdr:to>
      <xdr:col>12</xdr:col>
      <xdr:colOff>575488</xdr:colOff>
      <xdr:row>23</xdr:row>
      <xdr:rowOff>1508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5F4CBCEE-EDC6-4BEC-A50D-72A2F5E53D09}"/>
            </a:ext>
          </a:extLst>
        </xdr:cNvPr>
        <xdr:cNvSpPr/>
      </xdr:nvSpPr>
      <xdr:spPr>
        <a:xfrm>
          <a:off x="8245677" y="4283863"/>
          <a:ext cx="86971" cy="17534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93785</xdr:colOff>
      <xdr:row>23</xdr:row>
      <xdr:rowOff>5863</xdr:rowOff>
    </xdr:from>
    <xdr:to>
      <xdr:col>13</xdr:col>
      <xdr:colOff>93785</xdr:colOff>
      <xdr:row>24</xdr:row>
      <xdr:rowOff>17584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9ED28DD2-0550-4C65-838E-37409CDFF2DA}"/>
            </a:ext>
          </a:extLst>
        </xdr:cNvPr>
        <xdr:cNvCxnSpPr/>
      </xdr:nvCxnSpPr>
      <xdr:spPr>
        <a:xfrm>
          <a:off x="8460545" y="4463563"/>
          <a:ext cx="0" cy="194601"/>
        </a:xfrm>
        <a:prstGeom prst="line">
          <a:avLst/>
        </a:prstGeom>
        <a:ln w="127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587829</xdr:colOff>
      <xdr:row>22</xdr:row>
      <xdr:rowOff>13062</xdr:rowOff>
    </xdr:from>
    <xdr:to>
      <xdr:col>13</xdr:col>
      <xdr:colOff>82732</xdr:colOff>
      <xdr:row>22</xdr:row>
      <xdr:rowOff>174171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E08C90C9-F71F-4C26-A3BC-603B95956F5F}"/>
            </a:ext>
          </a:extLst>
        </xdr:cNvPr>
        <xdr:cNvSpPr/>
      </xdr:nvSpPr>
      <xdr:spPr>
        <a:xfrm>
          <a:off x="8344989" y="4287882"/>
          <a:ext cx="104503" cy="161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439783</xdr:colOff>
      <xdr:row>21</xdr:row>
      <xdr:rowOff>8709</xdr:rowOff>
    </xdr:from>
    <xdr:to>
      <xdr:col>13</xdr:col>
      <xdr:colOff>43543</xdr:colOff>
      <xdr:row>22</xdr:row>
      <xdr:rowOff>1174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62A6A1DC-D479-4BB0-BC9A-36BF1A262A24}"/>
            </a:ext>
          </a:extLst>
        </xdr:cNvPr>
        <xdr:cNvSpPr/>
      </xdr:nvSpPr>
      <xdr:spPr>
        <a:xfrm>
          <a:off x="8196943" y="4100649"/>
          <a:ext cx="213360" cy="17534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365760</xdr:colOff>
      <xdr:row>19</xdr:row>
      <xdr:rowOff>13062</xdr:rowOff>
    </xdr:from>
    <xdr:to>
      <xdr:col>13</xdr:col>
      <xdr:colOff>17417</xdr:colOff>
      <xdr:row>19</xdr:row>
      <xdr:rowOff>188407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A6970716-1782-4922-8169-7D0BAAFE5644}"/>
            </a:ext>
          </a:extLst>
        </xdr:cNvPr>
        <xdr:cNvSpPr/>
      </xdr:nvSpPr>
      <xdr:spPr>
        <a:xfrm>
          <a:off x="8122920" y="3731622"/>
          <a:ext cx="261257" cy="17534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352697</xdr:colOff>
      <xdr:row>18</xdr:row>
      <xdr:rowOff>13062</xdr:rowOff>
    </xdr:from>
    <xdr:to>
      <xdr:col>12</xdr:col>
      <xdr:colOff>487680</xdr:colOff>
      <xdr:row>18</xdr:row>
      <xdr:rowOff>188407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3A379862-CCF5-46D1-9EAC-F04B572D41F2}"/>
            </a:ext>
          </a:extLst>
        </xdr:cNvPr>
        <xdr:cNvSpPr/>
      </xdr:nvSpPr>
      <xdr:spPr>
        <a:xfrm>
          <a:off x="8109857" y="3541122"/>
          <a:ext cx="134983" cy="17534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243839</xdr:colOff>
      <xdr:row>17</xdr:row>
      <xdr:rowOff>17417</xdr:rowOff>
    </xdr:from>
    <xdr:to>
      <xdr:col>12</xdr:col>
      <xdr:colOff>478970</xdr:colOff>
      <xdr:row>18</xdr:row>
      <xdr:rowOff>1173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4F9042EB-1607-4F9B-ABDD-CB9EDB5BE286}"/>
            </a:ext>
          </a:extLst>
        </xdr:cNvPr>
        <xdr:cNvSpPr/>
      </xdr:nvSpPr>
      <xdr:spPr>
        <a:xfrm>
          <a:off x="8000999" y="3354977"/>
          <a:ext cx="235131" cy="17425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467950</xdr:colOff>
      <xdr:row>21</xdr:row>
      <xdr:rowOff>4724</xdr:rowOff>
    </xdr:from>
    <xdr:to>
      <xdr:col>16</xdr:col>
      <xdr:colOff>513669</xdr:colOff>
      <xdr:row>21</xdr:row>
      <xdr:rowOff>179326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F8C350F-5305-417F-9249-F56E24655827}"/>
            </a:ext>
          </a:extLst>
        </xdr:cNvPr>
        <xdr:cNvSpPr/>
      </xdr:nvSpPr>
      <xdr:spPr>
        <a:xfrm>
          <a:off x="10663510" y="4096664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294290</xdr:colOff>
      <xdr:row>21</xdr:row>
      <xdr:rowOff>5256</xdr:rowOff>
    </xdr:from>
    <xdr:to>
      <xdr:col>12</xdr:col>
      <xdr:colOff>429136</xdr:colOff>
      <xdr:row>21</xdr:row>
      <xdr:rowOff>179428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F4B81DCE-909B-4126-8A97-3B4E5DF42490}"/>
            </a:ext>
          </a:extLst>
        </xdr:cNvPr>
        <xdr:cNvSpPr/>
      </xdr:nvSpPr>
      <xdr:spPr>
        <a:xfrm>
          <a:off x="8051450" y="4097196"/>
          <a:ext cx="134846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147145</xdr:colOff>
      <xdr:row>19</xdr:row>
      <xdr:rowOff>10509</xdr:rowOff>
    </xdr:from>
    <xdr:to>
      <xdr:col>12</xdr:col>
      <xdr:colOff>361782</xdr:colOff>
      <xdr:row>19</xdr:row>
      <xdr:rowOff>184681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7D1305D9-3313-460D-AD78-67FAE973E610}"/>
            </a:ext>
          </a:extLst>
        </xdr:cNvPr>
        <xdr:cNvSpPr/>
      </xdr:nvSpPr>
      <xdr:spPr>
        <a:xfrm>
          <a:off x="7904305" y="3729069"/>
          <a:ext cx="21463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120869</xdr:colOff>
      <xdr:row>18</xdr:row>
      <xdr:rowOff>10510</xdr:rowOff>
    </xdr:from>
    <xdr:to>
      <xdr:col>12</xdr:col>
      <xdr:colOff>268481</xdr:colOff>
      <xdr:row>18</xdr:row>
      <xdr:rowOff>184682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277E51DE-E470-469F-84FB-7A7E5160879A}"/>
            </a:ext>
          </a:extLst>
        </xdr:cNvPr>
        <xdr:cNvSpPr/>
      </xdr:nvSpPr>
      <xdr:spPr>
        <a:xfrm>
          <a:off x="7878029" y="3538570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78828</xdr:colOff>
      <xdr:row>17</xdr:row>
      <xdr:rowOff>10509</xdr:rowOff>
    </xdr:from>
    <xdr:to>
      <xdr:col>12</xdr:col>
      <xdr:colOff>226440</xdr:colOff>
      <xdr:row>17</xdr:row>
      <xdr:rowOff>183367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683BB1DA-0A40-42E5-9293-CE803D76F2C7}"/>
            </a:ext>
          </a:extLst>
        </xdr:cNvPr>
        <xdr:cNvSpPr/>
      </xdr:nvSpPr>
      <xdr:spPr>
        <a:xfrm>
          <a:off x="7835988" y="3348069"/>
          <a:ext cx="147612" cy="172858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446690</xdr:colOff>
      <xdr:row>23</xdr:row>
      <xdr:rowOff>5254</xdr:rowOff>
    </xdr:from>
    <xdr:to>
      <xdr:col>7</xdr:col>
      <xdr:colOff>588580</xdr:colOff>
      <xdr:row>23</xdr:row>
      <xdr:rowOff>181442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1E87F67D-B7AA-4B99-91D8-459199B91004}"/>
            </a:ext>
          </a:extLst>
        </xdr:cNvPr>
        <xdr:cNvSpPr/>
      </xdr:nvSpPr>
      <xdr:spPr>
        <a:xfrm>
          <a:off x="4713890" y="4462954"/>
          <a:ext cx="141890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588577</xdr:colOff>
      <xdr:row>23</xdr:row>
      <xdr:rowOff>5255</xdr:rowOff>
    </xdr:from>
    <xdr:to>
      <xdr:col>8</xdr:col>
      <xdr:colOff>157653</xdr:colOff>
      <xdr:row>23</xdr:row>
      <xdr:rowOff>181443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9A9B3CEF-FFF3-499B-83AA-4CE4F564E72A}"/>
            </a:ext>
          </a:extLst>
        </xdr:cNvPr>
        <xdr:cNvSpPr/>
      </xdr:nvSpPr>
      <xdr:spPr>
        <a:xfrm>
          <a:off x="4855777" y="4462955"/>
          <a:ext cx="399656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578069</xdr:colOff>
      <xdr:row>22</xdr:row>
      <xdr:rowOff>5255</xdr:rowOff>
    </xdr:from>
    <xdr:to>
      <xdr:col>8</xdr:col>
      <xdr:colOff>14188</xdr:colOff>
      <xdr:row>22</xdr:row>
      <xdr:rowOff>181443</xdr:rowOff>
    </xdr:to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6C879D11-2864-4305-9004-7C620C4D8326}"/>
            </a:ext>
          </a:extLst>
        </xdr:cNvPr>
        <xdr:cNvSpPr/>
      </xdr:nvSpPr>
      <xdr:spPr>
        <a:xfrm>
          <a:off x="4845269" y="4280075"/>
          <a:ext cx="266699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478221</xdr:colOff>
      <xdr:row>20</xdr:row>
      <xdr:rowOff>183930</xdr:rowOff>
    </xdr:from>
    <xdr:to>
      <xdr:col>8</xdr:col>
      <xdr:colOff>5255</xdr:colOff>
      <xdr:row>21</xdr:row>
      <xdr:rowOff>176187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73C31623-E21F-46B5-B6E9-B8EA21A40827}"/>
            </a:ext>
          </a:extLst>
        </xdr:cNvPr>
        <xdr:cNvSpPr/>
      </xdr:nvSpPr>
      <xdr:spPr>
        <a:xfrm>
          <a:off x="4745421" y="4092990"/>
          <a:ext cx="357614" cy="175137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462455</xdr:colOff>
      <xdr:row>19</xdr:row>
      <xdr:rowOff>10510</xdr:rowOff>
    </xdr:from>
    <xdr:to>
      <xdr:col>7</xdr:col>
      <xdr:colOff>599089</xdr:colOff>
      <xdr:row>19</xdr:row>
      <xdr:rowOff>186698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F666DAB6-9D62-49A6-951A-89D10515D606}"/>
            </a:ext>
          </a:extLst>
        </xdr:cNvPr>
        <xdr:cNvSpPr/>
      </xdr:nvSpPr>
      <xdr:spPr>
        <a:xfrm>
          <a:off x="4729655" y="3729070"/>
          <a:ext cx="136634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451945</xdr:colOff>
      <xdr:row>18</xdr:row>
      <xdr:rowOff>5254</xdr:rowOff>
    </xdr:from>
    <xdr:to>
      <xdr:col>7</xdr:col>
      <xdr:colOff>567559</xdr:colOff>
      <xdr:row>18</xdr:row>
      <xdr:rowOff>181442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CBE38E98-9BD4-4E0C-9A2C-68B997CF810E}"/>
            </a:ext>
          </a:extLst>
        </xdr:cNvPr>
        <xdr:cNvSpPr/>
      </xdr:nvSpPr>
      <xdr:spPr>
        <a:xfrm>
          <a:off x="4719145" y="3533314"/>
          <a:ext cx="115614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425669</xdr:colOff>
      <xdr:row>17</xdr:row>
      <xdr:rowOff>5254</xdr:rowOff>
    </xdr:from>
    <xdr:to>
      <xdr:col>7</xdr:col>
      <xdr:colOff>557048</xdr:colOff>
      <xdr:row>17</xdr:row>
      <xdr:rowOff>181442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439ACE7D-8D10-4D63-8DCC-362AABDD1073}"/>
            </a:ext>
          </a:extLst>
        </xdr:cNvPr>
        <xdr:cNvSpPr/>
      </xdr:nvSpPr>
      <xdr:spPr>
        <a:xfrm>
          <a:off x="4692869" y="3342814"/>
          <a:ext cx="131379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441435</xdr:colOff>
      <xdr:row>22</xdr:row>
      <xdr:rowOff>0</xdr:rowOff>
    </xdr:from>
    <xdr:to>
      <xdr:col>7</xdr:col>
      <xdr:colOff>487154</xdr:colOff>
      <xdr:row>22</xdr:row>
      <xdr:rowOff>176188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315BB42D-DFC0-4090-9BDF-86BF387A8058}"/>
            </a:ext>
          </a:extLst>
        </xdr:cNvPr>
        <xdr:cNvSpPr/>
      </xdr:nvSpPr>
      <xdr:spPr>
        <a:xfrm>
          <a:off x="4708635" y="4274820"/>
          <a:ext cx="45719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357352</xdr:colOff>
      <xdr:row>21</xdr:row>
      <xdr:rowOff>5255</xdr:rowOff>
    </xdr:from>
    <xdr:to>
      <xdr:col>7</xdr:col>
      <xdr:colOff>472966</xdr:colOff>
      <xdr:row>21</xdr:row>
      <xdr:rowOff>181443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3C9E4076-F279-44BB-8DA8-DF19196BF607}"/>
            </a:ext>
          </a:extLst>
        </xdr:cNvPr>
        <xdr:cNvSpPr/>
      </xdr:nvSpPr>
      <xdr:spPr>
        <a:xfrm>
          <a:off x="4624552" y="4097195"/>
          <a:ext cx="115614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352096</xdr:colOff>
      <xdr:row>19</xdr:row>
      <xdr:rowOff>10511</xdr:rowOff>
    </xdr:from>
    <xdr:to>
      <xdr:col>7</xdr:col>
      <xdr:colOff>397815</xdr:colOff>
      <xdr:row>19</xdr:row>
      <xdr:rowOff>186699</xdr:rowOff>
    </xdr:to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80D7453D-EC6F-41E3-997C-3A1EB95F16F8}"/>
            </a:ext>
          </a:extLst>
        </xdr:cNvPr>
        <xdr:cNvSpPr/>
      </xdr:nvSpPr>
      <xdr:spPr>
        <a:xfrm>
          <a:off x="4619296" y="3729071"/>
          <a:ext cx="45719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315310</xdr:colOff>
      <xdr:row>18</xdr:row>
      <xdr:rowOff>10510</xdr:rowOff>
    </xdr:from>
    <xdr:to>
      <xdr:col>7</xdr:col>
      <xdr:colOff>388882</xdr:colOff>
      <xdr:row>18</xdr:row>
      <xdr:rowOff>186698</xdr:rowOff>
    </xdr:to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9086944E-1A88-4575-A1A1-55E5EA0CB4BF}"/>
            </a:ext>
          </a:extLst>
        </xdr:cNvPr>
        <xdr:cNvSpPr/>
      </xdr:nvSpPr>
      <xdr:spPr>
        <a:xfrm>
          <a:off x="4582510" y="3538570"/>
          <a:ext cx="73572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246993</xdr:colOff>
      <xdr:row>17</xdr:row>
      <xdr:rowOff>5254</xdr:rowOff>
    </xdr:from>
    <xdr:to>
      <xdr:col>7</xdr:col>
      <xdr:colOff>378372</xdr:colOff>
      <xdr:row>17</xdr:row>
      <xdr:rowOff>181442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3D880F47-D2D7-4FB1-B875-59776D3AC944}"/>
            </a:ext>
          </a:extLst>
        </xdr:cNvPr>
        <xdr:cNvSpPr/>
      </xdr:nvSpPr>
      <xdr:spPr>
        <a:xfrm>
          <a:off x="4514193" y="3342814"/>
          <a:ext cx="131379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399394</xdr:colOff>
      <xdr:row>23</xdr:row>
      <xdr:rowOff>5255</xdr:rowOff>
    </xdr:from>
    <xdr:to>
      <xdr:col>7</xdr:col>
      <xdr:colOff>399394</xdr:colOff>
      <xdr:row>24</xdr:row>
      <xdr:rowOff>2105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A97AC5AE-4A75-4C25-BAA1-83C379620F8E}"/>
            </a:ext>
          </a:extLst>
        </xdr:cNvPr>
        <xdr:cNvCxnSpPr/>
      </xdr:nvCxnSpPr>
      <xdr:spPr>
        <a:xfrm>
          <a:off x="4666594" y="4462955"/>
          <a:ext cx="0" cy="179730"/>
        </a:xfrm>
        <a:prstGeom prst="line">
          <a:avLst/>
        </a:prstGeom>
        <a:ln w="349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389379</xdr:colOff>
      <xdr:row>22</xdr:row>
      <xdr:rowOff>5255</xdr:rowOff>
    </xdr:from>
    <xdr:to>
      <xdr:col>7</xdr:col>
      <xdr:colOff>389379</xdr:colOff>
      <xdr:row>23</xdr:row>
      <xdr:rowOff>2105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9FAE2E9-82F0-4340-8752-F56EF599C6AF}"/>
            </a:ext>
          </a:extLst>
        </xdr:cNvPr>
        <xdr:cNvCxnSpPr/>
      </xdr:nvCxnSpPr>
      <xdr:spPr>
        <a:xfrm>
          <a:off x="4656579" y="4280075"/>
          <a:ext cx="0" cy="17973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336430</xdr:colOff>
      <xdr:row>21</xdr:row>
      <xdr:rowOff>5751</xdr:rowOff>
    </xdr:from>
    <xdr:to>
      <xdr:col>7</xdr:col>
      <xdr:colOff>336430</xdr:colOff>
      <xdr:row>22</xdr:row>
      <xdr:rowOff>2601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9B9614BB-37EB-4589-A85A-733A3A66B41E}"/>
            </a:ext>
          </a:extLst>
        </xdr:cNvPr>
        <xdr:cNvCxnSpPr/>
      </xdr:nvCxnSpPr>
      <xdr:spPr>
        <a:xfrm>
          <a:off x="4603630" y="4097691"/>
          <a:ext cx="0" cy="17973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327804</xdr:colOff>
      <xdr:row>19</xdr:row>
      <xdr:rowOff>5752</xdr:rowOff>
    </xdr:from>
    <xdr:to>
      <xdr:col>7</xdr:col>
      <xdr:colOff>327804</xdr:colOff>
      <xdr:row>19</xdr:row>
      <xdr:rowOff>186632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143C11E4-CE5F-40BD-BAFD-A50F28987EA3}"/>
            </a:ext>
          </a:extLst>
        </xdr:cNvPr>
        <xdr:cNvCxnSpPr/>
      </xdr:nvCxnSpPr>
      <xdr:spPr>
        <a:xfrm>
          <a:off x="4595004" y="3724312"/>
          <a:ext cx="0" cy="180880"/>
        </a:xfrm>
        <a:prstGeom prst="line">
          <a:avLst/>
        </a:prstGeom>
        <a:ln w="317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299049</xdr:colOff>
      <xdr:row>18</xdr:row>
      <xdr:rowOff>5751</xdr:rowOff>
    </xdr:from>
    <xdr:to>
      <xdr:col>7</xdr:col>
      <xdr:colOff>299049</xdr:colOff>
      <xdr:row>18</xdr:row>
      <xdr:rowOff>186631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877DC8AD-493E-4F2D-A60A-7E9FF28897E2}"/>
            </a:ext>
          </a:extLst>
        </xdr:cNvPr>
        <xdr:cNvCxnSpPr/>
      </xdr:nvCxnSpPr>
      <xdr:spPr>
        <a:xfrm>
          <a:off x="4566249" y="3533811"/>
          <a:ext cx="0" cy="18088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230038</xdr:colOff>
      <xdr:row>16</xdr:row>
      <xdr:rowOff>181154</xdr:rowOff>
    </xdr:from>
    <xdr:to>
      <xdr:col>7</xdr:col>
      <xdr:colOff>230038</xdr:colOff>
      <xdr:row>17</xdr:row>
      <xdr:rowOff>178004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EBB93FF0-8C75-4F79-933D-46D048497C8F}"/>
            </a:ext>
          </a:extLst>
        </xdr:cNvPr>
        <xdr:cNvCxnSpPr/>
      </xdr:nvCxnSpPr>
      <xdr:spPr>
        <a:xfrm>
          <a:off x="4497238" y="3335834"/>
          <a:ext cx="0" cy="17973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223025</xdr:colOff>
      <xdr:row>22</xdr:row>
      <xdr:rowOff>3717</xdr:rowOff>
    </xdr:from>
    <xdr:to>
      <xdr:col>19</xdr:col>
      <xdr:colOff>223025</xdr:colOff>
      <xdr:row>23</xdr:row>
      <xdr:rowOff>3718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6FCEF71-D362-4A0D-9CFC-EC8A63634F51}"/>
            </a:ext>
          </a:extLst>
        </xdr:cNvPr>
        <xdr:cNvCxnSpPr/>
      </xdr:nvCxnSpPr>
      <xdr:spPr>
        <a:xfrm>
          <a:off x="12247385" y="4278537"/>
          <a:ext cx="0" cy="182881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219308</xdr:colOff>
      <xdr:row>23</xdr:row>
      <xdr:rowOff>3718</xdr:rowOff>
    </xdr:from>
    <xdr:to>
      <xdr:col>19</xdr:col>
      <xdr:colOff>274172</xdr:colOff>
      <xdr:row>23</xdr:row>
      <xdr:rowOff>178855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0ED0FE99-53F8-4F6A-BF5E-D6A260CA23F7}"/>
            </a:ext>
          </a:extLst>
        </xdr:cNvPr>
        <xdr:cNvSpPr/>
      </xdr:nvSpPr>
      <xdr:spPr>
        <a:xfrm>
          <a:off x="12243668" y="4461418"/>
          <a:ext cx="54864" cy="175137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208156</xdr:colOff>
      <xdr:row>20</xdr:row>
      <xdr:rowOff>178419</xdr:rowOff>
    </xdr:from>
    <xdr:to>
      <xdr:col>19</xdr:col>
      <xdr:colOff>208156</xdr:colOff>
      <xdr:row>21</xdr:row>
      <xdr:rowOff>178420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4F07439D-0F33-4588-91DD-AD0CA9FFE1CD}"/>
            </a:ext>
          </a:extLst>
        </xdr:cNvPr>
        <xdr:cNvCxnSpPr/>
      </xdr:nvCxnSpPr>
      <xdr:spPr>
        <a:xfrm>
          <a:off x="12232516" y="4087479"/>
          <a:ext cx="0" cy="182881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200722</xdr:colOff>
      <xdr:row>19</xdr:row>
      <xdr:rowOff>3717</xdr:rowOff>
    </xdr:from>
    <xdr:to>
      <xdr:col>19</xdr:col>
      <xdr:colOff>200722</xdr:colOff>
      <xdr:row>19</xdr:row>
      <xdr:rowOff>185854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4C5D07C2-96DE-405A-91C2-8B54C1B1CF55}"/>
            </a:ext>
          </a:extLst>
        </xdr:cNvPr>
        <xdr:cNvCxnSpPr/>
      </xdr:nvCxnSpPr>
      <xdr:spPr>
        <a:xfrm>
          <a:off x="12225082" y="3722277"/>
          <a:ext cx="0" cy="182137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189571</xdr:colOff>
      <xdr:row>18</xdr:row>
      <xdr:rowOff>3718</xdr:rowOff>
    </xdr:from>
    <xdr:to>
      <xdr:col>19</xdr:col>
      <xdr:colOff>189571</xdr:colOff>
      <xdr:row>18</xdr:row>
      <xdr:rowOff>185855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E9C5E4C0-4929-4F84-97C0-30E0CC68041D}"/>
            </a:ext>
          </a:extLst>
        </xdr:cNvPr>
        <xdr:cNvCxnSpPr/>
      </xdr:nvCxnSpPr>
      <xdr:spPr>
        <a:xfrm>
          <a:off x="12213931" y="3531778"/>
          <a:ext cx="0" cy="182137"/>
        </a:xfrm>
        <a:prstGeom prst="line">
          <a:avLst/>
        </a:prstGeom>
        <a:ln w="254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178419</xdr:colOff>
      <xdr:row>17</xdr:row>
      <xdr:rowOff>1</xdr:rowOff>
    </xdr:from>
    <xdr:to>
      <xdr:col>19</xdr:col>
      <xdr:colOff>178419</xdr:colOff>
      <xdr:row>17</xdr:row>
      <xdr:rowOff>182138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6C885D3E-8EB6-4676-97C0-DD3BD8E3A958}"/>
            </a:ext>
          </a:extLst>
        </xdr:cNvPr>
        <xdr:cNvCxnSpPr/>
      </xdr:nvCxnSpPr>
      <xdr:spPr>
        <a:xfrm>
          <a:off x="12202779" y="3337561"/>
          <a:ext cx="0" cy="182137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141249</xdr:colOff>
      <xdr:row>23</xdr:row>
      <xdr:rowOff>3718</xdr:rowOff>
    </xdr:from>
    <xdr:to>
      <xdr:col>19</xdr:col>
      <xdr:colOff>144966</xdr:colOff>
      <xdr:row>23</xdr:row>
      <xdr:rowOff>174703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EA0D3249-1ED8-4206-95D5-F53657431225}"/>
            </a:ext>
          </a:extLst>
        </xdr:cNvPr>
        <xdr:cNvCxnSpPr/>
      </xdr:nvCxnSpPr>
      <xdr:spPr>
        <a:xfrm>
          <a:off x="12165609" y="4461418"/>
          <a:ext cx="3717" cy="170985"/>
        </a:xfrm>
        <a:prstGeom prst="line">
          <a:avLst/>
        </a:prstGeom>
        <a:ln w="381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122663</xdr:colOff>
      <xdr:row>22</xdr:row>
      <xdr:rowOff>3716</xdr:rowOff>
    </xdr:from>
    <xdr:to>
      <xdr:col>19</xdr:col>
      <xdr:colOff>126380</xdr:colOff>
      <xdr:row>22</xdr:row>
      <xdr:rowOff>174701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92F0A11C-1F84-47AA-927B-1A8656C1A307}"/>
            </a:ext>
          </a:extLst>
        </xdr:cNvPr>
        <xdr:cNvCxnSpPr/>
      </xdr:nvCxnSpPr>
      <xdr:spPr>
        <a:xfrm>
          <a:off x="12147023" y="4278536"/>
          <a:ext cx="3717" cy="170985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100361</xdr:colOff>
      <xdr:row>21</xdr:row>
      <xdr:rowOff>7434</xdr:rowOff>
    </xdr:from>
    <xdr:to>
      <xdr:col>19</xdr:col>
      <xdr:colOff>104078</xdr:colOff>
      <xdr:row>21</xdr:row>
      <xdr:rowOff>178419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706BC995-0670-4DCF-BB89-BE65963DB732}"/>
            </a:ext>
          </a:extLst>
        </xdr:cNvPr>
        <xdr:cNvCxnSpPr/>
      </xdr:nvCxnSpPr>
      <xdr:spPr>
        <a:xfrm>
          <a:off x="12124721" y="4099374"/>
          <a:ext cx="3717" cy="170985"/>
        </a:xfrm>
        <a:prstGeom prst="line">
          <a:avLst/>
        </a:prstGeom>
        <a:ln w="381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63190</xdr:colOff>
      <xdr:row>19</xdr:row>
      <xdr:rowOff>11151</xdr:rowOff>
    </xdr:from>
    <xdr:to>
      <xdr:col>19</xdr:col>
      <xdr:colOff>108909</xdr:colOff>
      <xdr:row>19</xdr:row>
      <xdr:rowOff>186288</xdr:rowOff>
    </xdr:to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EF8AF3FE-961F-4C86-BEB9-6D1639A2D5CF}"/>
            </a:ext>
          </a:extLst>
        </xdr:cNvPr>
        <xdr:cNvSpPr/>
      </xdr:nvSpPr>
      <xdr:spPr>
        <a:xfrm>
          <a:off x="12087550" y="3729711"/>
          <a:ext cx="45719" cy="17513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59473</xdr:colOff>
      <xdr:row>18</xdr:row>
      <xdr:rowOff>11151</xdr:rowOff>
    </xdr:from>
    <xdr:to>
      <xdr:col>19</xdr:col>
      <xdr:colOff>63190</xdr:colOff>
      <xdr:row>18</xdr:row>
      <xdr:rowOff>182136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FEAF7F18-D085-4DE7-889C-F91A80D939CA}"/>
            </a:ext>
          </a:extLst>
        </xdr:cNvPr>
        <xdr:cNvCxnSpPr/>
      </xdr:nvCxnSpPr>
      <xdr:spPr>
        <a:xfrm>
          <a:off x="12083833" y="3539211"/>
          <a:ext cx="3717" cy="170985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11151</xdr:colOff>
      <xdr:row>17</xdr:row>
      <xdr:rowOff>7435</xdr:rowOff>
    </xdr:from>
    <xdr:to>
      <xdr:col>19</xdr:col>
      <xdr:colOff>56870</xdr:colOff>
      <xdr:row>17</xdr:row>
      <xdr:rowOff>182572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B97BC25C-C19F-4B06-9D0F-CA61BE987F30}"/>
            </a:ext>
          </a:extLst>
        </xdr:cNvPr>
        <xdr:cNvSpPr/>
      </xdr:nvSpPr>
      <xdr:spPr>
        <a:xfrm>
          <a:off x="12035511" y="3344995"/>
          <a:ext cx="45719" cy="17513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364273</xdr:colOff>
      <xdr:row>16</xdr:row>
      <xdr:rowOff>178419</xdr:rowOff>
    </xdr:from>
    <xdr:to>
      <xdr:col>8</xdr:col>
      <xdr:colOff>364273</xdr:colOff>
      <xdr:row>23</xdr:row>
      <xdr:rowOff>178419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8F61EEC3-879A-4573-A483-038DFF0B7298}"/>
            </a:ext>
          </a:extLst>
        </xdr:cNvPr>
        <xdr:cNvCxnSpPr/>
      </xdr:nvCxnSpPr>
      <xdr:spPr>
        <a:xfrm>
          <a:off x="5462053" y="3333099"/>
          <a:ext cx="0" cy="1303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345688</xdr:colOff>
      <xdr:row>23</xdr:row>
      <xdr:rowOff>7436</xdr:rowOff>
    </xdr:from>
    <xdr:to>
      <xdr:col>5</xdr:col>
      <xdr:colOff>475786</xdr:colOff>
      <xdr:row>24</xdr:row>
      <xdr:rowOff>436</xdr:rowOff>
    </xdr:to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C159229E-3EAB-4549-8227-FBEA444FFBF7}"/>
            </a:ext>
          </a:extLst>
        </xdr:cNvPr>
        <xdr:cNvSpPr/>
      </xdr:nvSpPr>
      <xdr:spPr>
        <a:xfrm>
          <a:off x="3393688" y="4465136"/>
          <a:ext cx="130098" cy="1758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338254</xdr:colOff>
      <xdr:row>22</xdr:row>
      <xdr:rowOff>3718</xdr:rowOff>
    </xdr:from>
    <xdr:to>
      <xdr:col>5</xdr:col>
      <xdr:colOff>390294</xdr:colOff>
      <xdr:row>22</xdr:row>
      <xdr:rowOff>178855</xdr:rowOff>
    </xdr:to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3C3577EA-24BF-4D76-9E1F-89EEC187888E}"/>
            </a:ext>
          </a:extLst>
        </xdr:cNvPr>
        <xdr:cNvSpPr/>
      </xdr:nvSpPr>
      <xdr:spPr>
        <a:xfrm>
          <a:off x="3386254" y="4278538"/>
          <a:ext cx="52040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315951</xdr:colOff>
      <xdr:row>21</xdr:row>
      <xdr:rowOff>7434</xdr:rowOff>
    </xdr:from>
    <xdr:to>
      <xdr:col>5</xdr:col>
      <xdr:colOff>382858</xdr:colOff>
      <xdr:row>22</xdr:row>
      <xdr:rowOff>434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221C3325-F601-4A76-8FF5-0E152A17951A}"/>
            </a:ext>
          </a:extLst>
        </xdr:cNvPr>
        <xdr:cNvSpPr/>
      </xdr:nvSpPr>
      <xdr:spPr>
        <a:xfrm>
          <a:off x="3363951" y="4099374"/>
          <a:ext cx="66907" cy="1758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275064</xdr:colOff>
      <xdr:row>19</xdr:row>
      <xdr:rowOff>11151</xdr:rowOff>
    </xdr:from>
    <xdr:to>
      <xdr:col>5</xdr:col>
      <xdr:colOff>390293</xdr:colOff>
      <xdr:row>19</xdr:row>
      <xdr:rowOff>186288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D836A9E9-5AA0-4916-B522-8F1F1B49C712}"/>
            </a:ext>
          </a:extLst>
        </xdr:cNvPr>
        <xdr:cNvSpPr/>
      </xdr:nvSpPr>
      <xdr:spPr>
        <a:xfrm>
          <a:off x="3323064" y="3729711"/>
          <a:ext cx="115229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204439</xdr:colOff>
      <xdr:row>17</xdr:row>
      <xdr:rowOff>7434</xdr:rowOff>
    </xdr:from>
    <xdr:to>
      <xdr:col>5</xdr:col>
      <xdr:colOff>319668</xdr:colOff>
      <xdr:row>17</xdr:row>
      <xdr:rowOff>182571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04CA49A5-4F25-4380-94B2-17A604A9DD09}"/>
            </a:ext>
          </a:extLst>
        </xdr:cNvPr>
        <xdr:cNvSpPr/>
      </xdr:nvSpPr>
      <xdr:spPr>
        <a:xfrm>
          <a:off x="3252439" y="3344994"/>
          <a:ext cx="115229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267629</xdr:colOff>
      <xdr:row>18</xdr:row>
      <xdr:rowOff>7434</xdr:rowOff>
    </xdr:from>
    <xdr:to>
      <xdr:col>5</xdr:col>
      <xdr:colOff>327102</xdr:colOff>
      <xdr:row>18</xdr:row>
      <xdr:rowOff>182571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3AF856FF-B6E8-4DF5-9063-9E65307B126B}"/>
            </a:ext>
          </a:extLst>
        </xdr:cNvPr>
        <xdr:cNvSpPr/>
      </xdr:nvSpPr>
      <xdr:spPr>
        <a:xfrm>
          <a:off x="3315629" y="3535494"/>
          <a:ext cx="59473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82736</xdr:colOff>
      <xdr:row>22</xdr:row>
      <xdr:rowOff>637</xdr:rowOff>
    </xdr:from>
    <xdr:to>
      <xdr:col>16</xdr:col>
      <xdr:colOff>287387</xdr:colOff>
      <xdr:row>22</xdr:row>
      <xdr:rowOff>175774</xdr:rowOff>
    </xdr:to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4D8C9BD8-A837-4E97-A870-18F6CE34EAE7}"/>
            </a:ext>
          </a:extLst>
        </xdr:cNvPr>
        <xdr:cNvSpPr/>
      </xdr:nvSpPr>
      <xdr:spPr>
        <a:xfrm>
          <a:off x="10278296" y="4275457"/>
          <a:ext cx="204651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439784</xdr:colOff>
      <xdr:row>22</xdr:row>
      <xdr:rowOff>4355</xdr:rowOff>
    </xdr:from>
    <xdr:to>
      <xdr:col>4</xdr:col>
      <xdr:colOff>485503</xdr:colOff>
      <xdr:row>22</xdr:row>
      <xdr:rowOff>179492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8ED5F57D-6150-4C28-80EF-AE81EDC5D462}"/>
            </a:ext>
          </a:extLst>
        </xdr:cNvPr>
        <xdr:cNvSpPr/>
      </xdr:nvSpPr>
      <xdr:spPr>
        <a:xfrm>
          <a:off x="2878184" y="4279175"/>
          <a:ext cx="4571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409303</xdr:colOff>
      <xdr:row>19</xdr:row>
      <xdr:rowOff>13062</xdr:rowOff>
    </xdr:from>
    <xdr:to>
      <xdr:col>4</xdr:col>
      <xdr:colOff>455022</xdr:colOff>
      <xdr:row>19</xdr:row>
      <xdr:rowOff>188199</xdr:rowOff>
    </xdr:to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8AA230C6-7E20-4D61-A05A-CB93975EE977}"/>
            </a:ext>
          </a:extLst>
        </xdr:cNvPr>
        <xdr:cNvSpPr/>
      </xdr:nvSpPr>
      <xdr:spPr>
        <a:xfrm>
          <a:off x="2847703" y="3731622"/>
          <a:ext cx="4571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422365</xdr:colOff>
      <xdr:row>22</xdr:row>
      <xdr:rowOff>0</xdr:rowOff>
    </xdr:from>
    <xdr:to>
      <xdr:col>4</xdr:col>
      <xdr:colOff>422365</xdr:colOff>
      <xdr:row>23</xdr:row>
      <xdr:rowOff>1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B01D5B1C-7E68-4012-9AC6-8B880F06DE8F}"/>
            </a:ext>
          </a:extLst>
        </xdr:cNvPr>
        <xdr:cNvCxnSpPr/>
      </xdr:nvCxnSpPr>
      <xdr:spPr>
        <a:xfrm>
          <a:off x="2860765" y="4274820"/>
          <a:ext cx="0" cy="182881"/>
        </a:xfrm>
        <a:prstGeom prst="line">
          <a:avLst/>
        </a:prstGeom>
        <a:ln w="2222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370114</xdr:colOff>
      <xdr:row>21</xdr:row>
      <xdr:rowOff>4354</xdr:rowOff>
    </xdr:from>
    <xdr:to>
      <xdr:col>4</xdr:col>
      <xdr:colOff>439783</xdr:colOff>
      <xdr:row>21</xdr:row>
      <xdr:rowOff>179491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6E751E64-83B2-4D42-A362-5DE083ED0BBE}"/>
            </a:ext>
          </a:extLst>
        </xdr:cNvPr>
        <xdr:cNvSpPr/>
      </xdr:nvSpPr>
      <xdr:spPr>
        <a:xfrm>
          <a:off x="2808514" y="4096294"/>
          <a:ext cx="6966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326571</xdr:colOff>
      <xdr:row>18</xdr:row>
      <xdr:rowOff>13063</xdr:rowOff>
    </xdr:from>
    <xdr:to>
      <xdr:col>4</xdr:col>
      <xdr:colOff>383177</xdr:colOff>
      <xdr:row>18</xdr:row>
      <xdr:rowOff>188200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DCBFE3D-6CBA-484A-B013-8E343D35EF0B}"/>
            </a:ext>
          </a:extLst>
        </xdr:cNvPr>
        <xdr:cNvSpPr/>
      </xdr:nvSpPr>
      <xdr:spPr>
        <a:xfrm>
          <a:off x="2764971" y="3541123"/>
          <a:ext cx="56606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261257</xdr:colOff>
      <xdr:row>22</xdr:row>
      <xdr:rowOff>0</xdr:rowOff>
    </xdr:from>
    <xdr:to>
      <xdr:col>4</xdr:col>
      <xdr:colOff>261257</xdr:colOff>
      <xdr:row>23</xdr:row>
      <xdr:rowOff>1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A27D3FD1-B883-49BA-84E8-995135139F46}"/>
            </a:ext>
          </a:extLst>
        </xdr:cNvPr>
        <xdr:cNvCxnSpPr/>
      </xdr:nvCxnSpPr>
      <xdr:spPr>
        <a:xfrm>
          <a:off x="2699657" y="4274820"/>
          <a:ext cx="0" cy="182881"/>
        </a:xfrm>
        <a:prstGeom prst="line">
          <a:avLst/>
        </a:prstGeom>
        <a:ln w="254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</xdr:colOff>
      <xdr:row>18</xdr:row>
      <xdr:rowOff>8709</xdr:rowOff>
    </xdr:from>
    <xdr:to>
      <xdr:col>4</xdr:col>
      <xdr:colOff>26125</xdr:colOff>
      <xdr:row>19</xdr:row>
      <xdr:rowOff>1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FC46C00A-5C9D-4998-BB37-2625294DC341}"/>
            </a:ext>
          </a:extLst>
        </xdr:cNvPr>
        <xdr:cNvCxnSpPr/>
      </xdr:nvCxnSpPr>
      <xdr:spPr>
        <a:xfrm>
          <a:off x="2464525" y="3536769"/>
          <a:ext cx="0" cy="181792"/>
        </a:xfrm>
        <a:prstGeom prst="line">
          <a:avLst/>
        </a:prstGeom>
        <a:ln w="254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73389</xdr:colOff>
      <xdr:row>19</xdr:row>
      <xdr:rowOff>14206</xdr:rowOff>
    </xdr:from>
    <xdr:to>
      <xdr:col>16</xdr:col>
      <xdr:colOff>243206</xdr:colOff>
      <xdr:row>19</xdr:row>
      <xdr:rowOff>185483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AC1580C3-63E1-4E02-803F-91B2E6BF442B}"/>
            </a:ext>
          </a:extLst>
        </xdr:cNvPr>
        <xdr:cNvSpPr/>
      </xdr:nvSpPr>
      <xdr:spPr>
        <a:xfrm>
          <a:off x="10268949" y="3732766"/>
          <a:ext cx="169817" cy="1712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584754</xdr:colOff>
      <xdr:row>22</xdr:row>
      <xdr:rowOff>0</xdr:rowOff>
    </xdr:from>
    <xdr:to>
      <xdr:col>16</xdr:col>
      <xdr:colOff>70948</xdr:colOff>
      <xdr:row>22</xdr:row>
      <xdr:rowOff>175137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4C7CD2AC-E032-4F6B-B58B-B95CA7264DC6}"/>
            </a:ext>
          </a:extLst>
        </xdr:cNvPr>
        <xdr:cNvSpPr/>
      </xdr:nvSpPr>
      <xdr:spPr>
        <a:xfrm>
          <a:off x="10170714" y="4274820"/>
          <a:ext cx="95794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434796</xdr:colOff>
      <xdr:row>21</xdr:row>
      <xdr:rowOff>1209</xdr:rowOff>
    </xdr:from>
    <xdr:to>
      <xdr:col>16</xdr:col>
      <xdr:colOff>77744</xdr:colOff>
      <xdr:row>21</xdr:row>
      <xdr:rowOff>176346</xdr:rowOff>
    </xdr:to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99DB8813-F8D8-49F8-B634-EEB6CA4277C6}"/>
            </a:ext>
          </a:extLst>
        </xdr:cNvPr>
        <xdr:cNvSpPr/>
      </xdr:nvSpPr>
      <xdr:spPr>
        <a:xfrm>
          <a:off x="10020756" y="4093149"/>
          <a:ext cx="252548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322541</xdr:colOff>
      <xdr:row>18</xdr:row>
      <xdr:rowOff>5564</xdr:rowOff>
    </xdr:from>
    <xdr:to>
      <xdr:col>15</xdr:col>
      <xdr:colOff>466231</xdr:colOff>
      <xdr:row>18</xdr:row>
      <xdr:rowOff>181130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175D4938-C5CD-48BD-BF30-735673942016}"/>
            </a:ext>
          </a:extLst>
        </xdr:cNvPr>
        <xdr:cNvSpPr/>
      </xdr:nvSpPr>
      <xdr:spPr>
        <a:xfrm>
          <a:off x="9908501" y="3533624"/>
          <a:ext cx="143690" cy="17556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352509</xdr:colOff>
      <xdr:row>22</xdr:row>
      <xdr:rowOff>7435</xdr:rowOff>
    </xdr:from>
    <xdr:to>
      <xdr:col>15</xdr:col>
      <xdr:colOff>448303</xdr:colOff>
      <xdr:row>23</xdr:row>
      <xdr:rowOff>436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53F8AB28-2861-4E11-B80E-EEE1288BA859}"/>
            </a:ext>
          </a:extLst>
        </xdr:cNvPr>
        <xdr:cNvSpPr/>
      </xdr:nvSpPr>
      <xdr:spPr>
        <a:xfrm>
          <a:off x="9938469" y="4282255"/>
          <a:ext cx="95794" cy="17588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201256</xdr:colOff>
      <xdr:row>18</xdr:row>
      <xdr:rowOff>9916</xdr:rowOff>
    </xdr:from>
    <xdr:to>
      <xdr:col>15</xdr:col>
      <xdr:colOff>314467</xdr:colOff>
      <xdr:row>18</xdr:row>
      <xdr:rowOff>185482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A39E774A-3AB8-4BF7-B506-2AE0B6DB10B0}"/>
            </a:ext>
          </a:extLst>
        </xdr:cNvPr>
        <xdr:cNvSpPr/>
      </xdr:nvSpPr>
      <xdr:spPr>
        <a:xfrm>
          <a:off x="9787216" y="3537976"/>
          <a:ext cx="113211" cy="17556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526870</xdr:colOff>
      <xdr:row>23</xdr:row>
      <xdr:rowOff>13063</xdr:rowOff>
    </xdr:from>
    <xdr:to>
      <xdr:col>18</xdr:col>
      <xdr:colOff>82732</xdr:colOff>
      <xdr:row>24</xdr:row>
      <xdr:rowOff>4355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58D1934F-FEED-41B2-9C7F-6FF5F2EC8B3E}"/>
            </a:ext>
          </a:extLst>
        </xdr:cNvPr>
        <xdr:cNvSpPr/>
      </xdr:nvSpPr>
      <xdr:spPr>
        <a:xfrm>
          <a:off x="11332030" y="4470763"/>
          <a:ext cx="165462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518160</xdr:colOff>
      <xdr:row>22</xdr:row>
      <xdr:rowOff>8708</xdr:rowOff>
    </xdr:from>
    <xdr:to>
      <xdr:col>17</xdr:col>
      <xdr:colOff>579120</xdr:colOff>
      <xdr:row>23</xdr:row>
      <xdr:rowOff>0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FD2D9A9E-2F98-41CE-9A26-E1827561D731}"/>
            </a:ext>
          </a:extLst>
        </xdr:cNvPr>
        <xdr:cNvSpPr/>
      </xdr:nvSpPr>
      <xdr:spPr>
        <a:xfrm>
          <a:off x="11323320" y="4283528"/>
          <a:ext cx="60960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422365</xdr:colOff>
      <xdr:row>21</xdr:row>
      <xdr:rowOff>13065</xdr:rowOff>
    </xdr:from>
    <xdr:to>
      <xdr:col>17</xdr:col>
      <xdr:colOff>574766</xdr:colOff>
      <xdr:row>22</xdr:row>
      <xdr:rowOff>4357</xdr:rowOff>
    </xdr:to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4945DD02-6235-4BF2-8416-E9C2DFF31AFC}"/>
            </a:ext>
          </a:extLst>
        </xdr:cNvPr>
        <xdr:cNvSpPr/>
      </xdr:nvSpPr>
      <xdr:spPr>
        <a:xfrm>
          <a:off x="11227525" y="4105005"/>
          <a:ext cx="15240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400594</xdr:colOff>
      <xdr:row>19</xdr:row>
      <xdr:rowOff>13063</xdr:rowOff>
    </xdr:from>
    <xdr:to>
      <xdr:col>17</xdr:col>
      <xdr:colOff>552995</xdr:colOff>
      <xdr:row>19</xdr:row>
      <xdr:rowOff>187235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93ABDD95-A0D8-4BF0-9DCF-3D2425B41325}"/>
            </a:ext>
          </a:extLst>
        </xdr:cNvPr>
        <xdr:cNvSpPr/>
      </xdr:nvSpPr>
      <xdr:spPr>
        <a:xfrm>
          <a:off x="11205754" y="3731623"/>
          <a:ext cx="15240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387531</xdr:colOff>
      <xdr:row>18</xdr:row>
      <xdr:rowOff>8709</xdr:rowOff>
    </xdr:from>
    <xdr:to>
      <xdr:col>17</xdr:col>
      <xdr:colOff>470262</xdr:colOff>
      <xdr:row>18</xdr:row>
      <xdr:rowOff>182881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8FB0AC24-D3FC-425A-BC41-B33BEB8190E3}"/>
            </a:ext>
          </a:extLst>
        </xdr:cNvPr>
        <xdr:cNvSpPr/>
      </xdr:nvSpPr>
      <xdr:spPr>
        <a:xfrm>
          <a:off x="11192691" y="3536769"/>
          <a:ext cx="8273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378824</xdr:colOff>
      <xdr:row>17</xdr:row>
      <xdr:rowOff>13063</xdr:rowOff>
    </xdr:from>
    <xdr:to>
      <xdr:col>17</xdr:col>
      <xdr:colOff>448493</xdr:colOff>
      <xdr:row>17</xdr:row>
      <xdr:rowOff>187235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5CD652BB-6D6E-4656-8304-54480F79514C}"/>
            </a:ext>
          </a:extLst>
        </xdr:cNvPr>
        <xdr:cNvSpPr/>
      </xdr:nvSpPr>
      <xdr:spPr>
        <a:xfrm>
          <a:off x="11183984" y="3350623"/>
          <a:ext cx="6966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87085</xdr:colOff>
      <xdr:row>23</xdr:row>
      <xdr:rowOff>8708</xdr:rowOff>
    </xdr:from>
    <xdr:to>
      <xdr:col>18</xdr:col>
      <xdr:colOff>230777</xdr:colOff>
      <xdr:row>24</xdr:row>
      <xdr:rowOff>0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0F3523B8-94E3-477B-89D0-FA74D2FB389B}"/>
            </a:ext>
          </a:extLst>
        </xdr:cNvPr>
        <xdr:cNvSpPr/>
      </xdr:nvSpPr>
      <xdr:spPr>
        <a:xfrm>
          <a:off x="11501845" y="4466408"/>
          <a:ext cx="143692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69669</xdr:colOff>
      <xdr:row>22</xdr:row>
      <xdr:rowOff>4354</xdr:rowOff>
    </xdr:from>
    <xdr:to>
      <xdr:col>18</xdr:col>
      <xdr:colOff>139338</xdr:colOff>
      <xdr:row>22</xdr:row>
      <xdr:rowOff>178526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50D09198-62A6-4A20-8A0F-BA67EFF2C072}"/>
            </a:ext>
          </a:extLst>
        </xdr:cNvPr>
        <xdr:cNvSpPr/>
      </xdr:nvSpPr>
      <xdr:spPr>
        <a:xfrm>
          <a:off x="11484429" y="4279174"/>
          <a:ext cx="69669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43543</xdr:colOff>
      <xdr:row>21</xdr:row>
      <xdr:rowOff>4354</xdr:rowOff>
    </xdr:from>
    <xdr:to>
      <xdr:col>18</xdr:col>
      <xdr:colOff>126274</xdr:colOff>
      <xdr:row>21</xdr:row>
      <xdr:rowOff>178526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DEA799C2-6ACA-4B05-8208-A6AB01DD09C6}"/>
            </a:ext>
          </a:extLst>
        </xdr:cNvPr>
        <xdr:cNvSpPr/>
      </xdr:nvSpPr>
      <xdr:spPr>
        <a:xfrm>
          <a:off x="11458303" y="4096294"/>
          <a:ext cx="82731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579119</xdr:colOff>
      <xdr:row>19</xdr:row>
      <xdr:rowOff>13063</xdr:rowOff>
    </xdr:from>
    <xdr:to>
      <xdr:col>18</xdr:col>
      <xdr:colOff>113211</xdr:colOff>
      <xdr:row>19</xdr:row>
      <xdr:rowOff>187235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AE8F58E1-23A8-4C46-9B89-D27C78555C86}"/>
            </a:ext>
          </a:extLst>
        </xdr:cNvPr>
        <xdr:cNvSpPr/>
      </xdr:nvSpPr>
      <xdr:spPr>
        <a:xfrm>
          <a:off x="11384279" y="3731623"/>
          <a:ext cx="143692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566058</xdr:colOff>
      <xdr:row>18</xdr:row>
      <xdr:rowOff>8710</xdr:rowOff>
    </xdr:from>
    <xdr:to>
      <xdr:col>18</xdr:col>
      <xdr:colOff>30481</xdr:colOff>
      <xdr:row>18</xdr:row>
      <xdr:rowOff>182882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6BEF85F7-481B-424F-BB68-5844CF379059}"/>
            </a:ext>
          </a:extLst>
        </xdr:cNvPr>
        <xdr:cNvSpPr/>
      </xdr:nvSpPr>
      <xdr:spPr>
        <a:xfrm>
          <a:off x="11371218" y="3536770"/>
          <a:ext cx="74023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492034</xdr:colOff>
      <xdr:row>17</xdr:row>
      <xdr:rowOff>8709</xdr:rowOff>
    </xdr:from>
    <xdr:to>
      <xdr:col>18</xdr:col>
      <xdr:colOff>13063</xdr:colOff>
      <xdr:row>17</xdr:row>
      <xdr:rowOff>182881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7FA372BA-8637-4AC2-897C-CCBE05199C9D}"/>
            </a:ext>
          </a:extLst>
        </xdr:cNvPr>
        <xdr:cNvSpPr/>
      </xdr:nvSpPr>
      <xdr:spPr>
        <a:xfrm>
          <a:off x="11297194" y="3346269"/>
          <a:ext cx="130629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500743</xdr:colOff>
      <xdr:row>23</xdr:row>
      <xdr:rowOff>15577</xdr:rowOff>
    </xdr:from>
    <xdr:to>
      <xdr:col>16</xdr:col>
      <xdr:colOff>500743</xdr:colOff>
      <xdr:row>23</xdr:row>
      <xdr:rowOff>179061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86E22D1A-AAF8-4E12-AAEC-81B64DCEA945}"/>
            </a:ext>
          </a:extLst>
        </xdr:cNvPr>
        <xdr:cNvCxnSpPr/>
      </xdr:nvCxnSpPr>
      <xdr:spPr>
        <a:xfrm flipV="1">
          <a:off x="10696303" y="4473277"/>
          <a:ext cx="0" cy="163484"/>
        </a:xfrm>
        <a:prstGeom prst="line">
          <a:avLst/>
        </a:prstGeom>
        <a:ln w="254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21</xdr:row>
      <xdr:rowOff>182879</xdr:rowOff>
    </xdr:from>
    <xdr:to>
      <xdr:col>16</xdr:col>
      <xdr:colOff>487681</xdr:colOff>
      <xdr:row>22</xdr:row>
      <xdr:rowOff>178525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913ECCBB-81F7-41D4-A3E3-80D726234BD8}"/>
            </a:ext>
          </a:extLst>
        </xdr:cNvPr>
        <xdr:cNvCxnSpPr/>
      </xdr:nvCxnSpPr>
      <xdr:spPr>
        <a:xfrm flipV="1">
          <a:off x="10683240" y="4274819"/>
          <a:ext cx="1" cy="178526"/>
        </a:xfrm>
        <a:prstGeom prst="line">
          <a:avLst/>
        </a:prstGeom>
        <a:ln w="34925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343989</xdr:colOff>
      <xdr:row>20</xdr:row>
      <xdr:rowOff>4354</xdr:rowOff>
    </xdr:from>
    <xdr:to>
      <xdr:col>16</xdr:col>
      <xdr:colOff>492035</xdr:colOff>
      <xdr:row>20</xdr:row>
      <xdr:rowOff>178526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42EBA337-40B4-490F-96C2-9A7B5928C21B}"/>
            </a:ext>
          </a:extLst>
        </xdr:cNvPr>
        <xdr:cNvSpPr/>
      </xdr:nvSpPr>
      <xdr:spPr>
        <a:xfrm>
          <a:off x="10539549" y="3913414"/>
          <a:ext cx="14804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313508</xdr:colOff>
      <xdr:row>20</xdr:row>
      <xdr:rowOff>182879</xdr:rowOff>
    </xdr:from>
    <xdr:to>
      <xdr:col>16</xdr:col>
      <xdr:colOff>313509</xdr:colOff>
      <xdr:row>21</xdr:row>
      <xdr:rowOff>178525</xdr:rowOff>
    </xdr:to>
    <xdr:cxnSp macro="">
      <xdr:nvCxnSpPr>
        <xdr:cNvPr id="307" name="Straight Connector 306">
          <a:extLst>
            <a:ext uri="{FF2B5EF4-FFF2-40B4-BE49-F238E27FC236}">
              <a16:creationId xmlns:a16="http://schemas.microsoft.com/office/drawing/2014/main" id="{F035C37C-40A9-4C6E-9457-6277BE167164}"/>
            </a:ext>
          </a:extLst>
        </xdr:cNvPr>
        <xdr:cNvCxnSpPr/>
      </xdr:nvCxnSpPr>
      <xdr:spPr>
        <a:xfrm flipV="1">
          <a:off x="10509068" y="4091939"/>
          <a:ext cx="1" cy="178526"/>
        </a:xfrm>
        <a:prstGeom prst="line">
          <a:avLst/>
        </a:prstGeom>
        <a:ln w="34925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189146</xdr:colOff>
      <xdr:row>18</xdr:row>
      <xdr:rowOff>8709</xdr:rowOff>
    </xdr:from>
    <xdr:to>
      <xdr:col>16</xdr:col>
      <xdr:colOff>241397</xdr:colOff>
      <xdr:row>18</xdr:row>
      <xdr:rowOff>182881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0D75232D-C9F1-4DAF-94A8-96E7D324958E}"/>
            </a:ext>
          </a:extLst>
        </xdr:cNvPr>
        <xdr:cNvSpPr/>
      </xdr:nvSpPr>
      <xdr:spPr>
        <a:xfrm>
          <a:off x="10384706" y="3536769"/>
          <a:ext cx="52251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56605</xdr:colOff>
      <xdr:row>19</xdr:row>
      <xdr:rowOff>13062</xdr:rowOff>
    </xdr:from>
    <xdr:to>
      <xdr:col>16</xdr:col>
      <xdr:colOff>113211</xdr:colOff>
      <xdr:row>19</xdr:row>
      <xdr:rowOff>187234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62BCD784-3C53-4E79-9B99-F8C8B543E674}"/>
            </a:ext>
          </a:extLst>
        </xdr:cNvPr>
        <xdr:cNvSpPr/>
      </xdr:nvSpPr>
      <xdr:spPr>
        <a:xfrm>
          <a:off x="10252165" y="3731622"/>
          <a:ext cx="5660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47897</xdr:colOff>
      <xdr:row>17</xdr:row>
      <xdr:rowOff>13063</xdr:rowOff>
    </xdr:from>
    <xdr:to>
      <xdr:col>16</xdr:col>
      <xdr:colOff>104503</xdr:colOff>
      <xdr:row>17</xdr:row>
      <xdr:rowOff>187235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91D24540-EF83-4F0F-8AF5-EDE001225CAF}"/>
            </a:ext>
          </a:extLst>
        </xdr:cNvPr>
        <xdr:cNvSpPr/>
      </xdr:nvSpPr>
      <xdr:spPr>
        <a:xfrm>
          <a:off x="10243457" y="3350623"/>
          <a:ext cx="5660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431074</xdr:colOff>
      <xdr:row>23</xdr:row>
      <xdr:rowOff>4354</xdr:rowOff>
    </xdr:from>
    <xdr:to>
      <xdr:col>16</xdr:col>
      <xdr:colOff>483325</xdr:colOff>
      <xdr:row>23</xdr:row>
      <xdr:rowOff>179699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77B44A6F-84A4-4544-A267-22FF78F750CC}"/>
            </a:ext>
          </a:extLst>
        </xdr:cNvPr>
        <xdr:cNvSpPr/>
      </xdr:nvSpPr>
      <xdr:spPr>
        <a:xfrm>
          <a:off x="10626634" y="4462054"/>
          <a:ext cx="52251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413657</xdr:colOff>
      <xdr:row>22</xdr:row>
      <xdr:rowOff>4354</xdr:rowOff>
    </xdr:from>
    <xdr:to>
      <xdr:col>16</xdr:col>
      <xdr:colOff>465908</xdr:colOff>
      <xdr:row>22</xdr:row>
      <xdr:rowOff>179699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42171EDB-5265-4AA7-A2E7-BAE797902F3B}"/>
            </a:ext>
          </a:extLst>
        </xdr:cNvPr>
        <xdr:cNvSpPr/>
      </xdr:nvSpPr>
      <xdr:spPr>
        <a:xfrm>
          <a:off x="10609217" y="4279174"/>
          <a:ext cx="52251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108857</xdr:colOff>
      <xdr:row>20</xdr:row>
      <xdr:rowOff>4354</xdr:rowOff>
    </xdr:from>
    <xdr:to>
      <xdr:col>16</xdr:col>
      <xdr:colOff>326571</xdr:colOff>
      <xdr:row>20</xdr:row>
      <xdr:rowOff>179699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922754C9-0EE9-4592-8D2A-551FDDDC64C9}"/>
            </a:ext>
          </a:extLst>
        </xdr:cNvPr>
        <xdr:cNvSpPr/>
      </xdr:nvSpPr>
      <xdr:spPr>
        <a:xfrm>
          <a:off x="10304417" y="3913414"/>
          <a:ext cx="217714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88361</xdr:colOff>
      <xdr:row>21</xdr:row>
      <xdr:rowOff>4355</xdr:rowOff>
    </xdr:from>
    <xdr:to>
      <xdr:col>16</xdr:col>
      <xdr:colOff>140612</xdr:colOff>
      <xdr:row>21</xdr:row>
      <xdr:rowOff>179700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7F1B6AD5-0406-4288-8BC6-95ECE6C22766}"/>
            </a:ext>
          </a:extLst>
        </xdr:cNvPr>
        <xdr:cNvSpPr/>
      </xdr:nvSpPr>
      <xdr:spPr>
        <a:xfrm>
          <a:off x="10283921" y="4096295"/>
          <a:ext cx="52251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65314</xdr:colOff>
      <xdr:row>18</xdr:row>
      <xdr:rowOff>8709</xdr:rowOff>
    </xdr:from>
    <xdr:to>
      <xdr:col>16</xdr:col>
      <xdr:colOff>117565</xdr:colOff>
      <xdr:row>18</xdr:row>
      <xdr:rowOff>184054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95887891-279D-46C7-9E64-775F153E79B5}"/>
            </a:ext>
          </a:extLst>
        </xdr:cNvPr>
        <xdr:cNvSpPr/>
      </xdr:nvSpPr>
      <xdr:spPr>
        <a:xfrm>
          <a:off x="10260874" y="3536769"/>
          <a:ext cx="52251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0</xdr:colOff>
      <xdr:row>19</xdr:row>
      <xdr:rowOff>8708</xdr:rowOff>
    </xdr:from>
    <xdr:to>
      <xdr:col>16</xdr:col>
      <xdr:colOff>52251</xdr:colOff>
      <xdr:row>19</xdr:row>
      <xdr:rowOff>184053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7823DFD1-DF0E-438A-BF69-DF74F15E6238}"/>
            </a:ext>
          </a:extLst>
        </xdr:cNvPr>
        <xdr:cNvSpPr/>
      </xdr:nvSpPr>
      <xdr:spPr>
        <a:xfrm>
          <a:off x="10195560" y="3727268"/>
          <a:ext cx="52251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8709</xdr:colOff>
      <xdr:row>18</xdr:row>
      <xdr:rowOff>8708</xdr:rowOff>
    </xdr:from>
    <xdr:to>
      <xdr:col>16</xdr:col>
      <xdr:colOff>8709</xdr:colOff>
      <xdr:row>18</xdr:row>
      <xdr:rowOff>193430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FCCAA4B0-EDE0-4F7A-ACEE-7DA55B965371}"/>
            </a:ext>
          </a:extLst>
        </xdr:cNvPr>
        <xdr:cNvCxnSpPr/>
      </xdr:nvCxnSpPr>
      <xdr:spPr>
        <a:xfrm>
          <a:off x="10204269" y="3536768"/>
          <a:ext cx="0" cy="184722"/>
        </a:xfrm>
        <a:prstGeom prst="line">
          <a:avLst/>
        </a:prstGeom>
        <a:ln w="25400">
          <a:solidFill>
            <a:schemeClr val="accent4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535577</xdr:colOff>
      <xdr:row>17</xdr:row>
      <xdr:rowOff>13063</xdr:rowOff>
    </xdr:from>
    <xdr:to>
      <xdr:col>16</xdr:col>
      <xdr:colOff>0</xdr:colOff>
      <xdr:row>17</xdr:row>
      <xdr:rowOff>188408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E7183256-86F9-45B1-AE75-E1DEA31F4790}"/>
            </a:ext>
          </a:extLst>
        </xdr:cNvPr>
        <xdr:cNvSpPr/>
      </xdr:nvSpPr>
      <xdr:spPr>
        <a:xfrm>
          <a:off x="10121537" y="3350623"/>
          <a:ext cx="74023" cy="17534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301083</xdr:colOff>
      <xdr:row>23</xdr:row>
      <xdr:rowOff>7434</xdr:rowOff>
    </xdr:from>
    <xdr:to>
      <xdr:col>16</xdr:col>
      <xdr:colOff>430037</xdr:colOff>
      <xdr:row>24</xdr:row>
      <xdr:rowOff>1144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986DFF35-24CD-470A-BDD4-2594CB3A7CC2}"/>
            </a:ext>
          </a:extLst>
        </xdr:cNvPr>
        <xdr:cNvSpPr/>
      </xdr:nvSpPr>
      <xdr:spPr>
        <a:xfrm>
          <a:off x="10496643" y="4465134"/>
          <a:ext cx="128954" cy="17659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286214</xdr:colOff>
      <xdr:row>22</xdr:row>
      <xdr:rowOff>3717</xdr:rowOff>
    </xdr:from>
    <xdr:to>
      <xdr:col>16</xdr:col>
      <xdr:colOff>360555</xdr:colOff>
      <xdr:row>22</xdr:row>
      <xdr:rowOff>178319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A93C04B4-BD64-46FA-815E-F34E312642A1}"/>
            </a:ext>
          </a:extLst>
        </xdr:cNvPr>
        <xdr:cNvSpPr/>
      </xdr:nvSpPr>
      <xdr:spPr>
        <a:xfrm>
          <a:off x="10481774" y="4278537"/>
          <a:ext cx="74341" cy="17460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170986</xdr:colOff>
      <xdr:row>21</xdr:row>
      <xdr:rowOff>7434</xdr:rowOff>
    </xdr:from>
    <xdr:to>
      <xdr:col>16</xdr:col>
      <xdr:colOff>299940</xdr:colOff>
      <xdr:row>22</xdr:row>
      <xdr:rowOff>1144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816172FA-30BB-426B-911B-3ED029B7543D}"/>
            </a:ext>
          </a:extLst>
        </xdr:cNvPr>
        <xdr:cNvSpPr/>
      </xdr:nvSpPr>
      <xdr:spPr>
        <a:xfrm>
          <a:off x="10366546" y="4099374"/>
          <a:ext cx="128954" cy="17659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494371</xdr:colOff>
      <xdr:row>19</xdr:row>
      <xdr:rowOff>0</xdr:rowOff>
    </xdr:from>
    <xdr:to>
      <xdr:col>15</xdr:col>
      <xdr:colOff>602166</xdr:colOff>
      <xdr:row>19</xdr:row>
      <xdr:rowOff>175847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88A41CF3-6465-4B75-895A-A0BF1FB03385}"/>
            </a:ext>
          </a:extLst>
        </xdr:cNvPr>
        <xdr:cNvSpPr/>
      </xdr:nvSpPr>
      <xdr:spPr>
        <a:xfrm>
          <a:off x="10080331" y="3718560"/>
          <a:ext cx="107795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468350</xdr:colOff>
      <xdr:row>18</xdr:row>
      <xdr:rowOff>7434</xdr:rowOff>
    </xdr:from>
    <xdr:to>
      <xdr:col>15</xdr:col>
      <xdr:colOff>598447</xdr:colOff>
      <xdr:row>18</xdr:row>
      <xdr:rowOff>183281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52C690B4-C58F-481C-9598-A6FA7365A550}"/>
            </a:ext>
          </a:extLst>
        </xdr:cNvPr>
        <xdr:cNvSpPr/>
      </xdr:nvSpPr>
      <xdr:spPr>
        <a:xfrm>
          <a:off x="10054310" y="3535494"/>
          <a:ext cx="130097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297366</xdr:colOff>
      <xdr:row>17</xdr:row>
      <xdr:rowOff>7435</xdr:rowOff>
    </xdr:from>
    <xdr:to>
      <xdr:col>15</xdr:col>
      <xdr:colOff>527824</xdr:colOff>
      <xdr:row>17</xdr:row>
      <xdr:rowOff>183282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11A1E373-1AC7-418A-A161-2521E587934E}"/>
            </a:ext>
          </a:extLst>
        </xdr:cNvPr>
        <xdr:cNvSpPr/>
      </xdr:nvSpPr>
      <xdr:spPr>
        <a:xfrm>
          <a:off x="9883326" y="3344995"/>
          <a:ext cx="230458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486935</xdr:colOff>
      <xdr:row>23</xdr:row>
      <xdr:rowOff>7434</xdr:rowOff>
    </xdr:from>
    <xdr:to>
      <xdr:col>16</xdr:col>
      <xdr:colOff>178418</xdr:colOff>
      <xdr:row>24</xdr:row>
      <xdr:rowOff>1144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82B7CF79-3FBC-4C69-B309-F1895D7CD541}"/>
            </a:ext>
          </a:extLst>
        </xdr:cNvPr>
        <xdr:cNvSpPr/>
      </xdr:nvSpPr>
      <xdr:spPr>
        <a:xfrm>
          <a:off x="10072895" y="4465134"/>
          <a:ext cx="301083" cy="176590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475785</xdr:colOff>
      <xdr:row>22</xdr:row>
      <xdr:rowOff>11151</xdr:rowOff>
    </xdr:from>
    <xdr:to>
      <xdr:col>15</xdr:col>
      <xdr:colOff>568711</xdr:colOff>
      <xdr:row>23</xdr:row>
      <xdr:rowOff>4862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501A0DAA-555B-4D7D-83C3-24441DBE5F74}"/>
            </a:ext>
          </a:extLst>
        </xdr:cNvPr>
        <xdr:cNvSpPr/>
      </xdr:nvSpPr>
      <xdr:spPr>
        <a:xfrm>
          <a:off x="10061745" y="4285971"/>
          <a:ext cx="92926" cy="176591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215589</xdr:colOff>
      <xdr:row>21</xdr:row>
      <xdr:rowOff>3717</xdr:rowOff>
    </xdr:from>
    <xdr:to>
      <xdr:col>15</xdr:col>
      <xdr:colOff>427462</xdr:colOff>
      <xdr:row>21</xdr:row>
      <xdr:rowOff>179564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17BAB24B-BA15-4D3F-8AFB-C3005AC605E8}"/>
            </a:ext>
          </a:extLst>
        </xdr:cNvPr>
        <xdr:cNvSpPr/>
      </xdr:nvSpPr>
      <xdr:spPr>
        <a:xfrm>
          <a:off x="9801549" y="4095657"/>
          <a:ext cx="211873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193288</xdr:colOff>
      <xdr:row>19</xdr:row>
      <xdr:rowOff>7434</xdr:rowOff>
    </xdr:from>
    <xdr:to>
      <xdr:col>15</xdr:col>
      <xdr:colOff>304800</xdr:colOff>
      <xdr:row>19</xdr:row>
      <xdr:rowOff>183281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7E9E5450-76D0-478B-89B7-89B65C0F7B7E}"/>
            </a:ext>
          </a:extLst>
        </xdr:cNvPr>
        <xdr:cNvSpPr/>
      </xdr:nvSpPr>
      <xdr:spPr>
        <a:xfrm>
          <a:off x="9779248" y="3725994"/>
          <a:ext cx="111512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33453</xdr:colOff>
      <xdr:row>18</xdr:row>
      <xdr:rowOff>11151</xdr:rowOff>
    </xdr:from>
    <xdr:to>
      <xdr:col>15</xdr:col>
      <xdr:colOff>197004</xdr:colOff>
      <xdr:row>18</xdr:row>
      <xdr:rowOff>186998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9F5A5A10-F145-4106-88C9-B509F42E9589}"/>
            </a:ext>
          </a:extLst>
        </xdr:cNvPr>
        <xdr:cNvSpPr/>
      </xdr:nvSpPr>
      <xdr:spPr>
        <a:xfrm>
          <a:off x="9619413" y="3539211"/>
          <a:ext cx="163551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475786</xdr:colOff>
      <xdr:row>17</xdr:row>
      <xdr:rowOff>7435</xdr:rowOff>
    </xdr:from>
    <xdr:to>
      <xdr:col>15</xdr:col>
      <xdr:colOff>185854</xdr:colOff>
      <xdr:row>17</xdr:row>
      <xdr:rowOff>183282</xdr:rowOff>
    </xdr:to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7292596D-9B13-4EFC-99D6-7F44FDB9F61C}"/>
            </a:ext>
          </a:extLst>
        </xdr:cNvPr>
        <xdr:cNvSpPr/>
      </xdr:nvSpPr>
      <xdr:spPr>
        <a:xfrm>
          <a:off x="9452146" y="3344995"/>
          <a:ext cx="319668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479502</xdr:colOff>
      <xdr:row>23</xdr:row>
      <xdr:rowOff>10786</xdr:rowOff>
    </xdr:from>
    <xdr:to>
      <xdr:col>15</xdr:col>
      <xdr:colOff>479502</xdr:colOff>
      <xdr:row>24</xdr:row>
      <xdr:rowOff>226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D89DAC3C-D2C5-4D46-A438-05035AE9E770}"/>
            </a:ext>
          </a:extLst>
        </xdr:cNvPr>
        <xdr:cNvCxnSpPr/>
      </xdr:nvCxnSpPr>
      <xdr:spPr>
        <a:xfrm>
          <a:off x="10065462" y="4468486"/>
          <a:ext cx="0" cy="172320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345688</xdr:colOff>
      <xdr:row>22</xdr:row>
      <xdr:rowOff>7435</xdr:rowOff>
    </xdr:from>
    <xdr:to>
      <xdr:col>15</xdr:col>
      <xdr:colOff>345688</xdr:colOff>
      <xdr:row>22</xdr:row>
      <xdr:rowOff>179012</xdr:rowOff>
    </xdr:to>
    <xdr:cxnSp macro="">
      <xdr:nvCxnSpPr>
        <xdr:cNvPr id="332" name="Straight Connector 331">
          <a:extLst>
            <a:ext uri="{FF2B5EF4-FFF2-40B4-BE49-F238E27FC236}">
              <a16:creationId xmlns:a16="http://schemas.microsoft.com/office/drawing/2014/main" id="{C5D42FF2-8AB1-4260-8894-CEF54C0CC1AF}"/>
            </a:ext>
          </a:extLst>
        </xdr:cNvPr>
        <xdr:cNvCxnSpPr/>
      </xdr:nvCxnSpPr>
      <xdr:spPr>
        <a:xfrm>
          <a:off x="9931648" y="4282255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208156</xdr:colOff>
      <xdr:row>21</xdr:row>
      <xdr:rowOff>7434</xdr:rowOff>
    </xdr:from>
    <xdr:to>
      <xdr:col>15</xdr:col>
      <xdr:colOff>208156</xdr:colOff>
      <xdr:row>21</xdr:row>
      <xdr:rowOff>179011</xdr:rowOff>
    </xdr:to>
    <xdr:cxnSp macro="">
      <xdr:nvCxnSpPr>
        <xdr:cNvPr id="333" name="Straight Connector 332">
          <a:extLst>
            <a:ext uri="{FF2B5EF4-FFF2-40B4-BE49-F238E27FC236}">
              <a16:creationId xmlns:a16="http://schemas.microsoft.com/office/drawing/2014/main" id="{E714CB0C-8F10-4EAB-9DCA-6BC33C43660C}"/>
            </a:ext>
          </a:extLst>
        </xdr:cNvPr>
        <xdr:cNvCxnSpPr/>
      </xdr:nvCxnSpPr>
      <xdr:spPr>
        <a:xfrm>
          <a:off x="9794116" y="4099374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170985</xdr:colOff>
      <xdr:row>19</xdr:row>
      <xdr:rowOff>7434</xdr:rowOff>
    </xdr:from>
    <xdr:to>
      <xdr:col>15</xdr:col>
      <xdr:colOff>170985</xdr:colOff>
      <xdr:row>19</xdr:row>
      <xdr:rowOff>179011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1B79B7FC-E0F2-4230-8FA4-9CEF821CA7C4}"/>
            </a:ext>
          </a:extLst>
        </xdr:cNvPr>
        <xdr:cNvCxnSpPr/>
      </xdr:nvCxnSpPr>
      <xdr:spPr>
        <a:xfrm>
          <a:off x="9756945" y="3725994"/>
          <a:ext cx="0" cy="171577"/>
        </a:xfrm>
        <a:prstGeom prst="line">
          <a:avLst/>
        </a:prstGeom>
        <a:ln w="317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453483</xdr:colOff>
      <xdr:row>17</xdr:row>
      <xdr:rowOff>3718</xdr:rowOff>
    </xdr:from>
    <xdr:to>
      <xdr:col>14</xdr:col>
      <xdr:colOff>453483</xdr:colOff>
      <xdr:row>17</xdr:row>
      <xdr:rowOff>175295</xdr:rowOff>
    </xdr:to>
    <xdr:cxnSp macro="">
      <xdr:nvCxnSpPr>
        <xdr:cNvPr id="335" name="Straight Connector 334">
          <a:extLst>
            <a:ext uri="{FF2B5EF4-FFF2-40B4-BE49-F238E27FC236}">
              <a16:creationId xmlns:a16="http://schemas.microsoft.com/office/drawing/2014/main" id="{20AD1353-21A0-4136-B6CC-068E8374DFBD}"/>
            </a:ext>
          </a:extLst>
        </xdr:cNvPr>
        <xdr:cNvCxnSpPr/>
      </xdr:nvCxnSpPr>
      <xdr:spPr>
        <a:xfrm>
          <a:off x="9429843" y="3341278"/>
          <a:ext cx="0" cy="171577"/>
        </a:xfrm>
        <a:prstGeom prst="line">
          <a:avLst/>
        </a:prstGeom>
        <a:ln w="317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22302</xdr:colOff>
      <xdr:row>18</xdr:row>
      <xdr:rowOff>11151</xdr:rowOff>
    </xdr:from>
    <xdr:to>
      <xdr:col>15</xdr:col>
      <xdr:colOff>22302</xdr:colOff>
      <xdr:row>18</xdr:row>
      <xdr:rowOff>182728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4DC25986-3C50-45B3-98D0-14056D48D598}"/>
            </a:ext>
          </a:extLst>
        </xdr:cNvPr>
        <xdr:cNvCxnSpPr/>
      </xdr:nvCxnSpPr>
      <xdr:spPr>
        <a:xfrm>
          <a:off x="9608262" y="3539211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460917</xdr:colOff>
      <xdr:row>23</xdr:row>
      <xdr:rowOff>11152</xdr:rowOff>
    </xdr:from>
    <xdr:to>
      <xdr:col>15</xdr:col>
      <xdr:colOff>460917</xdr:colOff>
      <xdr:row>24</xdr:row>
      <xdr:rowOff>592</xdr:rowOff>
    </xdr:to>
    <xdr:cxnSp macro="">
      <xdr:nvCxnSpPr>
        <xdr:cNvPr id="337" name="Straight Connector 336">
          <a:extLst>
            <a:ext uri="{FF2B5EF4-FFF2-40B4-BE49-F238E27FC236}">
              <a16:creationId xmlns:a16="http://schemas.microsoft.com/office/drawing/2014/main" id="{E4D8AEB9-A870-4287-828E-C3148DE0C75D}"/>
            </a:ext>
          </a:extLst>
        </xdr:cNvPr>
        <xdr:cNvCxnSpPr/>
      </xdr:nvCxnSpPr>
      <xdr:spPr>
        <a:xfrm>
          <a:off x="10046877" y="4468852"/>
          <a:ext cx="0" cy="172320"/>
        </a:xfrm>
        <a:prstGeom prst="line">
          <a:avLst/>
        </a:prstGeom>
        <a:ln w="158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334536</xdr:colOff>
      <xdr:row>22</xdr:row>
      <xdr:rowOff>7435</xdr:rowOff>
    </xdr:from>
    <xdr:to>
      <xdr:col>15</xdr:col>
      <xdr:colOff>334536</xdr:colOff>
      <xdr:row>22</xdr:row>
      <xdr:rowOff>179012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6F8B310F-092D-40A7-9187-7E2C6224F126}"/>
            </a:ext>
          </a:extLst>
        </xdr:cNvPr>
        <xdr:cNvCxnSpPr/>
      </xdr:nvCxnSpPr>
      <xdr:spPr>
        <a:xfrm>
          <a:off x="9920496" y="4282255"/>
          <a:ext cx="0" cy="171577"/>
        </a:xfrm>
        <a:prstGeom prst="line">
          <a:avLst/>
        </a:prstGeom>
        <a:ln w="63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197005</xdr:colOff>
      <xdr:row>21</xdr:row>
      <xdr:rowOff>7434</xdr:rowOff>
    </xdr:from>
    <xdr:to>
      <xdr:col>15</xdr:col>
      <xdr:colOff>197005</xdr:colOff>
      <xdr:row>21</xdr:row>
      <xdr:rowOff>179011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D61F4C8A-D719-44B5-9C63-5151FDA24156}"/>
            </a:ext>
          </a:extLst>
        </xdr:cNvPr>
        <xdr:cNvCxnSpPr/>
      </xdr:nvCxnSpPr>
      <xdr:spPr>
        <a:xfrm>
          <a:off x="9782965" y="4099374"/>
          <a:ext cx="0" cy="171577"/>
        </a:xfrm>
        <a:prstGeom prst="line">
          <a:avLst/>
        </a:prstGeom>
        <a:ln w="63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144966</xdr:colOff>
      <xdr:row>19</xdr:row>
      <xdr:rowOff>11151</xdr:rowOff>
    </xdr:from>
    <xdr:to>
      <xdr:col>15</xdr:col>
      <xdr:colOff>144966</xdr:colOff>
      <xdr:row>19</xdr:row>
      <xdr:rowOff>182728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A9BCACD6-EF98-452D-B932-A0BCE636321F}"/>
            </a:ext>
          </a:extLst>
        </xdr:cNvPr>
        <xdr:cNvCxnSpPr/>
      </xdr:nvCxnSpPr>
      <xdr:spPr>
        <a:xfrm>
          <a:off x="9730926" y="3729711"/>
          <a:ext cx="0" cy="171577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11151</xdr:colOff>
      <xdr:row>18</xdr:row>
      <xdr:rowOff>7435</xdr:rowOff>
    </xdr:from>
    <xdr:to>
      <xdr:col>15</xdr:col>
      <xdr:colOff>11151</xdr:colOff>
      <xdr:row>18</xdr:row>
      <xdr:rowOff>179012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B3698E74-E45C-4E08-B0A9-1842FDA32530}"/>
            </a:ext>
          </a:extLst>
        </xdr:cNvPr>
        <xdr:cNvCxnSpPr/>
      </xdr:nvCxnSpPr>
      <xdr:spPr>
        <a:xfrm>
          <a:off x="9597111" y="3535495"/>
          <a:ext cx="0" cy="171577"/>
        </a:xfrm>
        <a:prstGeom prst="line">
          <a:avLst/>
        </a:prstGeom>
        <a:ln w="31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427463</xdr:colOff>
      <xdr:row>17</xdr:row>
      <xdr:rowOff>11152</xdr:rowOff>
    </xdr:from>
    <xdr:to>
      <xdr:col>14</xdr:col>
      <xdr:colOff>427463</xdr:colOff>
      <xdr:row>17</xdr:row>
      <xdr:rowOff>182729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531C429D-0B19-4C4B-B58E-DF67B586AA72}"/>
            </a:ext>
          </a:extLst>
        </xdr:cNvPr>
        <xdr:cNvCxnSpPr/>
      </xdr:nvCxnSpPr>
      <xdr:spPr>
        <a:xfrm>
          <a:off x="9403823" y="3348712"/>
          <a:ext cx="0" cy="171577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330820</xdr:colOff>
      <xdr:row>23</xdr:row>
      <xdr:rowOff>7435</xdr:rowOff>
    </xdr:from>
    <xdr:to>
      <xdr:col>17</xdr:col>
      <xdr:colOff>330820</xdr:colOff>
      <xdr:row>23</xdr:row>
      <xdr:rowOff>179012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9563DDE2-7454-4A0F-8383-E06FCA7719FD}"/>
            </a:ext>
          </a:extLst>
        </xdr:cNvPr>
        <xdr:cNvCxnSpPr/>
      </xdr:nvCxnSpPr>
      <xdr:spPr>
        <a:xfrm>
          <a:off x="11135980" y="4465135"/>
          <a:ext cx="0" cy="171577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598449</xdr:colOff>
      <xdr:row>20</xdr:row>
      <xdr:rowOff>3716</xdr:rowOff>
    </xdr:from>
    <xdr:to>
      <xdr:col>17</xdr:col>
      <xdr:colOff>330819</xdr:colOff>
      <xdr:row>20</xdr:row>
      <xdr:rowOff>179563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8DF5D52B-136D-46D5-BC7B-400CFF448E03}"/>
            </a:ext>
          </a:extLst>
        </xdr:cNvPr>
        <xdr:cNvSpPr/>
      </xdr:nvSpPr>
      <xdr:spPr>
        <a:xfrm>
          <a:off x="10794009" y="3912776"/>
          <a:ext cx="341970" cy="1758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282497</xdr:colOff>
      <xdr:row>18</xdr:row>
      <xdr:rowOff>7434</xdr:rowOff>
    </xdr:from>
    <xdr:to>
      <xdr:col>16</xdr:col>
      <xdr:colOff>328216</xdr:colOff>
      <xdr:row>18</xdr:row>
      <xdr:rowOff>182036</xdr:rowOff>
    </xdr:to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898F3AC6-7D40-4806-8E2D-AAE1FED32360}"/>
            </a:ext>
          </a:extLst>
        </xdr:cNvPr>
        <xdr:cNvSpPr/>
      </xdr:nvSpPr>
      <xdr:spPr>
        <a:xfrm>
          <a:off x="10478057" y="3535494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278781</xdr:colOff>
      <xdr:row>22</xdr:row>
      <xdr:rowOff>3717</xdr:rowOff>
    </xdr:from>
    <xdr:to>
      <xdr:col>17</xdr:col>
      <xdr:colOff>324500</xdr:colOff>
      <xdr:row>22</xdr:row>
      <xdr:rowOff>178319</xdr:rowOff>
    </xdr:to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6E92F2F2-677D-4418-BFD6-CDEC21476B3D}"/>
            </a:ext>
          </a:extLst>
        </xdr:cNvPr>
        <xdr:cNvSpPr/>
      </xdr:nvSpPr>
      <xdr:spPr>
        <a:xfrm>
          <a:off x="11083941" y="4278537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249044</xdr:colOff>
      <xdr:row>19</xdr:row>
      <xdr:rowOff>14868</xdr:rowOff>
    </xdr:from>
    <xdr:to>
      <xdr:col>16</xdr:col>
      <xdr:colOff>301083</xdr:colOff>
      <xdr:row>19</xdr:row>
      <xdr:rowOff>189470</xdr:rowOff>
    </xdr:to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25324587-FC26-4090-92E5-2C8D4BD7495F}"/>
            </a:ext>
          </a:extLst>
        </xdr:cNvPr>
        <xdr:cNvSpPr/>
      </xdr:nvSpPr>
      <xdr:spPr>
        <a:xfrm>
          <a:off x="10444604" y="3733428"/>
          <a:ext cx="5203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133815</xdr:colOff>
      <xdr:row>18</xdr:row>
      <xdr:rowOff>7434</xdr:rowOff>
    </xdr:from>
    <xdr:to>
      <xdr:col>16</xdr:col>
      <xdr:colOff>179534</xdr:colOff>
      <xdr:row>18</xdr:row>
      <xdr:rowOff>182036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B6DFC43A-993C-4E2D-A506-01C3E8147E9B}"/>
            </a:ext>
          </a:extLst>
        </xdr:cNvPr>
        <xdr:cNvSpPr/>
      </xdr:nvSpPr>
      <xdr:spPr>
        <a:xfrm>
          <a:off x="10329375" y="3535494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141248</xdr:colOff>
      <xdr:row>17</xdr:row>
      <xdr:rowOff>14869</xdr:rowOff>
    </xdr:from>
    <xdr:to>
      <xdr:col>16</xdr:col>
      <xdr:colOff>141248</xdr:colOff>
      <xdr:row>17</xdr:row>
      <xdr:rowOff>186446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68C5F4C7-02D2-4A53-9F10-FEA553FFEDCF}"/>
            </a:ext>
          </a:extLst>
        </xdr:cNvPr>
        <xdr:cNvCxnSpPr/>
      </xdr:nvCxnSpPr>
      <xdr:spPr>
        <a:xfrm>
          <a:off x="10336808" y="3352429"/>
          <a:ext cx="0" cy="171577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341202</xdr:colOff>
      <xdr:row>17</xdr:row>
      <xdr:rowOff>257</xdr:rowOff>
    </xdr:from>
    <xdr:to>
      <xdr:col>14</xdr:col>
      <xdr:colOff>341202</xdr:colOff>
      <xdr:row>24</xdr:row>
      <xdr:rowOff>256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B75C4EC9-D537-42C6-A3CA-DADFAADBA88B}"/>
            </a:ext>
          </a:extLst>
        </xdr:cNvPr>
        <xdr:cNvCxnSpPr/>
      </xdr:nvCxnSpPr>
      <xdr:spPr>
        <a:xfrm>
          <a:off x="9317562" y="3337817"/>
          <a:ext cx="0" cy="13030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430412</xdr:colOff>
      <xdr:row>18</xdr:row>
      <xdr:rowOff>7434</xdr:rowOff>
    </xdr:from>
    <xdr:to>
      <xdr:col>14</xdr:col>
      <xdr:colOff>431180</xdr:colOff>
      <xdr:row>24</xdr:row>
      <xdr:rowOff>256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45F8D45D-F218-42AA-A19E-FF31240B10E3}"/>
            </a:ext>
          </a:extLst>
        </xdr:cNvPr>
        <xdr:cNvCxnSpPr/>
      </xdr:nvCxnSpPr>
      <xdr:spPr>
        <a:xfrm flipH="1">
          <a:off x="9406772" y="3535494"/>
          <a:ext cx="768" cy="11053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408878</xdr:colOff>
      <xdr:row>23</xdr:row>
      <xdr:rowOff>7435</xdr:rowOff>
    </xdr:from>
    <xdr:to>
      <xdr:col>14</xdr:col>
      <xdr:colOff>408878</xdr:colOff>
      <xdr:row>23</xdr:row>
      <xdr:rowOff>179012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88168673-0F28-484B-A933-12F24AD9D93B}"/>
            </a:ext>
          </a:extLst>
        </xdr:cNvPr>
        <xdr:cNvCxnSpPr/>
      </xdr:nvCxnSpPr>
      <xdr:spPr>
        <a:xfrm>
          <a:off x="9385238" y="4465135"/>
          <a:ext cx="0" cy="171577"/>
        </a:xfrm>
        <a:prstGeom prst="line">
          <a:avLst/>
        </a:prstGeom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375425</xdr:colOff>
      <xdr:row>22</xdr:row>
      <xdr:rowOff>7434</xdr:rowOff>
    </xdr:from>
    <xdr:to>
      <xdr:col>14</xdr:col>
      <xdr:colOff>421144</xdr:colOff>
      <xdr:row>22</xdr:row>
      <xdr:rowOff>181606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E0676CFD-FA44-40D4-B5A9-AECE73A58813}"/>
            </a:ext>
          </a:extLst>
        </xdr:cNvPr>
        <xdr:cNvSpPr/>
      </xdr:nvSpPr>
      <xdr:spPr>
        <a:xfrm>
          <a:off x="9351785" y="4282254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278781</xdr:colOff>
      <xdr:row>20</xdr:row>
      <xdr:rowOff>7433</xdr:rowOff>
    </xdr:from>
    <xdr:to>
      <xdr:col>14</xdr:col>
      <xdr:colOff>412595</xdr:colOff>
      <xdr:row>20</xdr:row>
      <xdr:rowOff>181605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27CE2BF1-AAA9-4B08-8CEA-05AB7F472F33}"/>
            </a:ext>
          </a:extLst>
        </xdr:cNvPr>
        <xdr:cNvSpPr/>
      </xdr:nvSpPr>
      <xdr:spPr>
        <a:xfrm>
          <a:off x="9255141" y="3916493"/>
          <a:ext cx="13381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271347</xdr:colOff>
      <xdr:row>21</xdr:row>
      <xdr:rowOff>3717</xdr:rowOff>
    </xdr:from>
    <xdr:to>
      <xdr:col>14</xdr:col>
      <xdr:colOff>317066</xdr:colOff>
      <xdr:row>21</xdr:row>
      <xdr:rowOff>177889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F5C0DF91-61E6-4360-BB32-E336D0751C6F}"/>
            </a:ext>
          </a:extLst>
        </xdr:cNvPr>
        <xdr:cNvSpPr/>
      </xdr:nvSpPr>
      <xdr:spPr>
        <a:xfrm>
          <a:off x="9247707" y="4095657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241610</xdr:colOff>
      <xdr:row>18</xdr:row>
      <xdr:rowOff>7434</xdr:rowOff>
    </xdr:from>
    <xdr:to>
      <xdr:col>14</xdr:col>
      <xdr:colOff>312234</xdr:colOff>
      <xdr:row>18</xdr:row>
      <xdr:rowOff>181606</xdr:rowOff>
    </xdr:to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E53BF4D0-9349-46DB-86BC-ACAEDE6549B3}"/>
            </a:ext>
          </a:extLst>
        </xdr:cNvPr>
        <xdr:cNvSpPr/>
      </xdr:nvSpPr>
      <xdr:spPr>
        <a:xfrm>
          <a:off x="9217970" y="3535494"/>
          <a:ext cx="7062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223024</xdr:colOff>
      <xdr:row>19</xdr:row>
      <xdr:rowOff>7434</xdr:rowOff>
    </xdr:from>
    <xdr:to>
      <xdr:col>14</xdr:col>
      <xdr:colOff>268743</xdr:colOff>
      <xdr:row>19</xdr:row>
      <xdr:rowOff>181606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C9AEA924-E59B-4878-923E-784EA8734B6E}"/>
            </a:ext>
          </a:extLst>
        </xdr:cNvPr>
        <xdr:cNvSpPr/>
      </xdr:nvSpPr>
      <xdr:spPr>
        <a:xfrm>
          <a:off x="9199384" y="3725994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193287</xdr:colOff>
      <xdr:row>18</xdr:row>
      <xdr:rowOff>7434</xdr:rowOff>
    </xdr:from>
    <xdr:to>
      <xdr:col>14</xdr:col>
      <xdr:colOff>239006</xdr:colOff>
      <xdr:row>18</xdr:row>
      <xdr:rowOff>181606</xdr:rowOff>
    </xdr:to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13206D59-5BC3-48AF-96BC-ECA397638427}"/>
            </a:ext>
          </a:extLst>
        </xdr:cNvPr>
        <xdr:cNvSpPr/>
      </xdr:nvSpPr>
      <xdr:spPr>
        <a:xfrm>
          <a:off x="9169647" y="3535494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163551</xdr:colOff>
      <xdr:row>17</xdr:row>
      <xdr:rowOff>11152</xdr:rowOff>
    </xdr:from>
    <xdr:to>
      <xdr:col>14</xdr:col>
      <xdr:colOff>226741</xdr:colOff>
      <xdr:row>17</xdr:row>
      <xdr:rowOff>185324</xdr:rowOff>
    </xdr:to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2876DC88-B1AF-416F-BC55-C67EA36B0AC1}"/>
            </a:ext>
          </a:extLst>
        </xdr:cNvPr>
        <xdr:cNvSpPr/>
      </xdr:nvSpPr>
      <xdr:spPr>
        <a:xfrm>
          <a:off x="9139911" y="3348712"/>
          <a:ext cx="63190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70625</xdr:colOff>
      <xdr:row>23</xdr:row>
      <xdr:rowOff>3717</xdr:rowOff>
    </xdr:from>
    <xdr:to>
      <xdr:col>12</xdr:col>
      <xdr:colOff>193287</xdr:colOff>
      <xdr:row>23</xdr:row>
      <xdr:rowOff>177889</xdr:rowOff>
    </xdr:to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0A1BBAA6-34BC-4B01-9239-9D063F4A3EC7}"/>
            </a:ext>
          </a:extLst>
        </xdr:cNvPr>
        <xdr:cNvSpPr/>
      </xdr:nvSpPr>
      <xdr:spPr>
        <a:xfrm>
          <a:off x="7827785" y="4461417"/>
          <a:ext cx="122662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52039</xdr:colOff>
      <xdr:row>22</xdr:row>
      <xdr:rowOff>3716</xdr:rowOff>
    </xdr:from>
    <xdr:to>
      <xdr:col>12</xdr:col>
      <xdr:colOff>174701</xdr:colOff>
      <xdr:row>22</xdr:row>
      <xdr:rowOff>177888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7B5428C5-BC78-46BC-B4EE-89A40E3C3966}"/>
            </a:ext>
          </a:extLst>
        </xdr:cNvPr>
        <xdr:cNvSpPr/>
      </xdr:nvSpPr>
      <xdr:spPr>
        <a:xfrm>
          <a:off x="7809199" y="4278536"/>
          <a:ext cx="122662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193287</xdr:colOff>
      <xdr:row>20</xdr:row>
      <xdr:rowOff>7435</xdr:rowOff>
    </xdr:from>
    <xdr:to>
      <xdr:col>12</xdr:col>
      <xdr:colOff>189570</xdr:colOff>
      <xdr:row>20</xdr:row>
      <xdr:rowOff>181607</xdr:rowOff>
    </xdr:to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16C7B50E-39DF-4D29-B529-33E10DF86835}"/>
            </a:ext>
          </a:extLst>
        </xdr:cNvPr>
        <xdr:cNvSpPr/>
      </xdr:nvSpPr>
      <xdr:spPr>
        <a:xfrm>
          <a:off x="7340847" y="3916495"/>
          <a:ext cx="60588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167268</xdr:colOff>
      <xdr:row>21</xdr:row>
      <xdr:rowOff>7435</xdr:rowOff>
    </xdr:from>
    <xdr:to>
      <xdr:col>11</xdr:col>
      <xdr:colOff>308516</xdr:colOff>
      <xdr:row>21</xdr:row>
      <xdr:rowOff>181607</xdr:rowOff>
    </xdr:to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CD3F71A4-10B9-418A-9932-1F5BBD34D916}"/>
            </a:ext>
          </a:extLst>
        </xdr:cNvPr>
        <xdr:cNvSpPr/>
      </xdr:nvSpPr>
      <xdr:spPr>
        <a:xfrm>
          <a:off x="7314828" y="4099375"/>
          <a:ext cx="141248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148682</xdr:colOff>
      <xdr:row>18</xdr:row>
      <xdr:rowOff>7434</xdr:rowOff>
    </xdr:from>
    <xdr:to>
      <xdr:col>11</xdr:col>
      <xdr:colOff>271345</xdr:colOff>
      <xdr:row>18</xdr:row>
      <xdr:rowOff>181606</xdr:rowOff>
    </xdr:to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5FC344F9-2D0C-448C-B48D-C3401D32F65F}"/>
            </a:ext>
          </a:extLst>
        </xdr:cNvPr>
        <xdr:cNvSpPr/>
      </xdr:nvSpPr>
      <xdr:spPr>
        <a:xfrm>
          <a:off x="7296242" y="3535494"/>
          <a:ext cx="12266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48321</xdr:colOff>
      <xdr:row>19</xdr:row>
      <xdr:rowOff>7435</xdr:rowOff>
    </xdr:from>
    <xdr:to>
      <xdr:col>11</xdr:col>
      <xdr:colOff>260194</xdr:colOff>
      <xdr:row>19</xdr:row>
      <xdr:rowOff>181607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1CCBF045-FA8C-4BC9-8AD3-FC6B988B26E8}"/>
            </a:ext>
          </a:extLst>
        </xdr:cNvPr>
        <xdr:cNvSpPr/>
      </xdr:nvSpPr>
      <xdr:spPr>
        <a:xfrm>
          <a:off x="7195881" y="3725995"/>
          <a:ext cx="21187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48322</xdr:colOff>
      <xdr:row>18</xdr:row>
      <xdr:rowOff>7434</xdr:rowOff>
    </xdr:from>
    <xdr:to>
      <xdr:col>11</xdr:col>
      <xdr:colOff>100361</xdr:colOff>
      <xdr:row>18</xdr:row>
      <xdr:rowOff>181606</xdr:rowOff>
    </xdr:to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F6B29448-C023-453A-8EEB-C3F014E95316}"/>
            </a:ext>
          </a:extLst>
        </xdr:cNvPr>
        <xdr:cNvSpPr/>
      </xdr:nvSpPr>
      <xdr:spPr>
        <a:xfrm>
          <a:off x="7195882" y="3535494"/>
          <a:ext cx="52039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706245</xdr:colOff>
      <xdr:row>17</xdr:row>
      <xdr:rowOff>11152</xdr:rowOff>
    </xdr:from>
    <xdr:to>
      <xdr:col>11</xdr:col>
      <xdr:colOff>89210</xdr:colOff>
      <xdr:row>17</xdr:row>
      <xdr:rowOff>185324</xdr:rowOff>
    </xdr:to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B51922E1-03D0-4C3A-9A79-516629F195F4}"/>
            </a:ext>
          </a:extLst>
        </xdr:cNvPr>
        <xdr:cNvSpPr/>
      </xdr:nvSpPr>
      <xdr:spPr>
        <a:xfrm>
          <a:off x="7023225" y="3348712"/>
          <a:ext cx="213545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4</xdr:col>
      <xdr:colOff>45719</xdr:colOff>
      <xdr:row>28</xdr:row>
      <xdr:rowOff>175137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E31F0C-0D1E-4282-B5D6-939B6EDACC6D}"/>
            </a:ext>
          </a:extLst>
        </xdr:cNvPr>
        <xdr:cNvSpPr/>
      </xdr:nvSpPr>
      <xdr:spPr>
        <a:xfrm>
          <a:off x="3086100" y="5516880"/>
          <a:ext cx="4571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5</xdr:col>
      <xdr:colOff>434340</xdr:colOff>
      <xdr:row>19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7726426-8503-4835-A66B-450250AF846A}"/>
            </a:ext>
          </a:extLst>
        </xdr:cNvPr>
        <xdr:cNvSpPr/>
      </xdr:nvSpPr>
      <xdr:spPr>
        <a:xfrm>
          <a:off x="5257800" y="34213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305375</xdr:colOff>
      <xdr:row>11</xdr:row>
      <xdr:rowOff>181874</xdr:rowOff>
    </xdr:from>
    <xdr:to>
      <xdr:col>13</xdr:col>
      <xdr:colOff>310407</xdr:colOff>
      <xdr:row>18</xdr:row>
      <xdr:rowOff>178280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A5A00B-4221-4B98-B444-31FD724173E7}"/>
            </a:ext>
          </a:extLst>
        </xdr:cNvPr>
        <xdr:cNvCxnSpPr/>
      </xdr:nvCxnSpPr>
      <xdr:spPr>
        <a:xfrm>
          <a:off x="13183175" y="2269754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11</xdr:row>
      <xdr:rowOff>167640</xdr:rowOff>
    </xdr:from>
    <xdr:to>
      <xdr:col>5</xdr:col>
      <xdr:colOff>416512</xdr:colOff>
      <xdr:row>18</xdr:row>
      <xdr:rowOff>164046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2AC428C-CB7B-4267-93AB-BC6CF49A4E8E}"/>
            </a:ext>
          </a:extLst>
        </xdr:cNvPr>
        <xdr:cNvCxnSpPr/>
      </xdr:nvCxnSpPr>
      <xdr:spPr>
        <a:xfrm>
          <a:off x="5364480" y="2255520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1842</xdr:colOff>
      <xdr:row>20</xdr:row>
      <xdr:rowOff>47228</xdr:rowOff>
    </xdr:from>
    <xdr:to>
      <xdr:col>7</xdr:col>
      <xdr:colOff>658334</xdr:colOff>
      <xdr:row>21</xdr:row>
      <xdr:rowOff>56775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4B68AC1-4532-4F0B-8C45-F98E0114CACA}"/>
            </a:ext>
          </a:extLst>
        </xdr:cNvPr>
        <xdr:cNvSpPr/>
      </xdr:nvSpPr>
      <xdr:spPr>
        <a:xfrm>
          <a:off x="6936042" y="3955199"/>
          <a:ext cx="656492" cy="20549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632460</xdr:colOff>
      <xdr:row>15</xdr:row>
      <xdr:rowOff>182880</xdr:rowOff>
    </xdr:from>
    <xdr:to>
      <xdr:col>4</xdr:col>
      <xdr:colOff>723900</xdr:colOff>
      <xdr:row>17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F89EED7-B877-4B4C-A196-19D2144D1427}"/>
            </a:ext>
          </a:extLst>
        </xdr:cNvPr>
        <xdr:cNvSpPr/>
      </xdr:nvSpPr>
      <xdr:spPr>
        <a:xfrm>
          <a:off x="4594860" y="3032760"/>
          <a:ext cx="91440" cy="1981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96982</xdr:colOff>
      <xdr:row>15</xdr:row>
      <xdr:rowOff>0</xdr:rowOff>
    </xdr:from>
    <xdr:to>
      <xdr:col>4</xdr:col>
      <xdr:colOff>714202</xdr:colOff>
      <xdr:row>16</xdr:row>
      <xdr:rowOff>15240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E904C3B-ADEA-4ABF-9CD4-D02E654394FB}"/>
            </a:ext>
          </a:extLst>
        </xdr:cNvPr>
        <xdr:cNvSpPr/>
      </xdr:nvSpPr>
      <xdr:spPr>
        <a:xfrm>
          <a:off x="4059382" y="2850573"/>
          <a:ext cx="617220" cy="20574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73430</xdr:colOff>
      <xdr:row>14</xdr:row>
      <xdr:rowOff>0</xdr:rowOff>
    </xdr:from>
    <xdr:to>
      <xdr:col>4</xdr:col>
      <xdr:colOff>157250</xdr:colOff>
      <xdr:row>15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A091AD9-FD86-4816-B306-A391703540E8}"/>
            </a:ext>
          </a:extLst>
        </xdr:cNvPr>
        <xdr:cNvSpPr/>
      </xdr:nvSpPr>
      <xdr:spPr>
        <a:xfrm>
          <a:off x="4035830" y="2660073"/>
          <a:ext cx="838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20782</xdr:colOff>
      <xdr:row>13</xdr:row>
      <xdr:rowOff>0</xdr:rowOff>
    </xdr:from>
    <xdr:to>
      <xdr:col>4</xdr:col>
      <xdr:colOff>150322</xdr:colOff>
      <xdr:row>14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D88E6FE-3378-4BC1-8201-718D8ED28741}"/>
            </a:ext>
          </a:extLst>
        </xdr:cNvPr>
        <xdr:cNvSpPr/>
      </xdr:nvSpPr>
      <xdr:spPr>
        <a:xfrm>
          <a:off x="3983182" y="2469573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477449</xdr:colOff>
      <xdr:row>11</xdr:row>
      <xdr:rowOff>185971</xdr:rowOff>
    </xdr:from>
    <xdr:to>
      <xdr:col>4</xdr:col>
      <xdr:colOff>143341</xdr:colOff>
      <xdr:row>13</xdr:row>
      <xdr:rowOff>7195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1AD5C6B-DAC8-492B-BC25-095ECECEAEAE}"/>
            </a:ext>
          </a:extLst>
        </xdr:cNvPr>
        <xdr:cNvSpPr/>
      </xdr:nvSpPr>
      <xdr:spPr>
        <a:xfrm>
          <a:off x="3449249" y="2274544"/>
          <a:ext cx="656492" cy="2022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474518</xdr:colOff>
      <xdr:row>12</xdr:row>
      <xdr:rowOff>0</xdr:rowOff>
    </xdr:from>
    <xdr:to>
      <xdr:col>3</xdr:col>
      <xdr:colOff>479550</xdr:colOff>
      <xdr:row>18</xdr:row>
      <xdr:rowOff>186906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DDA0F3D-8FA3-481D-8806-0B79679D8924}"/>
            </a:ext>
          </a:extLst>
        </xdr:cNvPr>
        <xdr:cNvCxnSpPr/>
      </xdr:nvCxnSpPr>
      <xdr:spPr>
        <a:xfrm>
          <a:off x="3446318" y="2279073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366335</xdr:colOff>
      <xdr:row>11</xdr:row>
      <xdr:rowOff>181874</xdr:rowOff>
    </xdr:from>
    <xdr:to>
      <xdr:col>15</xdr:col>
      <xdr:colOff>371367</xdr:colOff>
      <xdr:row>18</xdr:row>
      <xdr:rowOff>178280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E05E32A-6738-4160-B8FE-ABC22694C9E3}"/>
            </a:ext>
          </a:extLst>
        </xdr:cNvPr>
        <xdr:cNvCxnSpPr/>
      </xdr:nvCxnSpPr>
      <xdr:spPr>
        <a:xfrm>
          <a:off x="15225335" y="2269754"/>
          <a:ext cx="5032" cy="13299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18</xdr:row>
      <xdr:rowOff>0</xdr:rowOff>
    </xdr:from>
    <xdr:to>
      <xdr:col>15</xdr:col>
      <xdr:colOff>365760</xdr:colOff>
      <xdr:row>19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A772060-CD26-4A40-B16D-D5276DC6F5A7}"/>
            </a:ext>
          </a:extLst>
        </xdr:cNvPr>
        <xdr:cNvSpPr/>
      </xdr:nvSpPr>
      <xdr:spPr>
        <a:xfrm>
          <a:off x="15095220" y="34213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632459</xdr:colOff>
      <xdr:row>16</xdr:row>
      <xdr:rowOff>188742</xdr:rowOff>
    </xdr:from>
    <xdr:to>
      <xdr:col>15</xdr:col>
      <xdr:colOff>240322</xdr:colOff>
      <xdr:row>18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2B1C49F-285F-439B-B40D-EC86D2C35DF7}"/>
            </a:ext>
          </a:extLst>
        </xdr:cNvPr>
        <xdr:cNvSpPr/>
      </xdr:nvSpPr>
      <xdr:spPr>
        <a:xfrm>
          <a:off x="14500859" y="3229122"/>
          <a:ext cx="598463" cy="19225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609600</xdr:colOff>
      <xdr:row>16</xdr:row>
      <xdr:rowOff>3462</xdr:rowOff>
    </xdr:from>
    <xdr:to>
      <xdr:col>14</xdr:col>
      <xdr:colOff>713509</xdr:colOff>
      <xdr:row>17</xdr:row>
      <xdr:rowOff>7619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5939B2C-79EB-4A52-8AF0-CD5710621E7D}"/>
            </a:ext>
          </a:extLst>
        </xdr:cNvPr>
        <xdr:cNvSpPr/>
      </xdr:nvSpPr>
      <xdr:spPr>
        <a:xfrm>
          <a:off x="14478000" y="3044535"/>
          <a:ext cx="103909" cy="1946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100445</xdr:colOff>
      <xdr:row>14</xdr:row>
      <xdr:rowOff>189435</xdr:rowOff>
    </xdr:from>
    <xdr:to>
      <xdr:col>14</xdr:col>
      <xdr:colOff>698908</xdr:colOff>
      <xdr:row>16</xdr:row>
      <xdr:rowOff>693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6FC2132-D564-4849-BC67-7152306C39C1}"/>
            </a:ext>
          </a:extLst>
        </xdr:cNvPr>
        <xdr:cNvSpPr/>
      </xdr:nvSpPr>
      <xdr:spPr>
        <a:xfrm>
          <a:off x="13968845" y="2849508"/>
          <a:ext cx="598463" cy="19225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60960</xdr:colOff>
      <xdr:row>14</xdr:row>
      <xdr:rowOff>0</xdr:rowOff>
    </xdr:from>
    <xdr:to>
      <xdr:col>14</xdr:col>
      <xdr:colOff>198120</xdr:colOff>
      <xdr:row>15</xdr:row>
      <xdr:rowOff>15240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793DA76-3C90-43BD-97C0-0BA5BFCA7067}"/>
            </a:ext>
          </a:extLst>
        </xdr:cNvPr>
        <xdr:cNvSpPr/>
      </xdr:nvSpPr>
      <xdr:spPr>
        <a:xfrm>
          <a:off x="13929360" y="2659380"/>
          <a:ext cx="137160" cy="20574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22860</xdr:colOff>
      <xdr:row>13</xdr:row>
      <xdr:rowOff>0</xdr:rowOff>
    </xdr:from>
    <xdr:to>
      <xdr:col>14</xdr:col>
      <xdr:colOff>152400</xdr:colOff>
      <xdr:row>14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05FDA7B-99AE-4721-96F1-436C847F3546}"/>
            </a:ext>
          </a:extLst>
        </xdr:cNvPr>
        <xdr:cNvSpPr/>
      </xdr:nvSpPr>
      <xdr:spPr>
        <a:xfrm>
          <a:off x="13891260" y="2468880"/>
          <a:ext cx="12954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298565</xdr:colOff>
      <xdr:row>12</xdr:row>
      <xdr:rowOff>693</xdr:rowOff>
    </xdr:from>
    <xdr:to>
      <xdr:col>14</xdr:col>
      <xdr:colOff>138545</xdr:colOff>
      <xdr:row>13</xdr:row>
      <xdr:rowOff>693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F4971F-9955-4CCC-A88A-3D43E1532D25}"/>
            </a:ext>
          </a:extLst>
        </xdr:cNvPr>
        <xdr:cNvSpPr/>
      </xdr:nvSpPr>
      <xdr:spPr>
        <a:xfrm>
          <a:off x="13176365" y="2279766"/>
          <a:ext cx="83058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575</xdr:colOff>
      <xdr:row>36</xdr:row>
      <xdr:rowOff>6614</xdr:rowOff>
    </xdr:from>
    <xdr:to>
      <xdr:col>12</xdr:col>
      <xdr:colOff>7620</xdr:colOff>
      <xdr:row>44</xdr:row>
      <xdr:rowOff>15240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14841D8C-1346-4005-B06E-E7CCFEA71197}"/>
            </a:ext>
          </a:extLst>
        </xdr:cNvPr>
        <xdr:cNvCxnSpPr/>
      </xdr:nvCxnSpPr>
      <xdr:spPr>
        <a:xfrm>
          <a:off x="11887775" y="6856994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331817</xdr:colOff>
      <xdr:row>42</xdr:row>
      <xdr:rowOff>185971</xdr:rowOff>
    </xdr:from>
    <xdr:to>
      <xdr:col>12</xdr:col>
      <xdr:colOff>8259</xdr:colOff>
      <xdr:row>44</xdr:row>
      <xdr:rowOff>4849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9A77774-1D37-45BE-88F8-83DE1C1A17E6}"/>
            </a:ext>
          </a:extLst>
        </xdr:cNvPr>
        <xdr:cNvSpPr/>
      </xdr:nvSpPr>
      <xdr:spPr>
        <a:xfrm>
          <a:off x="11228417" y="8180044"/>
          <a:ext cx="667042" cy="19987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279169</xdr:colOff>
      <xdr:row>42</xdr:row>
      <xdr:rowOff>3463</xdr:rowOff>
    </xdr:from>
    <xdr:to>
      <xdr:col>11</xdr:col>
      <xdr:colOff>858289</xdr:colOff>
      <xdr:row>43</xdr:row>
      <xdr:rowOff>3463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048841A-1245-4024-9BE8-02730D82C42C}"/>
            </a:ext>
          </a:extLst>
        </xdr:cNvPr>
        <xdr:cNvSpPr/>
      </xdr:nvSpPr>
      <xdr:spPr>
        <a:xfrm>
          <a:off x="11175769" y="7997536"/>
          <a:ext cx="5791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128155</xdr:colOff>
      <xdr:row>39</xdr:row>
      <xdr:rowOff>181121</xdr:rowOff>
    </xdr:from>
    <xdr:to>
      <xdr:col>11</xdr:col>
      <xdr:colOff>795197</xdr:colOff>
      <xdr:row>40</xdr:row>
      <xdr:rowOff>190499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39146C3-1449-431D-94E5-27334E802DD6}"/>
            </a:ext>
          </a:extLst>
        </xdr:cNvPr>
        <xdr:cNvSpPr/>
      </xdr:nvSpPr>
      <xdr:spPr>
        <a:xfrm>
          <a:off x="11024755" y="7603694"/>
          <a:ext cx="667042" cy="19987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787632</xdr:colOff>
      <xdr:row>39</xdr:row>
      <xdr:rowOff>3464</xdr:rowOff>
    </xdr:from>
    <xdr:to>
      <xdr:col>11</xdr:col>
      <xdr:colOff>787632</xdr:colOff>
      <xdr:row>40</xdr:row>
      <xdr:rowOff>3464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67F4E1A-2711-4530-9B58-2D891C87A02B}"/>
            </a:ext>
          </a:extLst>
        </xdr:cNvPr>
        <xdr:cNvSpPr/>
      </xdr:nvSpPr>
      <xdr:spPr>
        <a:xfrm>
          <a:off x="10693632" y="7426037"/>
          <a:ext cx="99060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760614</xdr:colOff>
      <xdr:row>37</xdr:row>
      <xdr:rowOff>190499</xdr:rowOff>
    </xdr:from>
    <xdr:to>
      <xdr:col>11</xdr:col>
      <xdr:colOff>349134</xdr:colOff>
      <xdr:row>38</xdr:row>
      <xdr:rowOff>190499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BD39178-DEA5-4279-9E26-6EF26CAE759E}"/>
            </a:ext>
          </a:extLst>
        </xdr:cNvPr>
        <xdr:cNvSpPr/>
      </xdr:nvSpPr>
      <xdr:spPr>
        <a:xfrm>
          <a:off x="10666614" y="7232072"/>
          <a:ext cx="57912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739833</xdr:colOff>
      <xdr:row>37</xdr:row>
      <xdr:rowOff>1</xdr:rowOff>
    </xdr:from>
    <xdr:to>
      <xdr:col>11</xdr:col>
      <xdr:colOff>238991</xdr:colOff>
      <xdr:row>38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68760B7-CC5B-4834-A540-48A4E4BCD712}"/>
            </a:ext>
          </a:extLst>
        </xdr:cNvPr>
        <xdr:cNvSpPr/>
      </xdr:nvSpPr>
      <xdr:spPr>
        <a:xfrm>
          <a:off x="10645833" y="7041574"/>
          <a:ext cx="489758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204355</xdr:colOff>
      <xdr:row>40</xdr:row>
      <xdr:rowOff>190499</xdr:rowOff>
    </xdr:from>
    <xdr:to>
      <xdr:col>11</xdr:col>
      <xdr:colOff>816726</xdr:colOff>
      <xdr:row>41</xdr:row>
      <xdr:rowOff>190499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6B78D6E-B473-489E-9480-FF3D9FB6AA8E}"/>
            </a:ext>
          </a:extLst>
        </xdr:cNvPr>
        <xdr:cNvSpPr/>
      </xdr:nvSpPr>
      <xdr:spPr>
        <a:xfrm>
          <a:off x="11100955" y="7803572"/>
          <a:ext cx="612371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588818</xdr:colOff>
      <xdr:row>35</xdr:row>
      <xdr:rowOff>190499</xdr:rowOff>
    </xdr:from>
    <xdr:to>
      <xdr:col>11</xdr:col>
      <xdr:colOff>210589</xdr:colOff>
      <xdr:row>36</xdr:row>
      <xdr:rowOff>190499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3655CB5C-F259-44C2-8662-9A30DF86F7A1}"/>
            </a:ext>
          </a:extLst>
        </xdr:cNvPr>
        <xdr:cNvSpPr/>
      </xdr:nvSpPr>
      <xdr:spPr>
        <a:xfrm>
          <a:off x="10494818" y="6850379"/>
          <a:ext cx="612371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575</xdr:colOff>
      <xdr:row>36</xdr:row>
      <xdr:rowOff>5921</xdr:rowOff>
    </xdr:from>
    <xdr:to>
      <xdr:col>12</xdr:col>
      <xdr:colOff>7620</xdr:colOff>
      <xdr:row>44</xdr:row>
      <xdr:rowOff>14547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E7C708E6-AA96-4CDD-A3E8-12F2380B461E}"/>
            </a:ext>
          </a:extLst>
        </xdr:cNvPr>
        <xdr:cNvCxnSpPr/>
      </xdr:nvCxnSpPr>
      <xdr:spPr>
        <a:xfrm>
          <a:off x="11887775" y="6856994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588818</xdr:colOff>
      <xdr:row>36</xdr:row>
      <xdr:rowOff>0</xdr:rowOff>
    </xdr:from>
    <xdr:to>
      <xdr:col>10</xdr:col>
      <xdr:colOff>595863</xdr:colOff>
      <xdr:row>44</xdr:row>
      <xdr:rowOff>8626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C3B1CCA6-96DE-4E7D-A036-7DAFD6C528AE}"/>
            </a:ext>
          </a:extLst>
        </xdr:cNvPr>
        <xdr:cNvCxnSpPr/>
      </xdr:nvCxnSpPr>
      <xdr:spPr>
        <a:xfrm>
          <a:off x="10494818" y="6851073"/>
          <a:ext cx="7045" cy="1532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436754</xdr:colOff>
      <xdr:row>35</xdr:row>
      <xdr:rowOff>188181</xdr:rowOff>
    </xdr:from>
    <xdr:to>
      <xdr:col>15</xdr:col>
      <xdr:colOff>443799</xdr:colOff>
      <xdr:row>44</xdr:row>
      <xdr:rowOff>7621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7E951446-DAB2-4C1B-8866-4069C6F1156F}"/>
            </a:ext>
          </a:extLst>
        </xdr:cNvPr>
        <xdr:cNvCxnSpPr/>
      </xdr:nvCxnSpPr>
      <xdr:spPr>
        <a:xfrm>
          <a:off x="15335168" y="6804443"/>
          <a:ext cx="7045" cy="1522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141889</xdr:colOff>
      <xdr:row>42</xdr:row>
      <xdr:rowOff>186926</xdr:rowOff>
    </xdr:from>
    <xdr:to>
      <xdr:col>15</xdr:col>
      <xdr:colOff>447065</xdr:colOff>
      <xdr:row>44</xdr:row>
      <xdr:rowOff>5804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004ED50-E78E-49AF-9183-F7AD7041F00B}"/>
            </a:ext>
          </a:extLst>
        </xdr:cNvPr>
        <xdr:cNvSpPr/>
      </xdr:nvSpPr>
      <xdr:spPr>
        <a:xfrm>
          <a:off x="15040303" y="8127492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120868</xdr:colOff>
      <xdr:row>41</xdr:row>
      <xdr:rowOff>181672</xdr:rowOff>
    </xdr:from>
    <xdr:to>
      <xdr:col>15</xdr:col>
      <xdr:colOff>257503</xdr:colOff>
      <xdr:row>43</xdr:row>
      <xdr:rowOff>549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BF0A2A57-A44D-422B-8E73-F491E26DAC58}"/>
            </a:ext>
          </a:extLst>
        </xdr:cNvPr>
        <xdr:cNvSpPr/>
      </xdr:nvSpPr>
      <xdr:spPr>
        <a:xfrm>
          <a:off x="15019282" y="7933051"/>
          <a:ext cx="136635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919655</xdr:colOff>
      <xdr:row>40</xdr:row>
      <xdr:rowOff>181671</xdr:rowOff>
    </xdr:from>
    <xdr:to>
      <xdr:col>15</xdr:col>
      <xdr:colOff>231603</xdr:colOff>
      <xdr:row>42</xdr:row>
      <xdr:rowOff>548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820ED7E4-F4B5-4F00-9405-FCDD96E174DF}"/>
            </a:ext>
          </a:extLst>
        </xdr:cNvPr>
        <xdr:cNvSpPr/>
      </xdr:nvSpPr>
      <xdr:spPr>
        <a:xfrm>
          <a:off x="14824841" y="7743864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898634</xdr:colOff>
      <xdr:row>39</xdr:row>
      <xdr:rowOff>186927</xdr:rowOff>
    </xdr:from>
    <xdr:to>
      <xdr:col>15</xdr:col>
      <xdr:colOff>210582</xdr:colOff>
      <xdr:row>41</xdr:row>
      <xdr:rowOff>5805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8610350-60CB-4158-B5F6-3C1676CDEB84}"/>
            </a:ext>
          </a:extLst>
        </xdr:cNvPr>
        <xdr:cNvSpPr/>
      </xdr:nvSpPr>
      <xdr:spPr>
        <a:xfrm>
          <a:off x="14803820" y="7559934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762000</xdr:colOff>
      <xdr:row>39</xdr:row>
      <xdr:rowOff>186927</xdr:rowOff>
    </xdr:from>
    <xdr:to>
      <xdr:col>14</xdr:col>
      <xdr:colOff>898635</xdr:colOff>
      <xdr:row>41</xdr:row>
      <xdr:rowOff>5805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233C1DB3-978F-48BD-AE9F-C3497407C87A}"/>
            </a:ext>
          </a:extLst>
        </xdr:cNvPr>
        <xdr:cNvSpPr/>
      </xdr:nvSpPr>
      <xdr:spPr>
        <a:xfrm>
          <a:off x="14667186" y="7559934"/>
          <a:ext cx="136635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725213</xdr:colOff>
      <xdr:row>39</xdr:row>
      <xdr:rowOff>2995</xdr:rowOff>
    </xdr:from>
    <xdr:to>
      <xdr:col>15</xdr:col>
      <xdr:colOff>37161</xdr:colOff>
      <xdr:row>40</xdr:row>
      <xdr:rowOff>11059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A060A82D-34D2-492C-B486-CBF547DBAF26}"/>
            </a:ext>
          </a:extLst>
        </xdr:cNvPr>
        <xdr:cNvSpPr/>
      </xdr:nvSpPr>
      <xdr:spPr>
        <a:xfrm>
          <a:off x="14630399" y="7376002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683173</xdr:colOff>
      <xdr:row>37</xdr:row>
      <xdr:rowOff>178675</xdr:rowOff>
    </xdr:from>
    <xdr:to>
      <xdr:col>14</xdr:col>
      <xdr:colOff>988349</xdr:colOff>
      <xdr:row>39</xdr:row>
      <xdr:rowOff>13251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E314623-E61A-4ABC-8F91-86531D696B87}"/>
            </a:ext>
          </a:extLst>
        </xdr:cNvPr>
        <xdr:cNvSpPr/>
      </xdr:nvSpPr>
      <xdr:spPr>
        <a:xfrm>
          <a:off x="14597956" y="7281840"/>
          <a:ext cx="305176" cy="21888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667407</xdr:colOff>
      <xdr:row>36</xdr:row>
      <xdr:rowOff>181672</xdr:rowOff>
    </xdr:from>
    <xdr:to>
      <xdr:col>14</xdr:col>
      <xdr:colOff>751490</xdr:colOff>
      <xdr:row>38</xdr:row>
      <xdr:rowOff>549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46B6D778-FAF1-49EF-9457-D8D686AE37CA}"/>
            </a:ext>
          </a:extLst>
        </xdr:cNvPr>
        <xdr:cNvSpPr/>
      </xdr:nvSpPr>
      <xdr:spPr>
        <a:xfrm>
          <a:off x="14572593" y="6987120"/>
          <a:ext cx="84083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430925</xdr:colOff>
      <xdr:row>35</xdr:row>
      <xdr:rowOff>183931</xdr:rowOff>
    </xdr:from>
    <xdr:to>
      <xdr:col>14</xdr:col>
      <xdr:colOff>736101</xdr:colOff>
      <xdr:row>37</xdr:row>
      <xdr:rowOff>2809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1746F79-BEE7-49FD-BED7-9B2E3FEEEB59}"/>
            </a:ext>
          </a:extLst>
        </xdr:cNvPr>
        <xdr:cNvSpPr/>
      </xdr:nvSpPr>
      <xdr:spPr>
        <a:xfrm>
          <a:off x="14336111" y="6800193"/>
          <a:ext cx="305176" cy="19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426244</xdr:colOff>
      <xdr:row>35</xdr:row>
      <xdr:rowOff>182925</xdr:rowOff>
    </xdr:from>
    <xdr:to>
      <xdr:col>14</xdr:col>
      <xdr:colOff>433289</xdr:colOff>
      <xdr:row>44</xdr:row>
      <xdr:rowOff>2365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CD777CB4-9622-41A5-9473-74303E0E4A19}"/>
            </a:ext>
          </a:extLst>
        </xdr:cNvPr>
        <xdr:cNvCxnSpPr/>
      </xdr:nvCxnSpPr>
      <xdr:spPr>
        <a:xfrm>
          <a:off x="14331430" y="6799187"/>
          <a:ext cx="7045" cy="15221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384313</xdr:colOff>
      <xdr:row>36</xdr:row>
      <xdr:rowOff>0</xdr:rowOff>
    </xdr:from>
    <xdr:to>
      <xdr:col>6</xdr:col>
      <xdr:colOff>391358</xdr:colOff>
      <xdr:row>44</xdr:row>
      <xdr:rowOff>8626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4694C88-ED31-402F-BD5B-FEBDD9B754B4}"/>
            </a:ext>
          </a:extLst>
        </xdr:cNvPr>
        <xdr:cNvCxnSpPr/>
      </xdr:nvCxnSpPr>
      <xdr:spPr>
        <a:xfrm>
          <a:off x="6347791" y="6911009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712817</xdr:colOff>
      <xdr:row>42</xdr:row>
      <xdr:rowOff>188983</xdr:rowOff>
    </xdr:from>
    <xdr:to>
      <xdr:col>6</xdr:col>
      <xdr:colOff>389260</xdr:colOff>
      <xdr:row>44</xdr:row>
      <xdr:rowOff>7861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8636C91-0C10-4886-9E86-DDAF8C49E3AF}"/>
            </a:ext>
          </a:extLst>
        </xdr:cNvPr>
        <xdr:cNvSpPr/>
      </xdr:nvSpPr>
      <xdr:spPr>
        <a:xfrm>
          <a:off x="5682382" y="8252931"/>
          <a:ext cx="670356" cy="2031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689113</xdr:colOff>
      <xdr:row>41</xdr:row>
      <xdr:rowOff>192156</xdr:rowOff>
    </xdr:from>
    <xdr:to>
      <xdr:col>5</xdr:col>
      <xdr:colOff>781878</xdr:colOff>
      <xdr:row>43</xdr:row>
      <xdr:rowOff>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F98A42D7-67B4-447A-AED7-3032AE86EA8B}"/>
            </a:ext>
          </a:extLst>
        </xdr:cNvPr>
        <xdr:cNvSpPr/>
      </xdr:nvSpPr>
      <xdr:spPr>
        <a:xfrm>
          <a:off x="5658678" y="8063947"/>
          <a:ext cx="92765" cy="19215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927652</xdr:colOff>
      <xdr:row>36</xdr:row>
      <xdr:rowOff>6626</xdr:rowOff>
    </xdr:from>
    <xdr:to>
      <xdr:col>5</xdr:col>
      <xdr:colOff>298174</xdr:colOff>
      <xdr:row>37</xdr:row>
      <xdr:rowOff>13253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568703AD-A5BE-4F79-BD02-ADB554C29C5C}"/>
            </a:ext>
          </a:extLst>
        </xdr:cNvPr>
        <xdr:cNvSpPr/>
      </xdr:nvSpPr>
      <xdr:spPr>
        <a:xfrm>
          <a:off x="4903304" y="6917635"/>
          <a:ext cx="364435" cy="198783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457200</xdr:colOff>
      <xdr:row>41</xdr:row>
      <xdr:rowOff>0</xdr:rowOff>
    </xdr:from>
    <xdr:to>
      <xdr:col>5</xdr:col>
      <xdr:colOff>762376</xdr:colOff>
      <xdr:row>42</xdr:row>
      <xdr:rowOff>227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B6F4186-9E16-488D-A58C-3F328FB63056}"/>
            </a:ext>
          </a:extLst>
        </xdr:cNvPr>
        <xdr:cNvSpPr/>
      </xdr:nvSpPr>
      <xdr:spPr>
        <a:xfrm>
          <a:off x="5426765" y="7871791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443948</xdr:colOff>
      <xdr:row>39</xdr:row>
      <xdr:rowOff>192156</xdr:rowOff>
    </xdr:from>
    <xdr:to>
      <xdr:col>5</xdr:col>
      <xdr:colOff>749124</xdr:colOff>
      <xdr:row>41</xdr:row>
      <xdr:rowOff>227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2880AFA-6083-4C83-8C33-3667EB37438C}"/>
            </a:ext>
          </a:extLst>
        </xdr:cNvPr>
        <xdr:cNvSpPr/>
      </xdr:nvSpPr>
      <xdr:spPr>
        <a:xfrm>
          <a:off x="5413513" y="7679634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291548</xdr:colOff>
      <xdr:row>38</xdr:row>
      <xdr:rowOff>185529</xdr:rowOff>
    </xdr:from>
    <xdr:to>
      <xdr:col>5</xdr:col>
      <xdr:colOff>735496</xdr:colOff>
      <xdr:row>40</xdr:row>
      <xdr:rowOff>6625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77DB135F-2BC8-4D88-B4F6-F2E2CF74858A}"/>
            </a:ext>
          </a:extLst>
        </xdr:cNvPr>
        <xdr:cNvSpPr/>
      </xdr:nvSpPr>
      <xdr:spPr>
        <a:xfrm>
          <a:off x="5261113" y="7480851"/>
          <a:ext cx="443948" cy="205409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265044</xdr:colOff>
      <xdr:row>38</xdr:row>
      <xdr:rowOff>6625</xdr:rowOff>
    </xdr:from>
    <xdr:to>
      <xdr:col>5</xdr:col>
      <xdr:colOff>570220</xdr:colOff>
      <xdr:row>39</xdr:row>
      <xdr:rowOff>6853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AC8ED0C9-5151-44A3-A932-42220B6C49A4}"/>
            </a:ext>
          </a:extLst>
        </xdr:cNvPr>
        <xdr:cNvSpPr/>
      </xdr:nvSpPr>
      <xdr:spPr>
        <a:xfrm>
          <a:off x="5234609" y="7301947"/>
          <a:ext cx="305176" cy="19238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251791</xdr:colOff>
      <xdr:row>37</xdr:row>
      <xdr:rowOff>6626</xdr:rowOff>
    </xdr:from>
    <xdr:to>
      <xdr:col>5</xdr:col>
      <xdr:colOff>318052</xdr:colOff>
      <xdr:row>38</xdr:row>
      <xdr:rowOff>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14E1752-B3F5-4D2E-9057-6CE5D685FD97}"/>
            </a:ext>
          </a:extLst>
        </xdr:cNvPr>
        <xdr:cNvSpPr/>
      </xdr:nvSpPr>
      <xdr:spPr>
        <a:xfrm>
          <a:off x="5221356" y="7109791"/>
          <a:ext cx="66261" cy="18553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921026</xdr:colOff>
      <xdr:row>35</xdr:row>
      <xdr:rowOff>185531</xdr:rowOff>
    </xdr:from>
    <xdr:to>
      <xdr:col>4</xdr:col>
      <xdr:colOff>928071</xdr:colOff>
      <xdr:row>44</xdr:row>
      <xdr:rowOff>2000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1178EE03-0506-46CF-A466-820E401E580B}"/>
            </a:ext>
          </a:extLst>
        </xdr:cNvPr>
        <xdr:cNvCxnSpPr/>
      </xdr:nvCxnSpPr>
      <xdr:spPr>
        <a:xfrm>
          <a:off x="4896678" y="6904383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536713</xdr:colOff>
      <xdr:row>36</xdr:row>
      <xdr:rowOff>0</xdr:rowOff>
    </xdr:from>
    <xdr:to>
      <xdr:col>4</xdr:col>
      <xdr:colOff>543758</xdr:colOff>
      <xdr:row>44</xdr:row>
      <xdr:rowOff>8626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AC7AA738-7A7C-4E1A-A713-FB063CF09E9D}"/>
            </a:ext>
          </a:extLst>
        </xdr:cNvPr>
        <xdr:cNvCxnSpPr/>
      </xdr:nvCxnSpPr>
      <xdr:spPr>
        <a:xfrm>
          <a:off x="4512365" y="6911009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79513</xdr:colOff>
      <xdr:row>42</xdr:row>
      <xdr:rowOff>192155</xdr:rowOff>
    </xdr:from>
    <xdr:to>
      <xdr:col>4</xdr:col>
      <xdr:colOff>549094</xdr:colOff>
      <xdr:row>44</xdr:row>
      <xdr:rowOff>6625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911E535A-96C5-462D-8A47-610E6AD829C0}"/>
            </a:ext>
          </a:extLst>
        </xdr:cNvPr>
        <xdr:cNvSpPr/>
      </xdr:nvSpPr>
      <xdr:spPr>
        <a:xfrm>
          <a:off x="4055165" y="8256103"/>
          <a:ext cx="469581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53009</xdr:colOff>
      <xdr:row>42</xdr:row>
      <xdr:rowOff>6626</xdr:rowOff>
    </xdr:from>
    <xdr:to>
      <xdr:col>4</xdr:col>
      <xdr:colOff>522590</xdr:colOff>
      <xdr:row>43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DE145594-7D01-4202-A29F-A7BE73371676}"/>
            </a:ext>
          </a:extLst>
        </xdr:cNvPr>
        <xdr:cNvSpPr/>
      </xdr:nvSpPr>
      <xdr:spPr>
        <a:xfrm>
          <a:off x="4028661" y="8070574"/>
          <a:ext cx="469581" cy="18553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26505</xdr:colOff>
      <xdr:row>41</xdr:row>
      <xdr:rowOff>6626</xdr:rowOff>
    </xdr:from>
    <xdr:to>
      <xdr:col>4</xdr:col>
      <xdr:colOff>496086</xdr:colOff>
      <xdr:row>42</xdr:row>
      <xdr:rowOff>1807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EC635988-BCA7-480F-9300-60533882F1C8}"/>
            </a:ext>
          </a:extLst>
        </xdr:cNvPr>
        <xdr:cNvSpPr/>
      </xdr:nvSpPr>
      <xdr:spPr>
        <a:xfrm>
          <a:off x="4002157" y="7878417"/>
          <a:ext cx="469581" cy="18733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848139</xdr:colOff>
      <xdr:row>39</xdr:row>
      <xdr:rowOff>192156</xdr:rowOff>
    </xdr:from>
    <xdr:to>
      <xdr:col>4</xdr:col>
      <xdr:colOff>477078</xdr:colOff>
      <xdr:row>41</xdr:row>
      <xdr:rowOff>6626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AD020ABB-B28E-4E21-B62B-3281659EA61C}"/>
            </a:ext>
          </a:extLst>
        </xdr:cNvPr>
        <xdr:cNvSpPr/>
      </xdr:nvSpPr>
      <xdr:spPr>
        <a:xfrm>
          <a:off x="3829878" y="7679634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828260</xdr:colOff>
      <xdr:row>38</xdr:row>
      <xdr:rowOff>185530</xdr:rowOff>
    </xdr:from>
    <xdr:to>
      <xdr:col>4</xdr:col>
      <xdr:colOff>457199</xdr:colOff>
      <xdr:row>40</xdr:row>
      <xdr:rowOff>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1A4B40CB-49CA-47F5-87F4-C094C0A6499F}"/>
            </a:ext>
          </a:extLst>
        </xdr:cNvPr>
        <xdr:cNvSpPr/>
      </xdr:nvSpPr>
      <xdr:spPr>
        <a:xfrm>
          <a:off x="3809999" y="7480852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795131</xdr:colOff>
      <xdr:row>37</xdr:row>
      <xdr:rowOff>192156</xdr:rowOff>
    </xdr:from>
    <xdr:to>
      <xdr:col>4</xdr:col>
      <xdr:colOff>212036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471DDA11-48BB-48DF-BEA1-FF9BBC3BC548}"/>
            </a:ext>
          </a:extLst>
        </xdr:cNvPr>
        <xdr:cNvSpPr/>
      </xdr:nvSpPr>
      <xdr:spPr>
        <a:xfrm>
          <a:off x="3776870" y="7295321"/>
          <a:ext cx="410818" cy="19215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549964</xdr:colOff>
      <xdr:row>36</xdr:row>
      <xdr:rowOff>6625</xdr:rowOff>
    </xdr:from>
    <xdr:to>
      <xdr:col>4</xdr:col>
      <xdr:colOff>178903</xdr:colOff>
      <xdr:row>37</xdr:row>
      <xdr:rowOff>13252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4E195498-FF13-4096-B41B-27FCD0FDDF0B}"/>
            </a:ext>
          </a:extLst>
        </xdr:cNvPr>
        <xdr:cNvSpPr/>
      </xdr:nvSpPr>
      <xdr:spPr>
        <a:xfrm>
          <a:off x="3531703" y="6917634"/>
          <a:ext cx="622852" cy="19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722244</xdr:colOff>
      <xdr:row>37</xdr:row>
      <xdr:rowOff>6627</xdr:rowOff>
    </xdr:from>
    <xdr:to>
      <xdr:col>4</xdr:col>
      <xdr:colOff>197912</xdr:colOff>
      <xdr:row>38</xdr:row>
      <xdr:rowOff>13252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6B8613E8-0F0D-41DA-8496-9C9475ECC948}"/>
            </a:ext>
          </a:extLst>
        </xdr:cNvPr>
        <xdr:cNvSpPr/>
      </xdr:nvSpPr>
      <xdr:spPr>
        <a:xfrm>
          <a:off x="3703983" y="7109792"/>
          <a:ext cx="469581" cy="1987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536714</xdr:colOff>
      <xdr:row>35</xdr:row>
      <xdr:rowOff>185531</xdr:rowOff>
    </xdr:from>
    <xdr:to>
      <xdr:col>7</xdr:col>
      <xdr:colOff>543759</xdr:colOff>
      <xdr:row>44</xdr:row>
      <xdr:rowOff>2000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D2C07455-FC29-4BB9-951E-E83CB1EB2B0F}"/>
            </a:ext>
          </a:extLst>
        </xdr:cNvPr>
        <xdr:cNvCxnSpPr/>
      </xdr:nvCxnSpPr>
      <xdr:spPr>
        <a:xfrm>
          <a:off x="7494105" y="6904383"/>
          <a:ext cx="7045" cy="15458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463685</xdr:colOff>
      <xdr:row>43</xdr:row>
      <xdr:rowOff>3243</xdr:rowOff>
    </xdr:from>
    <xdr:to>
      <xdr:col>7</xdr:col>
      <xdr:colOff>544749</xdr:colOff>
      <xdr:row>44</xdr:row>
      <xdr:rowOff>1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630D7346-E77C-4BC3-9549-D7C445F77580}"/>
            </a:ext>
          </a:extLst>
        </xdr:cNvPr>
        <xdr:cNvSpPr/>
      </xdr:nvSpPr>
      <xdr:spPr>
        <a:xfrm>
          <a:off x="7409234" y="8219873"/>
          <a:ext cx="8106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437745</xdr:colOff>
      <xdr:row>42</xdr:row>
      <xdr:rowOff>3243</xdr:rowOff>
    </xdr:from>
    <xdr:to>
      <xdr:col>7</xdr:col>
      <xdr:colOff>531779</xdr:colOff>
      <xdr:row>43</xdr:row>
      <xdr:rowOff>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E6E11212-7DD7-4034-87DB-6EDD30A6B1E3}"/>
            </a:ext>
          </a:extLst>
        </xdr:cNvPr>
        <xdr:cNvSpPr/>
      </xdr:nvSpPr>
      <xdr:spPr>
        <a:xfrm>
          <a:off x="7383294" y="8028562"/>
          <a:ext cx="9403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421532</xdr:colOff>
      <xdr:row>41</xdr:row>
      <xdr:rowOff>3242</xdr:rowOff>
    </xdr:from>
    <xdr:to>
      <xdr:col>7</xdr:col>
      <xdr:colOff>486383</xdr:colOff>
      <xdr:row>42</xdr:row>
      <xdr:rowOff>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6A83AB1F-3165-400E-98BF-CF7BBEA90680}"/>
            </a:ext>
          </a:extLst>
        </xdr:cNvPr>
        <xdr:cNvSpPr/>
      </xdr:nvSpPr>
      <xdr:spPr>
        <a:xfrm>
          <a:off x="7367081" y="7837251"/>
          <a:ext cx="64851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330739</xdr:colOff>
      <xdr:row>40</xdr:row>
      <xdr:rowOff>3242</xdr:rowOff>
    </xdr:from>
    <xdr:to>
      <xdr:col>7</xdr:col>
      <xdr:colOff>476654</xdr:colOff>
      <xdr:row>40</xdr:row>
      <xdr:rowOff>191310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5C73A98-E2C7-42E4-B387-AEE0AE2FC8D6}"/>
            </a:ext>
          </a:extLst>
        </xdr:cNvPr>
        <xdr:cNvSpPr/>
      </xdr:nvSpPr>
      <xdr:spPr>
        <a:xfrm>
          <a:off x="7276288" y="7645940"/>
          <a:ext cx="145915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233464</xdr:colOff>
      <xdr:row>39</xdr:row>
      <xdr:rowOff>3243</xdr:rowOff>
    </xdr:from>
    <xdr:to>
      <xdr:col>7</xdr:col>
      <xdr:colOff>463685</xdr:colOff>
      <xdr:row>40</xdr:row>
      <xdr:rowOff>0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D97B28AB-2BA0-4185-A312-326EF2415A02}"/>
            </a:ext>
          </a:extLst>
        </xdr:cNvPr>
        <xdr:cNvSpPr/>
      </xdr:nvSpPr>
      <xdr:spPr>
        <a:xfrm>
          <a:off x="7179013" y="7454630"/>
          <a:ext cx="230221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214009</xdr:colOff>
      <xdr:row>38</xdr:row>
      <xdr:rowOff>3242</xdr:rowOff>
    </xdr:from>
    <xdr:to>
      <xdr:col>7</xdr:col>
      <xdr:colOff>350196</xdr:colOff>
      <xdr:row>38</xdr:row>
      <xdr:rowOff>191310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1542741B-270E-40CA-93E8-635C0B2795F8}"/>
            </a:ext>
          </a:extLst>
        </xdr:cNvPr>
        <xdr:cNvSpPr/>
      </xdr:nvSpPr>
      <xdr:spPr>
        <a:xfrm>
          <a:off x="7159558" y="7263319"/>
          <a:ext cx="136187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204281</xdr:colOff>
      <xdr:row>37</xdr:row>
      <xdr:rowOff>3243</xdr:rowOff>
    </xdr:from>
    <xdr:to>
      <xdr:col>7</xdr:col>
      <xdr:colOff>250000</xdr:colOff>
      <xdr:row>38</xdr:row>
      <xdr:rowOff>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CF9588F6-F838-4788-8BB3-A6B6D9362528}"/>
            </a:ext>
          </a:extLst>
        </xdr:cNvPr>
        <xdr:cNvSpPr/>
      </xdr:nvSpPr>
      <xdr:spPr>
        <a:xfrm>
          <a:off x="7149830" y="7072009"/>
          <a:ext cx="45719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158885</xdr:colOff>
      <xdr:row>36</xdr:row>
      <xdr:rowOff>3243</xdr:rowOff>
    </xdr:from>
    <xdr:to>
      <xdr:col>7</xdr:col>
      <xdr:colOff>239949</xdr:colOff>
      <xdr:row>37</xdr:row>
      <xdr:rowOff>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99D74C8B-A0F5-4837-8C06-D72BC5955D2D}"/>
            </a:ext>
          </a:extLst>
        </xdr:cNvPr>
        <xdr:cNvSpPr/>
      </xdr:nvSpPr>
      <xdr:spPr>
        <a:xfrm>
          <a:off x="7104434" y="6880698"/>
          <a:ext cx="81064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162128</xdr:colOff>
      <xdr:row>36</xdr:row>
      <xdr:rowOff>3243</xdr:rowOff>
    </xdr:from>
    <xdr:to>
      <xdr:col>7</xdr:col>
      <xdr:colOff>169173</xdr:colOff>
      <xdr:row>44</xdr:row>
      <xdr:rowOff>11022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F5FB2756-C17B-4911-9824-66966F76F6F2}"/>
            </a:ext>
          </a:extLst>
        </xdr:cNvPr>
        <xdr:cNvCxnSpPr/>
      </xdr:nvCxnSpPr>
      <xdr:spPr>
        <a:xfrm>
          <a:off x="7107677" y="6880698"/>
          <a:ext cx="7045" cy="1538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308043</xdr:colOff>
      <xdr:row>36</xdr:row>
      <xdr:rowOff>6486</xdr:rowOff>
    </xdr:from>
    <xdr:to>
      <xdr:col>13</xdr:col>
      <xdr:colOff>315088</xdr:colOff>
      <xdr:row>44</xdr:row>
      <xdr:rowOff>14265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B07CD494-306B-46D2-A9CA-1E1CB656769E}"/>
            </a:ext>
          </a:extLst>
        </xdr:cNvPr>
        <xdr:cNvCxnSpPr/>
      </xdr:nvCxnSpPr>
      <xdr:spPr>
        <a:xfrm>
          <a:off x="13206920" y="6883941"/>
          <a:ext cx="7045" cy="1538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162128</xdr:colOff>
      <xdr:row>43</xdr:row>
      <xdr:rowOff>3242</xdr:rowOff>
    </xdr:from>
    <xdr:to>
      <xdr:col>13</xdr:col>
      <xdr:colOff>314527</xdr:colOff>
      <xdr:row>43</xdr:row>
      <xdr:rowOff>191310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3B6EEB30-BC63-422C-AC23-AC4B43C29910}"/>
            </a:ext>
          </a:extLst>
        </xdr:cNvPr>
        <xdr:cNvSpPr/>
      </xdr:nvSpPr>
      <xdr:spPr>
        <a:xfrm>
          <a:off x="13061005" y="8219872"/>
          <a:ext cx="152399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136189</xdr:colOff>
      <xdr:row>42</xdr:row>
      <xdr:rowOff>3242</xdr:rowOff>
    </xdr:from>
    <xdr:to>
      <xdr:col>13</xdr:col>
      <xdr:colOff>291831</xdr:colOff>
      <xdr:row>42</xdr:row>
      <xdr:rowOff>191310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4F095D6A-77BE-40CB-81F5-26D9363278D8}"/>
            </a:ext>
          </a:extLst>
        </xdr:cNvPr>
        <xdr:cNvSpPr/>
      </xdr:nvSpPr>
      <xdr:spPr>
        <a:xfrm>
          <a:off x="13035066" y="8028561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119976</xdr:colOff>
      <xdr:row>41</xdr:row>
      <xdr:rowOff>6484</xdr:rowOff>
    </xdr:from>
    <xdr:to>
      <xdr:col>13</xdr:col>
      <xdr:colOff>217252</xdr:colOff>
      <xdr:row>42</xdr:row>
      <xdr:rowOff>3242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8F33FC2-F6E5-438E-9886-431613BF377C}"/>
            </a:ext>
          </a:extLst>
        </xdr:cNvPr>
        <xdr:cNvSpPr/>
      </xdr:nvSpPr>
      <xdr:spPr>
        <a:xfrm>
          <a:off x="13018853" y="7840493"/>
          <a:ext cx="97276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872246</xdr:colOff>
      <xdr:row>40</xdr:row>
      <xdr:rowOff>0</xdr:rowOff>
    </xdr:from>
    <xdr:to>
      <xdr:col>13</xdr:col>
      <xdr:colOff>210766</xdr:colOff>
      <xdr:row>41</xdr:row>
      <xdr:rowOff>3242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5A8BAF3B-7BE3-4161-ACDC-63AFBB49FF58}"/>
            </a:ext>
          </a:extLst>
        </xdr:cNvPr>
        <xdr:cNvSpPr/>
      </xdr:nvSpPr>
      <xdr:spPr>
        <a:xfrm flipH="1">
          <a:off x="12778901" y="7642698"/>
          <a:ext cx="330742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554476</xdr:colOff>
      <xdr:row>39</xdr:row>
      <xdr:rowOff>3242</xdr:rowOff>
    </xdr:from>
    <xdr:to>
      <xdr:col>13</xdr:col>
      <xdr:colOff>194551</xdr:colOff>
      <xdr:row>39</xdr:row>
      <xdr:rowOff>191310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3C5B99F9-F5C8-45B3-965F-59EC2652838D}"/>
            </a:ext>
          </a:extLst>
        </xdr:cNvPr>
        <xdr:cNvSpPr/>
      </xdr:nvSpPr>
      <xdr:spPr>
        <a:xfrm flipH="1">
          <a:off x="12461131" y="7454629"/>
          <a:ext cx="632297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522050</xdr:colOff>
      <xdr:row>38</xdr:row>
      <xdr:rowOff>0</xdr:rowOff>
    </xdr:from>
    <xdr:to>
      <xdr:col>12</xdr:col>
      <xdr:colOff>852792</xdr:colOff>
      <xdr:row>39</xdr:row>
      <xdr:rowOff>3243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3706AF1-3834-417E-A1A9-C359AB100744}"/>
            </a:ext>
          </a:extLst>
        </xdr:cNvPr>
        <xdr:cNvSpPr/>
      </xdr:nvSpPr>
      <xdr:spPr>
        <a:xfrm flipH="1">
          <a:off x="12428705" y="7260077"/>
          <a:ext cx="330742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505838</xdr:colOff>
      <xdr:row>37</xdr:row>
      <xdr:rowOff>3242</xdr:rowOff>
    </xdr:from>
    <xdr:to>
      <xdr:col>12</xdr:col>
      <xdr:colOff>573932</xdr:colOff>
      <xdr:row>38</xdr:row>
      <xdr:rowOff>6484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9FCEC103-5B52-483E-9057-51F2ED8D4BC0}"/>
            </a:ext>
          </a:extLst>
        </xdr:cNvPr>
        <xdr:cNvSpPr/>
      </xdr:nvSpPr>
      <xdr:spPr>
        <a:xfrm flipH="1">
          <a:off x="12412493" y="7072008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405321</xdr:colOff>
      <xdr:row>36</xdr:row>
      <xdr:rowOff>3242</xdr:rowOff>
    </xdr:from>
    <xdr:to>
      <xdr:col>12</xdr:col>
      <xdr:colOff>560963</xdr:colOff>
      <xdr:row>37</xdr:row>
      <xdr:rowOff>810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5CC45343-5EA3-4D1F-9EB7-ED7A790E2A10}"/>
            </a:ext>
          </a:extLst>
        </xdr:cNvPr>
        <xdr:cNvSpPr/>
      </xdr:nvSpPr>
      <xdr:spPr>
        <a:xfrm>
          <a:off x="12292521" y="6853622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710119</xdr:colOff>
      <xdr:row>35</xdr:row>
      <xdr:rowOff>191310</xdr:rowOff>
    </xdr:from>
    <xdr:to>
      <xdr:col>15</xdr:col>
      <xdr:colOff>717164</xdr:colOff>
      <xdr:row>44</xdr:row>
      <xdr:rowOff>10750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8463B709-A1E7-42CF-963F-EBDAFC1C4E17}"/>
            </a:ext>
          </a:extLst>
        </xdr:cNvPr>
        <xdr:cNvCxnSpPr/>
      </xdr:nvCxnSpPr>
      <xdr:spPr>
        <a:xfrm>
          <a:off x="15593438" y="6877455"/>
          <a:ext cx="7045" cy="1541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645268</xdr:colOff>
      <xdr:row>42</xdr:row>
      <xdr:rowOff>191310</xdr:rowOff>
    </xdr:from>
    <xdr:to>
      <xdr:col>15</xdr:col>
      <xdr:colOff>713362</xdr:colOff>
      <xdr:row>44</xdr:row>
      <xdr:rowOff>3242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224D4A0C-A1A1-4C39-B050-66CB3D4B959D}"/>
            </a:ext>
          </a:extLst>
        </xdr:cNvPr>
        <xdr:cNvSpPr/>
      </xdr:nvSpPr>
      <xdr:spPr>
        <a:xfrm flipH="1">
          <a:off x="15528587" y="8216629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622570</xdr:colOff>
      <xdr:row>41</xdr:row>
      <xdr:rowOff>188067</xdr:rowOff>
    </xdr:from>
    <xdr:to>
      <xdr:col>15</xdr:col>
      <xdr:colOff>690664</xdr:colOff>
      <xdr:row>42</xdr:row>
      <xdr:rowOff>191310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88CCEE8E-FE8C-4C4C-BEC9-DA00DAD9B8C0}"/>
            </a:ext>
          </a:extLst>
        </xdr:cNvPr>
        <xdr:cNvSpPr/>
      </xdr:nvSpPr>
      <xdr:spPr>
        <a:xfrm flipH="1">
          <a:off x="15505889" y="8022076"/>
          <a:ext cx="68094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603114</xdr:colOff>
      <xdr:row>41</xdr:row>
      <xdr:rowOff>3242</xdr:rowOff>
    </xdr:from>
    <xdr:to>
      <xdr:col>15</xdr:col>
      <xdr:colOff>658237</xdr:colOff>
      <xdr:row>42</xdr:row>
      <xdr:rowOff>6485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F198871C-AC24-45B2-BA72-3502B0392EEC}"/>
            </a:ext>
          </a:extLst>
        </xdr:cNvPr>
        <xdr:cNvSpPr/>
      </xdr:nvSpPr>
      <xdr:spPr>
        <a:xfrm flipH="1">
          <a:off x="15486433" y="7837251"/>
          <a:ext cx="55123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502595</xdr:colOff>
      <xdr:row>40</xdr:row>
      <xdr:rowOff>3241</xdr:rowOff>
    </xdr:from>
    <xdr:to>
      <xdr:col>15</xdr:col>
      <xdr:colOff>648510</xdr:colOff>
      <xdr:row>40</xdr:row>
      <xdr:rowOff>191309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65A31777-F7AA-42F1-AA55-70574DBEEA03}"/>
            </a:ext>
          </a:extLst>
        </xdr:cNvPr>
        <xdr:cNvSpPr/>
      </xdr:nvSpPr>
      <xdr:spPr>
        <a:xfrm>
          <a:off x="15385914" y="7645939"/>
          <a:ext cx="145915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372892</xdr:colOff>
      <xdr:row>38</xdr:row>
      <xdr:rowOff>188067</xdr:rowOff>
    </xdr:from>
    <xdr:to>
      <xdr:col>15</xdr:col>
      <xdr:colOff>638782</xdr:colOff>
      <xdr:row>39</xdr:row>
      <xdr:rowOff>191310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EC3DD28-DE48-4461-9D7B-6E60E169096C}"/>
            </a:ext>
          </a:extLst>
        </xdr:cNvPr>
        <xdr:cNvSpPr/>
      </xdr:nvSpPr>
      <xdr:spPr>
        <a:xfrm flipH="1">
          <a:off x="15256211" y="7448144"/>
          <a:ext cx="265890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350198</xdr:colOff>
      <xdr:row>38</xdr:row>
      <xdr:rowOff>3241</xdr:rowOff>
    </xdr:from>
    <xdr:to>
      <xdr:col>15</xdr:col>
      <xdr:colOff>505840</xdr:colOff>
      <xdr:row>38</xdr:row>
      <xdr:rowOff>191309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7C90BAA6-C124-4C5E-B5FF-4ADF51A7A176}"/>
            </a:ext>
          </a:extLst>
        </xdr:cNvPr>
        <xdr:cNvSpPr/>
      </xdr:nvSpPr>
      <xdr:spPr>
        <a:xfrm>
          <a:off x="15233517" y="7263318"/>
          <a:ext cx="155642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337224</xdr:colOff>
      <xdr:row>37</xdr:row>
      <xdr:rowOff>3242</xdr:rowOff>
    </xdr:from>
    <xdr:to>
      <xdr:col>15</xdr:col>
      <xdr:colOff>382943</xdr:colOff>
      <xdr:row>38</xdr:row>
      <xdr:rowOff>6484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6EE17E16-2776-4499-A7B4-76E7708FE92E}"/>
            </a:ext>
          </a:extLst>
        </xdr:cNvPr>
        <xdr:cNvSpPr/>
      </xdr:nvSpPr>
      <xdr:spPr>
        <a:xfrm flipH="1">
          <a:off x="15220543" y="7072008"/>
          <a:ext cx="45719" cy="19455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275617</xdr:colOff>
      <xdr:row>36</xdr:row>
      <xdr:rowOff>3243</xdr:rowOff>
    </xdr:from>
    <xdr:to>
      <xdr:col>15</xdr:col>
      <xdr:colOff>372893</xdr:colOff>
      <xdr:row>37</xdr:row>
      <xdr:rowOff>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E74F25A9-A7D2-46D8-92EB-8E4194DAC7AD}"/>
            </a:ext>
          </a:extLst>
        </xdr:cNvPr>
        <xdr:cNvSpPr/>
      </xdr:nvSpPr>
      <xdr:spPr>
        <a:xfrm>
          <a:off x="15158936" y="6880698"/>
          <a:ext cx="97276" cy="18806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288587</xdr:colOff>
      <xdr:row>43</xdr:row>
      <xdr:rowOff>3243</xdr:rowOff>
    </xdr:from>
    <xdr:to>
      <xdr:col>16</xdr:col>
      <xdr:colOff>450712</xdr:colOff>
      <xdr:row>44</xdr:row>
      <xdr:rowOff>1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97C13C95-4225-4038-9AAD-C9BFCAF3FF1C}"/>
            </a:ext>
          </a:extLst>
        </xdr:cNvPr>
        <xdr:cNvSpPr/>
      </xdr:nvSpPr>
      <xdr:spPr>
        <a:xfrm flipH="1">
          <a:off x="16164127" y="8219873"/>
          <a:ext cx="162125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447472</xdr:colOff>
      <xdr:row>35</xdr:row>
      <xdr:rowOff>188068</xdr:rowOff>
    </xdr:from>
    <xdr:to>
      <xdr:col>16</xdr:col>
      <xdr:colOff>454517</xdr:colOff>
      <xdr:row>44</xdr:row>
      <xdr:rowOff>7508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8312DFEB-C65A-4434-A115-1AFA9A00F01B}"/>
            </a:ext>
          </a:extLst>
        </xdr:cNvPr>
        <xdr:cNvCxnSpPr/>
      </xdr:nvCxnSpPr>
      <xdr:spPr>
        <a:xfrm>
          <a:off x="16323012" y="6874213"/>
          <a:ext cx="7045" cy="1541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256161</xdr:colOff>
      <xdr:row>42</xdr:row>
      <xdr:rowOff>3243</xdr:rowOff>
    </xdr:from>
    <xdr:to>
      <xdr:col>16</xdr:col>
      <xdr:colOff>440984</xdr:colOff>
      <xdr:row>43</xdr:row>
      <xdr:rowOff>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85108A43-587E-4388-9080-D6C72A631126}"/>
            </a:ext>
          </a:extLst>
        </xdr:cNvPr>
        <xdr:cNvSpPr/>
      </xdr:nvSpPr>
      <xdr:spPr>
        <a:xfrm flipH="1">
          <a:off x="16131701" y="8028562"/>
          <a:ext cx="184823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123214</xdr:colOff>
      <xdr:row>40</xdr:row>
      <xdr:rowOff>191309</xdr:rowOff>
    </xdr:from>
    <xdr:to>
      <xdr:col>16</xdr:col>
      <xdr:colOff>428015</xdr:colOff>
      <xdr:row>41</xdr:row>
      <xdr:rowOff>191309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35513A75-93A1-4D14-A708-608659204929}"/>
            </a:ext>
          </a:extLst>
        </xdr:cNvPr>
        <xdr:cNvSpPr/>
      </xdr:nvSpPr>
      <xdr:spPr>
        <a:xfrm flipH="1">
          <a:off x="15998754" y="7834007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100516</xdr:colOff>
      <xdr:row>39</xdr:row>
      <xdr:rowOff>191310</xdr:rowOff>
    </xdr:from>
    <xdr:to>
      <xdr:col>16</xdr:col>
      <xdr:colOff>405317</xdr:colOff>
      <xdr:row>40</xdr:row>
      <xdr:rowOff>191310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E32ACD6C-B012-4CE1-8434-A01A2B08EF1D}"/>
            </a:ext>
          </a:extLst>
        </xdr:cNvPr>
        <xdr:cNvSpPr/>
      </xdr:nvSpPr>
      <xdr:spPr>
        <a:xfrm flipH="1">
          <a:off x="15976056" y="7642697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74575</xdr:colOff>
      <xdr:row>39</xdr:row>
      <xdr:rowOff>3242</xdr:rowOff>
    </xdr:from>
    <xdr:to>
      <xdr:col>16</xdr:col>
      <xdr:colOff>379376</xdr:colOff>
      <xdr:row>40</xdr:row>
      <xdr:rowOff>3242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B758E30D-4F48-4C3A-9F8A-BFDF65CCA306}"/>
            </a:ext>
          </a:extLst>
        </xdr:cNvPr>
        <xdr:cNvSpPr/>
      </xdr:nvSpPr>
      <xdr:spPr>
        <a:xfrm flipH="1">
          <a:off x="15950115" y="7454629"/>
          <a:ext cx="304801" cy="191311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48638</xdr:colOff>
      <xdr:row>38</xdr:row>
      <xdr:rowOff>3242</xdr:rowOff>
    </xdr:from>
    <xdr:to>
      <xdr:col>16</xdr:col>
      <xdr:colOff>233461</xdr:colOff>
      <xdr:row>38</xdr:row>
      <xdr:rowOff>191310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4047EC4A-57E2-41EB-8A88-DE120830114D}"/>
            </a:ext>
          </a:extLst>
        </xdr:cNvPr>
        <xdr:cNvSpPr/>
      </xdr:nvSpPr>
      <xdr:spPr>
        <a:xfrm flipH="1">
          <a:off x="15924178" y="7263319"/>
          <a:ext cx="184823" cy="188068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904668</xdr:colOff>
      <xdr:row>37</xdr:row>
      <xdr:rowOff>1</xdr:rowOff>
    </xdr:from>
    <xdr:to>
      <xdr:col>16</xdr:col>
      <xdr:colOff>217248</xdr:colOff>
      <xdr:row>38</xdr:row>
      <xdr:rowOff>6486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B6E22AC-1158-42AE-A986-A23B931B5CA6}"/>
            </a:ext>
          </a:extLst>
        </xdr:cNvPr>
        <xdr:cNvSpPr/>
      </xdr:nvSpPr>
      <xdr:spPr>
        <a:xfrm flipH="1">
          <a:off x="15787987" y="7068767"/>
          <a:ext cx="304801" cy="19779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891701</xdr:colOff>
      <xdr:row>35</xdr:row>
      <xdr:rowOff>188068</xdr:rowOff>
    </xdr:from>
    <xdr:to>
      <xdr:col>15</xdr:col>
      <xdr:colOff>937420</xdr:colOff>
      <xdr:row>37</xdr:row>
      <xdr:rowOff>3242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D6107D77-CEDD-439B-B6E6-373346C2472F}"/>
            </a:ext>
          </a:extLst>
        </xdr:cNvPr>
        <xdr:cNvSpPr/>
      </xdr:nvSpPr>
      <xdr:spPr>
        <a:xfrm flipH="1">
          <a:off x="15775020" y="6874213"/>
          <a:ext cx="45719" cy="197795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560614</xdr:colOff>
      <xdr:row>55</xdr:row>
      <xdr:rowOff>0</xdr:rowOff>
    </xdr:from>
    <xdr:to>
      <xdr:col>6</xdr:col>
      <xdr:colOff>566057</xdr:colOff>
      <xdr:row>59</xdr:row>
      <xdr:rowOff>185057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A1753BED-1065-4FA4-8D69-4EB3244EB180}"/>
            </a:ext>
          </a:extLst>
        </xdr:cNvPr>
        <xdr:cNvCxnSpPr/>
      </xdr:nvCxnSpPr>
      <xdr:spPr>
        <a:xfrm flipH="1">
          <a:off x="6504214" y="10472057"/>
          <a:ext cx="5443" cy="947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251011</xdr:colOff>
      <xdr:row>59</xdr:row>
      <xdr:rowOff>0</xdr:rowOff>
    </xdr:from>
    <xdr:to>
      <xdr:col>6</xdr:col>
      <xdr:colOff>560293</xdr:colOff>
      <xdr:row>60</xdr:row>
      <xdr:rowOff>1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1DD67AB1-C206-4DD4-A09D-5511A5B3F677}"/>
            </a:ext>
          </a:extLst>
        </xdr:cNvPr>
        <xdr:cNvSpPr/>
      </xdr:nvSpPr>
      <xdr:spPr>
        <a:xfrm>
          <a:off x="6194611" y="11362765"/>
          <a:ext cx="309282" cy="19274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218917</xdr:colOff>
      <xdr:row>58</xdr:row>
      <xdr:rowOff>3945</xdr:rowOff>
    </xdr:from>
    <xdr:to>
      <xdr:col>6</xdr:col>
      <xdr:colOff>451999</xdr:colOff>
      <xdr:row>59</xdr:row>
      <xdr:rowOff>3945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AC8FF93A-2F1C-442D-A137-60511DC9366E}"/>
            </a:ext>
          </a:extLst>
        </xdr:cNvPr>
        <xdr:cNvSpPr/>
      </xdr:nvSpPr>
      <xdr:spPr>
        <a:xfrm>
          <a:off x="6162517" y="11132193"/>
          <a:ext cx="233082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225552</xdr:colOff>
      <xdr:row>57</xdr:row>
      <xdr:rowOff>0</xdr:rowOff>
    </xdr:from>
    <xdr:to>
      <xdr:col>6</xdr:col>
      <xdr:colOff>225552</xdr:colOff>
      <xdr:row>58</xdr:row>
      <xdr:rowOff>3048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D2672DA2-F7C2-49EF-A7B4-77F9D568242E}"/>
            </a:ext>
          </a:extLst>
        </xdr:cNvPr>
        <xdr:cNvCxnSpPr/>
      </xdr:nvCxnSpPr>
      <xdr:spPr>
        <a:xfrm flipV="1">
          <a:off x="6169152" y="10936224"/>
          <a:ext cx="0" cy="1950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926053</xdr:colOff>
      <xdr:row>55</xdr:row>
      <xdr:rowOff>897</xdr:rowOff>
    </xdr:from>
    <xdr:to>
      <xdr:col>6</xdr:col>
      <xdr:colOff>168535</xdr:colOff>
      <xdr:row>56</xdr:row>
      <xdr:rowOff>897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9DDCA0E9-5CC3-4D67-8382-DD7C6D57F726}"/>
            </a:ext>
          </a:extLst>
        </xdr:cNvPr>
        <xdr:cNvSpPr/>
      </xdr:nvSpPr>
      <xdr:spPr>
        <a:xfrm>
          <a:off x="5879053" y="10553073"/>
          <a:ext cx="233082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950436</xdr:colOff>
      <xdr:row>56</xdr:row>
      <xdr:rowOff>897</xdr:rowOff>
    </xdr:from>
    <xdr:to>
      <xdr:col>6</xdr:col>
      <xdr:colOff>228599</xdr:colOff>
      <xdr:row>57</xdr:row>
      <xdr:rowOff>897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9EE235AB-17A2-4780-87AC-5015B7B71C44}"/>
            </a:ext>
          </a:extLst>
        </xdr:cNvPr>
        <xdr:cNvSpPr/>
      </xdr:nvSpPr>
      <xdr:spPr>
        <a:xfrm>
          <a:off x="5903436" y="10745097"/>
          <a:ext cx="268763" cy="1920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920278</xdr:colOff>
      <xdr:row>55</xdr:row>
      <xdr:rowOff>5225</xdr:rowOff>
    </xdr:from>
    <xdr:to>
      <xdr:col>5</xdr:col>
      <xdr:colOff>925721</xdr:colOff>
      <xdr:row>59</xdr:row>
      <xdr:rowOff>190282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7757F0B8-B426-4102-80C5-3C92C8422660}"/>
            </a:ext>
          </a:extLst>
        </xdr:cNvPr>
        <xdr:cNvCxnSpPr/>
      </xdr:nvCxnSpPr>
      <xdr:spPr>
        <a:xfrm flipH="1">
          <a:off x="5873278" y="10557401"/>
          <a:ext cx="5443" cy="9531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337314</xdr:colOff>
      <xdr:row>17</xdr:row>
      <xdr:rowOff>8966</xdr:rowOff>
    </xdr:from>
    <xdr:to>
      <xdr:col>16</xdr:col>
      <xdr:colOff>337314</xdr:colOff>
      <xdr:row>24</xdr:row>
      <xdr:rowOff>8965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E4C4443-E97A-4E43-93A4-388C891F70F4}"/>
            </a:ext>
          </a:extLst>
        </xdr:cNvPr>
        <xdr:cNvCxnSpPr/>
      </xdr:nvCxnSpPr>
      <xdr:spPr>
        <a:xfrm>
          <a:off x="10090914" y="3353057"/>
          <a:ext cx="0" cy="1306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519965</xdr:colOff>
      <xdr:row>17</xdr:row>
      <xdr:rowOff>4355</xdr:rowOff>
    </xdr:from>
    <xdr:to>
      <xdr:col>16</xdr:col>
      <xdr:colOff>519965</xdr:colOff>
      <xdr:row>24</xdr:row>
      <xdr:rowOff>4354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1B0F465E-9582-4957-890C-2686DBE41368}"/>
            </a:ext>
          </a:extLst>
        </xdr:cNvPr>
        <xdr:cNvCxnSpPr/>
      </xdr:nvCxnSpPr>
      <xdr:spPr>
        <a:xfrm>
          <a:off x="10273565" y="3348446"/>
          <a:ext cx="0" cy="1306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345688</xdr:colOff>
      <xdr:row>17</xdr:row>
      <xdr:rowOff>7435</xdr:rowOff>
    </xdr:from>
    <xdr:to>
      <xdr:col>17</xdr:col>
      <xdr:colOff>345688</xdr:colOff>
      <xdr:row>24</xdr:row>
      <xdr:rowOff>7435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62A23889-943A-467B-B474-5108AFE7C164}"/>
            </a:ext>
          </a:extLst>
        </xdr:cNvPr>
        <xdr:cNvCxnSpPr/>
      </xdr:nvCxnSpPr>
      <xdr:spPr>
        <a:xfrm>
          <a:off x="10708888" y="3330498"/>
          <a:ext cx="0" cy="12972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228337</xdr:colOff>
      <xdr:row>17</xdr:row>
      <xdr:rowOff>0</xdr:rowOff>
    </xdr:from>
    <xdr:to>
      <xdr:col>8</xdr:col>
      <xdr:colOff>228337</xdr:colOff>
      <xdr:row>24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8AC9452-6709-4328-82DD-6E2FA9863BDD}"/>
            </a:ext>
          </a:extLst>
        </xdr:cNvPr>
        <xdr:cNvCxnSpPr/>
      </xdr:nvCxnSpPr>
      <xdr:spPr>
        <a:xfrm>
          <a:off x="5105137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489044</xdr:colOff>
      <xdr:row>16</xdr:row>
      <xdr:rowOff>178676</xdr:rowOff>
    </xdr:from>
    <xdr:to>
      <xdr:col>17</xdr:col>
      <xdr:colOff>489044</xdr:colOff>
      <xdr:row>23</xdr:row>
      <xdr:rowOff>178676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3134369-097D-4EFE-B611-40B4071BC71F}"/>
            </a:ext>
          </a:extLst>
        </xdr:cNvPr>
        <xdr:cNvCxnSpPr/>
      </xdr:nvCxnSpPr>
      <xdr:spPr>
        <a:xfrm>
          <a:off x="11290859" y="3319603"/>
          <a:ext cx="0" cy="12972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367862</xdr:colOff>
      <xdr:row>17</xdr:row>
      <xdr:rowOff>5255</xdr:rowOff>
    </xdr:from>
    <xdr:to>
      <xdr:col>9</xdr:col>
      <xdr:colOff>367862</xdr:colOff>
      <xdr:row>24</xdr:row>
      <xdr:rowOff>5255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26AFF86-9535-4672-B357-083C5101AB01}"/>
            </a:ext>
          </a:extLst>
        </xdr:cNvPr>
        <xdr:cNvCxnSpPr/>
      </xdr:nvCxnSpPr>
      <xdr:spPr>
        <a:xfrm>
          <a:off x="5854262" y="332652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241737</xdr:colOff>
      <xdr:row>16</xdr:row>
      <xdr:rowOff>178675</xdr:rowOff>
    </xdr:from>
    <xdr:to>
      <xdr:col>4</xdr:col>
      <xdr:colOff>241737</xdr:colOff>
      <xdr:row>23</xdr:row>
      <xdr:rowOff>178675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9948327-AE5A-403F-89FA-2C10E594ADCE}"/>
            </a:ext>
          </a:extLst>
        </xdr:cNvPr>
        <xdr:cNvCxnSpPr/>
      </xdr:nvCxnSpPr>
      <xdr:spPr>
        <a:xfrm>
          <a:off x="2680137" y="3316013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89338</xdr:colOff>
      <xdr:row>17</xdr:row>
      <xdr:rowOff>0</xdr:rowOff>
    </xdr:from>
    <xdr:to>
      <xdr:col>12</xdr:col>
      <xdr:colOff>89338</xdr:colOff>
      <xdr:row>23</xdr:row>
      <xdr:rowOff>183931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F49AA27-9D01-4971-9CB3-80BC052B5516}"/>
            </a:ext>
          </a:extLst>
        </xdr:cNvPr>
        <xdr:cNvCxnSpPr/>
      </xdr:nvCxnSpPr>
      <xdr:spPr>
        <a:xfrm>
          <a:off x="7404538" y="3342290"/>
          <a:ext cx="0" cy="13032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220717</xdr:colOff>
      <xdr:row>17</xdr:row>
      <xdr:rowOff>0</xdr:rowOff>
    </xdr:from>
    <xdr:to>
      <xdr:col>17</xdr:col>
      <xdr:colOff>220717</xdr:colOff>
      <xdr:row>24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B86A124-E82E-4F07-A2C6-94A0F570A5BA}"/>
            </a:ext>
          </a:extLst>
        </xdr:cNvPr>
        <xdr:cNvCxnSpPr/>
      </xdr:nvCxnSpPr>
      <xdr:spPr>
        <a:xfrm>
          <a:off x="10583917" y="3309257"/>
          <a:ext cx="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215462</xdr:colOff>
      <xdr:row>16</xdr:row>
      <xdr:rowOff>173420</xdr:rowOff>
    </xdr:from>
    <xdr:to>
      <xdr:col>12</xdr:col>
      <xdr:colOff>215462</xdr:colOff>
      <xdr:row>23</xdr:row>
      <xdr:rowOff>173420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7E0E0C0-E6D1-497B-835A-AE657AB0078A}"/>
            </a:ext>
          </a:extLst>
        </xdr:cNvPr>
        <xdr:cNvCxnSpPr/>
      </xdr:nvCxnSpPr>
      <xdr:spPr>
        <a:xfrm>
          <a:off x="7530662" y="3310758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93692</xdr:colOff>
      <xdr:row>16</xdr:row>
      <xdr:rowOff>175072</xdr:rowOff>
    </xdr:from>
    <xdr:to>
      <xdr:col>17</xdr:col>
      <xdr:colOff>93692</xdr:colOff>
      <xdr:row>23</xdr:row>
      <xdr:rowOff>175072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546CB93-EC92-4B02-937B-23FE3F32425A}"/>
            </a:ext>
          </a:extLst>
        </xdr:cNvPr>
        <xdr:cNvCxnSpPr/>
      </xdr:nvCxnSpPr>
      <xdr:spPr>
        <a:xfrm>
          <a:off x="10456892" y="3301449"/>
          <a:ext cx="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199696</xdr:colOff>
      <xdr:row>17</xdr:row>
      <xdr:rowOff>0</xdr:rowOff>
    </xdr:from>
    <xdr:to>
      <xdr:col>5</xdr:col>
      <xdr:colOff>199696</xdr:colOff>
      <xdr:row>24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896BD20-F126-44D6-AB01-D97D1B4849D3}"/>
            </a:ext>
          </a:extLst>
        </xdr:cNvPr>
        <xdr:cNvCxnSpPr/>
      </xdr:nvCxnSpPr>
      <xdr:spPr>
        <a:xfrm>
          <a:off x="3247696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409903</xdr:colOff>
      <xdr:row>16</xdr:row>
      <xdr:rowOff>178675</xdr:rowOff>
    </xdr:from>
    <xdr:to>
      <xdr:col>12</xdr:col>
      <xdr:colOff>409903</xdr:colOff>
      <xdr:row>23</xdr:row>
      <xdr:rowOff>178675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E70565BF-AD8A-4C78-8F3E-6505E9AAC278}"/>
            </a:ext>
          </a:extLst>
        </xdr:cNvPr>
        <xdr:cNvCxnSpPr/>
      </xdr:nvCxnSpPr>
      <xdr:spPr>
        <a:xfrm>
          <a:off x="7725103" y="3316013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110358</xdr:colOff>
      <xdr:row>16</xdr:row>
      <xdr:rowOff>178676</xdr:rowOff>
    </xdr:from>
    <xdr:to>
      <xdr:col>18</xdr:col>
      <xdr:colOff>110358</xdr:colOff>
      <xdr:row>23</xdr:row>
      <xdr:rowOff>178676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4B0DD61-7463-4E65-BDAB-A2DD91B9D529}"/>
            </a:ext>
          </a:extLst>
        </xdr:cNvPr>
        <xdr:cNvCxnSpPr/>
      </xdr:nvCxnSpPr>
      <xdr:spPr>
        <a:xfrm>
          <a:off x="11083158" y="331601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441435</xdr:colOff>
      <xdr:row>17</xdr:row>
      <xdr:rowOff>0</xdr:rowOff>
    </xdr:from>
    <xdr:to>
      <xdr:col>6</xdr:col>
      <xdr:colOff>441435</xdr:colOff>
      <xdr:row>24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218C405-5827-47B2-ABF1-79FAC61B18B6}"/>
            </a:ext>
          </a:extLst>
        </xdr:cNvPr>
        <xdr:cNvCxnSpPr/>
      </xdr:nvCxnSpPr>
      <xdr:spPr>
        <a:xfrm>
          <a:off x="4099035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436179</xdr:colOff>
      <xdr:row>17</xdr:row>
      <xdr:rowOff>0</xdr:rowOff>
    </xdr:from>
    <xdr:to>
      <xdr:col>10</xdr:col>
      <xdr:colOff>436179</xdr:colOff>
      <xdr:row>24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9A7D7F8-1A3E-4D79-87BF-F3E70E94D947}"/>
            </a:ext>
          </a:extLst>
        </xdr:cNvPr>
        <xdr:cNvCxnSpPr/>
      </xdr:nvCxnSpPr>
      <xdr:spPr>
        <a:xfrm>
          <a:off x="6532179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194441</xdr:colOff>
      <xdr:row>16</xdr:row>
      <xdr:rowOff>183930</xdr:rowOff>
    </xdr:from>
    <xdr:to>
      <xdr:col>13</xdr:col>
      <xdr:colOff>194441</xdr:colOff>
      <xdr:row>23</xdr:row>
      <xdr:rowOff>183930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C53196E-4853-41C7-8852-53E6D26EFA9A}"/>
            </a:ext>
          </a:extLst>
        </xdr:cNvPr>
        <xdr:cNvCxnSpPr/>
      </xdr:nvCxnSpPr>
      <xdr:spPr>
        <a:xfrm>
          <a:off x="8119241" y="3321268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278524</xdr:colOff>
      <xdr:row>17</xdr:row>
      <xdr:rowOff>5255</xdr:rowOff>
    </xdr:from>
    <xdr:to>
      <xdr:col>19</xdr:col>
      <xdr:colOff>278524</xdr:colOff>
      <xdr:row>24</xdr:row>
      <xdr:rowOff>5255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934E3FB-88A3-4C35-9831-9522A49952B3}"/>
            </a:ext>
          </a:extLst>
        </xdr:cNvPr>
        <xdr:cNvCxnSpPr/>
      </xdr:nvCxnSpPr>
      <xdr:spPr>
        <a:xfrm>
          <a:off x="11860924" y="332652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278524</xdr:colOff>
      <xdr:row>16</xdr:row>
      <xdr:rowOff>178676</xdr:rowOff>
    </xdr:from>
    <xdr:to>
      <xdr:col>11</xdr:col>
      <xdr:colOff>278524</xdr:colOff>
      <xdr:row>23</xdr:row>
      <xdr:rowOff>178676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391EF0F-8041-4E27-8998-21B365F23823}"/>
            </a:ext>
          </a:extLst>
        </xdr:cNvPr>
        <xdr:cNvCxnSpPr/>
      </xdr:nvCxnSpPr>
      <xdr:spPr>
        <a:xfrm>
          <a:off x="6984124" y="331601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83332</xdr:colOff>
      <xdr:row>17</xdr:row>
      <xdr:rowOff>5255</xdr:rowOff>
    </xdr:from>
    <xdr:to>
      <xdr:col>16</xdr:col>
      <xdr:colOff>83332</xdr:colOff>
      <xdr:row>24</xdr:row>
      <xdr:rowOff>5255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35F535F-965B-4A95-85DB-60ABC7FDA4A8}"/>
            </a:ext>
          </a:extLst>
        </xdr:cNvPr>
        <xdr:cNvCxnSpPr/>
      </xdr:nvCxnSpPr>
      <xdr:spPr>
        <a:xfrm>
          <a:off x="9836932" y="3349346"/>
          <a:ext cx="0" cy="1306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415159</xdr:colOff>
      <xdr:row>15</xdr:row>
      <xdr:rowOff>65436</xdr:rowOff>
    </xdr:from>
    <xdr:to>
      <xdr:col>7</xdr:col>
      <xdr:colOff>415159</xdr:colOff>
      <xdr:row>25</xdr:row>
      <xdr:rowOff>118496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B6BAA2F-2F6C-49E8-B646-D40427FBF6E9}"/>
            </a:ext>
          </a:extLst>
        </xdr:cNvPr>
        <xdr:cNvCxnSpPr/>
      </xdr:nvCxnSpPr>
      <xdr:spPr>
        <a:xfrm>
          <a:off x="4682359" y="3039864"/>
          <a:ext cx="0" cy="190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289035</xdr:colOff>
      <xdr:row>16</xdr:row>
      <xdr:rowOff>178676</xdr:rowOff>
    </xdr:from>
    <xdr:to>
      <xdr:col>13</xdr:col>
      <xdr:colOff>289035</xdr:colOff>
      <xdr:row>23</xdr:row>
      <xdr:rowOff>178676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5089ADB-6412-43B1-8737-3D253A0F70E9}"/>
            </a:ext>
          </a:extLst>
        </xdr:cNvPr>
        <xdr:cNvCxnSpPr/>
      </xdr:nvCxnSpPr>
      <xdr:spPr>
        <a:xfrm>
          <a:off x="8213835" y="331601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220717</xdr:colOff>
      <xdr:row>17</xdr:row>
      <xdr:rowOff>0</xdr:rowOff>
    </xdr:from>
    <xdr:to>
      <xdr:col>18</xdr:col>
      <xdr:colOff>220717</xdr:colOff>
      <xdr:row>24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A4DDD32-843B-40B4-9D34-D56C960C4748}"/>
            </a:ext>
          </a:extLst>
        </xdr:cNvPr>
        <xdr:cNvCxnSpPr/>
      </xdr:nvCxnSpPr>
      <xdr:spPr>
        <a:xfrm>
          <a:off x="11193517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346842</xdr:colOff>
      <xdr:row>17</xdr:row>
      <xdr:rowOff>0</xdr:rowOff>
    </xdr:from>
    <xdr:to>
      <xdr:col>6</xdr:col>
      <xdr:colOff>346842</xdr:colOff>
      <xdr:row>24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3FDEDF1-4176-4D2C-A137-43E4CFC6BB24}"/>
            </a:ext>
          </a:extLst>
        </xdr:cNvPr>
        <xdr:cNvCxnSpPr/>
      </xdr:nvCxnSpPr>
      <xdr:spPr>
        <a:xfrm>
          <a:off x="4004442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189187</xdr:colOff>
      <xdr:row>17</xdr:row>
      <xdr:rowOff>0</xdr:rowOff>
    </xdr:from>
    <xdr:to>
      <xdr:col>11</xdr:col>
      <xdr:colOff>189187</xdr:colOff>
      <xdr:row>24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518C47C-0DA8-4A53-989E-5E1EEE47E7DF}"/>
            </a:ext>
          </a:extLst>
        </xdr:cNvPr>
        <xdr:cNvCxnSpPr/>
      </xdr:nvCxnSpPr>
      <xdr:spPr>
        <a:xfrm>
          <a:off x="6894787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483476</xdr:colOff>
      <xdr:row>16</xdr:row>
      <xdr:rowOff>173420</xdr:rowOff>
    </xdr:from>
    <xdr:to>
      <xdr:col>8</xdr:col>
      <xdr:colOff>483476</xdr:colOff>
      <xdr:row>23</xdr:row>
      <xdr:rowOff>173420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38B01FE3-1247-4812-B465-0EF748377DDC}"/>
            </a:ext>
          </a:extLst>
        </xdr:cNvPr>
        <xdr:cNvCxnSpPr/>
      </xdr:nvCxnSpPr>
      <xdr:spPr>
        <a:xfrm>
          <a:off x="5360276" y="3310758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175342</xdr:colOff>
      <xdr:row>16</xdr:row>
      <xdr:rowOff>179957</xdr:rowOff>
    </xdr:from>
    <xdr:to>
      <xdr:col>14</xdr:col>
      <xdr:colOff>175342</xdr:colOff>
      <xdr:row>23</xdr:row>
      <xdr:rowOff>179958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638F268F-147D-4EB2-AD60-B8E9380C3746}"/>
            </a:ext>
          </a:extLst>
        </xdr:cNvPr>
        <xdr:cNvCxnSpPr/>
      </xdr:nvCxnSpPr>
      <xdr:spPr>
        <a:xfrm>
          <a:off x="9148357" y="3320884"/>
          <a:ext cx="0" cy="12972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467710</xdr:colOff>
      <xdr:row>16</xdr:row>
      <xdr:rowOff>173421</xdr:rowOff>
    </xdr:from>
    <xdr:to>
      <xdr:col>4</xdr:col>
      <xdr:colOff>467710</xdr:colOff>
      <xdr:row>23</xdr:row>
      <xdr:rowOff>173421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EB69E34-B33E-409F-81DF-532524274CA2}"/>
            </a:ext>
          </a:extLst>
        </xdr:cNvPr>
        <xdr:cNvCxnSpPr/>
      </xdr:nvCxnSpPr>
      <xdr:spPr>
        <a:xfrm>
          <a:off x="2906110" y="331075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294290</xdr:colOff>
      <xdr:row>16</xdr:row>
      <xdr:rowOff>123538</xdr:rowOff>
    </xdr:from>
    <xdr:to>
      <xdr:col>7</xdr:col>
      <xdr:colOff>294290</xdr:colOff>
      <xdr:row>24</xdr:row>
      <xdr:rowOff>70544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64368EE1-7DDD-43BF-A79A-52B798D59954}"/>
            </a:ext>
          </a:extLst>
        </xdr:cNvPr>
        <xdr:cNvCxnSpPr/>
      </xdr:nvCxnSpPr>
      <xdr:spPr>
        <a:xfrm>
          <a:off x="4561490" y="3285838"/>
          <a:ext cx="0" cy="1436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462455</xdr:colOff>
      <xdr:row>16</xdr:row>
      <xdr:rowOff>178676</xdr:rowOff>
    </xdr:from>
    <xdr:to>
      <xdr:col>13</xdr:col>
      <xdr:colOff>462455</xdr:colOff>
      <xdr:row>23</xdr:row>
      <xdr:rowOff>178676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F22A13C-8C24-4ED8-A24C-2A6F699E7CB5}"/>
            </a:ext>
          </a:extLst>
        </xdr:cNvPr>
        <xdr:cNvCxnSpPr/>
      </xdr:nvCxnSpPr>
      <xdr:spPr>
        <a:xfrm>
          <a:off x="8387255" y="3316014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73572</xdr:colOff>
      <xdr:row>14</xdr:row>
      <xdr:rowOff>153961</xdr:rowOff>
    </xdr:from>
    <xdr:to>
      <xdr:col>8</xdr:col>
      <xdr:colOff>73572</xdr:colOff>
      <xdr:row>26</xdr:row>
      <xdr:rowOff>24717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2E55CADF-A96B-4883-BF77-48BFF8E2EC85}"/>
            </a:ext>
          </a:extLst>
        </xdr:cNvPr>
        <xdr:cNvCxnSpPr/>
      </xdr:nvCxnSpPr>
      <xdr:spPr>
        <a:xfrm>
          <a:off x="4950372" y="2939202"/>
          <a:ext cx="0" cy="20989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180628</xdr:colOff>
      <xdr:row>17</xdr:row>
      <xdr:rowOff>5255</xdr:rowOff>
    </xdr:from>
    <xdr:to>
      <xdr:col>16</xdr:col>
      <xdr:colOff>180628</xdr:colOff>
      <xdr:row>24</xdr:row>
      <xdr:rowOff>5255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DB741A1-ADBA-44DC-9E3B-4BC9244F3550}"/>
            </a:ext>
          </a:extLst>
        </xdr:cNvPr>
        <xdr:cNvCxnSpPr/>
      </xdr:nvCxnSpPr>
      <xdr:spPr>
        <a:xfrm>
          <a:off x="9934228" y="3349346"/>
          <a:ext cx="0" cy="1306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478221</xdr:colOff>
      <xdr:row>16</xdr:row>
      <xdr:rowOff>178675</xdr:rowOff>
    </xdr:from>
    <xdr:to>
      <xdr:col>5</xdr:col>
      <xdr:colOff>478221</xdr:colOff>
      <xdr:row>23</xdr:row>
      <xdr:rowOff>178675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7A91E73-AF44-4F74-9CE0-CEA58983D6EB}"/>
            </a:ext>
          </a:extLst>
        </xdr:cNvPr>
        <xdr:cNvCxnSpPr/>
      </xdr:nvCxnSpPr>
      <xdr:spPr>
        <a:xfrm>
          <a:off x="3526221" y="3316013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157655</xdr:colOff>
      <xdr:row>16</xdr:row>
      <xdr:rowOff>173420</xdr:rowOff>
    </xdr:from>
    <xdr:to>
      <xdr:col>10</xdr:col>
      <xdr:colOff>157655</xdr:colOff>
      <xdr:row>23</xdr:row>
      <xdr:rowOff>173420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946A32CD-189B-4748-8E57-F0CDD750E677}"/>
            </a:ext>
          </a:extLst>
        </xdr:cNvPr>
        <xdr:cNvCxnSpPr/>
      </xdr:nvCxnSpPr>
      <xdr:spPr>
        <a:xfrm>
          <a:off x="6253655" y="3310758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273269</xdr:colOff>
      <xdr:row>16</xdr:row>
      <xdr:rowOff>178675</xdr:rowOff>
    </xdr:from>
    <xdr:to>
      <xdr:col>10</xdr:col>
      <xdr:colOff>273269</xdr:colOff>
      <xdr:row>23</xdr:row>
      <xdr:rowOff>178675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51169218-61B1-42E5-9C64-9315CDB580E8}"/>
            </a:ext>
          </a:extLst>
        </xdr:cNvPr>
        <xdr:cNvCxnSpPr/>
      </xdr:nvCxnSpPr>
      <xdr:spPr>
        <a:xfrm>
          <a:off x="6369269" y="3316013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251993</xdr:colOff>
      <xdr:row>16</xdr:row>
      <xdr:rowOff>178676</xdr:rowOff>
    </xdr:from>
    <xdr:to>
      <xdr:col>14</xdr:col>
      <xdr:colOff>251993</xdr:colOff>
      <xdr:row>23</xdr:row>
      <xdr:rowOff>178676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4DFAD018-D8D2-4A46-A891-DA96350022B0}"/>
            </a:ext>
          </a:extLst>
        </xdr:cNvPr>
        <xdr:cNvCxnSpPr/>
      </xdr:nvCxnSpPr>
      <xdr:spPr>
        <a:xfrm>
          <a:off x="9225008" y="3319603"/>
          <a:ext cx="0" cy="12972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162911</xdr:colOff>
      <xdr:row>15</xdr:row>
      <xdr:rowOff>69392</xdr:rowOff>
    </xdr:from>
    <xdr:to>
      <xdr:col>7</xdr:col>
      <xdr:colOff>162911</xdr:colOff>
      <xdr:row>25</xdr:row>
      <xdr:rowOff>124692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8C729A64-B20E-4507-83A4-94F1EC5671C4}"/>
            </a:ext>
          </a:extLst>
        </xdr:cNvPr>
        <xdr:cNvCxnSpPr/>
      </xdr:nvCxnSpPr>
      <xdr:spPr>
        <a:xfrm>
          <a:off x="4430111" y="3048119"/>
          <a:ext cx="0" cy="19118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189186</xdr:colOff>
      <xdr:row>17</xdr:row>
      <xdr:rowOff>0</xdr:rowOff>
    </xdr:from>
    <xdr:to>
      <xdr:col>9</xdr:col>
      <xdr:colOff>189186</xdr:colOff>
      <xdr:row>24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7E1C2F1-9FEE-4FDF-913B-FB69A1DEDDA2}"/>
            </a:ext>
          </a:extLst>
        </xdr:cNvPr>
        <xdr:cNvCxnSpPr/>
      </xdr:nvCxnSpPr>
      <xdr:spPr>
        <a:xfrm>
          <a:off x="5675586" y="3321269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162910</xdr:colOff>
      <xdr:row>16</xdr:row>
      <xdr:rowOff>178675</xdr:rowOff>
    </xdr:from>
    <xdr:to>
      <xdr:col>19</xdr:col>
      <xdr:colOff>162910</xdr:colOff>
      <xdr:row>23</xdr:row>
      <xdr:rowOff>178675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76B0CC2-2263-4541-BD86-674B681D2C35}"/>
            </a:ext>
          </a:extLst>
        </xdr:cNvPr>
        <xdr:cNvCxnSpPr/>
      </xdr:nvCxnSpPr>
      <xdr:spPr>
        <a:xfrm>
          <a:off x="11745310" y="3316013"/>
          <a:ext cx="0" cy="1287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4498</xdr:colOff>
      <xdr:row>23</xdr:row>
      <xdr:rowOff>5443</xdr:rowOff>
    </xdr:from>
    <xdr:to>
      <xdr:col>4</xdr:col>
      <xdr:colOff>148389</xdr:colOff>
      <xdr:row>23</xdr:row>
      <xdr:rowOff>179615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EF7C0631-0411-4F64-898F-D225CF00AD91}"/>
            </a:ext>
          </a:extLst>
        </xdr:cNvPr>
        <xdr:cNvSpPr/>
      </xdr:nvSpPr>
      <xdr:spPr>
        <a:xfrm>
          <a:off x="2442898" y="4501243"/>
          <a:ext cx="143891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87086</xdr:colOff>
      <xdr:row>24</xdr:row>
      <xdr:rowOff>175478</xdr:rowOff>
    </xdr:from>
    <xdr:to>
      <xdr:col>5</xdr:col>
      <xdr:colOff>87957</xdr:colOff>
      <xdr:row>26</xdr:row>
      <xdr:rowOff>4355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D0C1E3CC-26FA-4EA4-8813-5C66CB42036B}"/>
            </a:ext>
          </a:extLst>
        </xdr:cNvPr>
        <xdr:cNvCxnSpPr/>
      </xdr:nvCxnSpPr>
      <xdr:spPr>
        <a:xfrm flipH="1">
          <a:off x="3135086" y="4764895"/>
          <a:ext cx="871" cy="19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174171</xdr:colOff>
      <xdr:row>24</xdr:row>
      <xdr:rowOff>178526</xdr:rowOff>
    </xdr:from>
    <xdr:to>
      <xdr:col>5</xdr:col>
      <xdr:colOff>174171</xdr:colOff>
      <xdr:row>26</xdr:row>
      <xdr:rowOff>13607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FB807B9-C0C1-4269-86A6-E793FB2A368F}"/>
            </a:ext>
          </a:extLst>
        </xdr:cNvPr>
        <xdr:cNvCxnSpPr/>
      </xdr:nvCxnSpPr>
      <xdr:spPr>
        <a:xfrm>
          <a:off x="3222171" y="4753247"/>
          <a:ext cx="0" cy="1997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254726</xdr:colOff>
      <xdr:row>24</xdr:row>
      <xdr:rowOff>178526</xdr:rowOff>
    </xdr:from>
    <xdr:to>
      <xdr:col>5</xdr:col>
      <xdr:colOff>258536</xdr:colOff>
      <xdr:row>26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51AA4C8-5A9E-4E88-BA66-D50EBA4E0001}"/>
            </a:ext>
          </a:extLst>
        </xdr:cNvPr>
        <xdr:cNvCxnSpPr/>
      </xdr:nvCxnSpPr>
      <xdr:spPr>
        <a:xfrm>
          <a:off x="3302726" y="4753247"/>
          <a:ext cx="3810" cy="186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337457</xdr:colOff>
      <xdr:row>24</xdr:row>
      <xdr:rowOff>180704</xdr:rowOff>
    </xdr:from>
    <xdr:to>
      <xdr:col>5</xdr:col>
      <xdr:colOff>337458</xdr:colOff>
      <xdr:row>26</xdr:row>
      <xdr:rowOff>5443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5985C44-453C-4771-8CAF-BFBFAD2CF95B}"/>
            </a:ext>
          </a:extLst>
        </xdr:cNvPr>
        <xdr:cNvCxnSpPr/>
      </xdr:nvCxnSpPr>
      <xdr:spPr>
        <a:xfrm flipH="1">
          <a:off x="3385457" y="4755425"/>
          <a:ext cx="1" cy="189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431075</xdr:colOff>
      <xdr:row>25</xdr:row>
      <xdr:rowOff>2177</xdr:rowOff>
    </xdr:from>
    <xdr:to>
      <xdr:col>5</xdr:col>
      <xdr:colOff>435429</xdr:colOff>
      <xdr:row>26</xdr:row>
      <xdr:rowOff>5443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EE01B475-9EBC-4738-A633-6F433018FB27}"/>
            </a:ext>
          </a:extLst>
        </xdr:cNvPr>
        <xdr:cNvCxnSpPr/>
      </xdr:nvCxnSpPr>
      <xdr:spPr>
        <a:xfrm>
          <a:off x="3479075" y="4759234"/>
          <a:ext cx="4354" cy="1856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513806</xdr:colOff>
      <xdr:row>25</xdr:row>
      <xdr:rowOff>2177</xdr:rowOff>
    </xdr:from>
    <xdr:to>
      <xdr:col>5</xdr:col>
      <xdr:colOff>517071</xdr:colOff>
      <xdr:row>26</xdr:row>
      <xdr:rowOff>10886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9CA95361-6483-40A7-A230-B6B77D62755C}"/>
            </a:ext>
          </a:extLst>
        </xdr:cNvPr>
        <xdr:cNvCxnSpPr/>
      </xdr:nvCxnSpPr>
      <xdr:spPr>
        <a:xfrm>
          <a:off x="3561806" y="4759234"/>
          <a:ext cx="3265" cy="1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603213</xdr:colOff>
      <xdr:row>22</xdr:row>
      <xdr:rowOff>1432</xdr:rowOff>
    </xdr:from>
    <xdr:to>
      <xdr:col>4</xdr:col>
      <xdr:colOff>43687</xdr:colOff>
      <xdr:row>22</xdr:row>
      <xdr:rowOff>175604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24FA94E-AFF8-4678-833F-4CB8D9E305D0}"/>
            </a:ext>
          </a:extLst>
        </xdr:cNvPr>
        <xdr:cNvSpPr/>
      </xdr:nvSpPr>
      <xdr:spPr>
        <a:xfrm>
          <a:off x="2432013" y="4312748"/>
          <a:ext cx="50074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578519</xdr:colOff>
      <xdr:row>21</xdr:row>
      <xdr:rowOff>1433</xdr:rowOff>
    </xdr:from>
    <xdr:to>
      <xdr:col>4</xdr:col>
      <xdr:colOff>34233</xdr:colOff>
      <xdr:row>21</xdr:row>
      <xdr:rowOff>175605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9E1A5C50-67DA-4C67-99B1-E1DF1C1D332E}"/>
            </a:ext>
          </a:extLst>
        </xdr:cNvPr>
        <xdr:cNvSpPr/>
      </xdr:nvSpPr>
      <xdr:spPr>
        <a:xfrm>
          <a:off x="2407319" y="4128265"/>
          <a:ext cx="65314" cy="1741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559326</xdr:colOff>
      <xdr:row>19</xdr:row>
      <xdr:rowOff>4826</xdr:rowOff>
    </xdr:from>
    <xdr:to>
      <xdr:col>4</xdr:col>
      <xdr:colOff>31369</xdr:colOff>
      <xdr:row>19</xdr:row>
      <xdr:rowOff>188623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4A0B3133-489C-4002-9384-877459C233E2}"/>
            </a:ext>
          </a:extLst>
        </xdr:cNvPr>
        <xdr:cNvSpPr/>
      </xdr:nvSpPr>
      <xdr:spPr>
        <a:xfrm>
          <a:off x="2388126" y="3754668"/>
          <a:ext cx="81643" cy="18379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475318</xdr:colOff>
      <xdr:row>18</xdr:row>
      <xdr:rowOff>10891</xdr:rowOff>
    </xdr:from>
    <xdr:to>
      <xdr:col>3</xdr:col>
      <xdr:colOff>608668</xdr:colOff>
      <xdr:row>18</xdr:row>
      <xdr:rowOff>184319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251F14A8-FAD1-4E43-BE10-59864498BDF7}"/>
            </a:ext>
          </a:extLst>
        </xdr:cNvPr>
        <xdr:cNvSpPr/>
      </xdr:nvSpPr>
      <xdr:spPr>
        <a:xfrm>
          <a:off x="2304118" y="3546571"/>
          <a:ext cx="133350" cy="17342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471752</xdr:colOff>
      <xdr:row>17</xdr:row>
      <xdr:rowOff>8492</xdr:rowOff>
    </xdr:from>
    <xdr:to>
      <xdr:col>3</xdr:col>
      <xdr:colOff>517471</xdr:colOff>
      <xdr:row>17</xdr:row>
      <xdr:rowOff>184269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98AB80F8-96C1-4395-8819-26446AE2C70C}"/>
            </a:ext>
          </a:extLst>
        </xdr:cNvPr>
        <xdr:cNvSpPr/>
      </xdr:nvSpPr>
      <xdr:spPr>
        <a:xfrm>
          <a:off x="2300552" y="3352583"/>
          <a:ext cx="45719" cy="17577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568072</xdr:colOff>
      <xdr:row>23</xdr:row>
      <xdr:rowOff>6296</xdr:rowOff>
    </xdr:from>
    <xdr:to>
      <xdr:col>4</xdr:col>
      <xdr:colOff>4191</xdr:colOff>
      <xdr:row>23</xdr:row>
      <xdr:rowOff>180468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AEC7FFE6-38F3-4FCB-9124-1F683F5FEF9E}"/>
            </a:ext>
          </a:extLst>
        </xdr:cNvPr>
        <xdr:cNvSpPr/>
      </xdr:nvSpPr>
      <xdr:spPr>
        <a:xfrm>
          <a:off x="2396872" y="4502096"/>
          <a:ext cx="45719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551828</xdr:colOff>
      <xdr:row>22</xdr:row>
      <xdr:rowOff>7555</xdr:rowOff>
    </xdr:from>
    <xdr:to>
      <xdr:col>3</xdr:col>
      <xdr:colOff>597547</xdr:colOff>
      <xdr:row>22</xdr:row>
      <xdr:rowOff>181727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9C1C9EA-D74E-4381-8A0D-A580B909D7F3}"/>
            </a:ext>
          </a:extLst>
        </xdr:cNvPr>
        <xdr:cNvSpPr/>
      </xdr:nvSpPr>
      <xdr:spPr>
        <a:xfrm>
          <a:off x="2380628" y="4318871"/>
          <a:ext cx="45719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500197</xdr:colOff>
      <xdr:row>21</xdr:row>
      <xdr:rowOff>6297</xdr:rowOff>
    </xdr:from>
    <xdr:to>
      <xdr:col>3</xdr:col>
      <xdr:colOff>568210</xdr:colOff>
      <xdr:row>21</xdr:row>
      <xdr:rowOff>180469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DFF353C-449F-4C90-82AB-2EE5171E5BFC}"/>
            </a:ext>
          </a:extLst>
        </xdr:cNvPr>
        <xdr:cNvSpPr/>
      </xdr:nvSpPr>
      <xdr:spPr>
        <a:xfrm>
          <a:off x="2328997" y="4133129"/>
          <a:ext cx="68013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410880</xdr:colOff>
      <xdr:row>19</xdr:row>
      <xdr:rowOff>5678</xdr:rowOff>
    </xdr:from>
    <xdr:to>
      <xdr:col>3</xdr:col>
      <xdr:colOff>549443</xdr:colOff>
      <xdr:row>19</xdr:row>
      <xdr:rowOff>189475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D8A17DED-8BF5-468C-ACD6-49970154272D}"/>
            </a:ext>
          </a:extLst>
        </xdr:cNvPr>
        <xdr:cNvSpPr/>
      </xdr:nvSpPr>
      <xdr:spPr>
        <a:xfrm>
          <a:off x="2239680" y="3755520"/>
          <a:ext cx="138563" cy="18379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388637</xdr:colOff>
      <xdr:row>18</xdr:row>
      <xdr:rowOff>5681</xdr:rowOff>
    </xdr:from>
    <xdr:to>
      <xdr:col>3</xdr:col>
      <xdr:colOff>451612</xdr:colOff>
      <xdr:row>18</xdr:row>
      <xdr:rowOff>189478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683CDFD-B239-4A5D-9704-BC91B8C042EA}"/>
            </a:ext>
          </a:extLst>
        </xdr:cNvPr>
        <xdr:cNvSpPr/>
      </xdr:nvSpPr>
      <xdr:spPr>
        <a:xfrm>
          <a:off x="2217437" y="3563018"/>
          <a:ext cx="62975" cy="18379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319844</xdr:colOff>
      <xdr:row>17</xdr:row>
      <xdr:rowOff>13701</xdr:rowOff>
    </xdr:from>
    <xdr:to>
      <xdr:col>3</xdr:col>
      <xdr:colOff>452091</xdr:colOff>
      <xdr:row>17</xdr:row>
      <xdr:rowOff>189478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62A6722B-C6B1-4CC1-B703-B3C147D6A6D2}"/>
            </a:ext>
          </a:extLst>
        </xdr:cNvPr>
        <xdr:cNvSpPr/>
      </xdr:nvSpPr>
      <xdr:spPr>
        <a:xfrm>
          <a:off x="2148644" y="3378533"/>
          <a:ext cx="132247" cy="17577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496003</xdr:colOff>
      <xdr:row>23</xdr:row>
      <xdr:rowOff>8068</xdr:rowOff>
    </xdr:from>
    <xdr:to>
      <xdr:col>3</xdr:col>
      <xdr:colOff>564016</xdr:colOff>
      <xdr:row>23</xdr:row>
      <xdr:rowOff>182240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CF5CC00-D168-4FE1-81A6-7C7A77F8AFED}"/>
            </a:ext>
          </a:extLst>
        </xdr:cNvPr>
        <xdr:cNvSpPr/>
      </xdr:nvSpPr>
      <xdr:spPr>
        <a:xfrm>
          <a:off x="2324803" y="4503868"/>
          <a:ext cx="68013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487937</xdr:colOff>
      <xdr:row>22</xdr:row>
      <xdr:rowOff>2286</xdr:rowOff>
    </xdr:from>
    <xdr:to>
      <xdr:col>3</xdr:col>
      <xdr:colOff>533656</xdr:colOff>
      <xdr:row>22</xdr:row>
      <xdr:rowOff>176458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1842EE70-9EA9-4C2C-8F2D-3BB166E58DCE}"/>
            </a:ext>
          </a:extLst>
        </xdr:cNvPr>
        <xdr:cNvSpPr/>
      </xdr:nvSpPr>
      <xdr:spPr>
        <a:xfrm>
          <a:off x="2316737" y="4313602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450289</xdr:colOff>
      <xdr:row>21</xdr:row>
      <xdr:rowOff>10307</xdr:rowOff>
    </xdr:from>
    <xdr:to>
      <xdr:col>3</xdr:col>
      <xdr:colOff>496008</xdr:colOff>
      <xdr:row>21</xdr:row>
      <xdr:rowOff>184479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B5C47A29-A195-4E63-A3C3-6BD1EFC6CC19}"/>
            </a:ext>
          </a:extLst>
        </xdr:cNvPr>
        <xdr:cNvSpPr/>
      </xdr:nvSpPr>
      <xdr:spPr>
        <a:xfrm>
          <a:off x="2279089" y="4137139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346436</xdr:colOff>
      <xdr:row>19</xdr:row>
      <xdr:rowOff>4517</xdr:rowOff>
    </xdr:from>
    <xdr:to>
      <xdr:col>3</xdr:col>
      <xdr:colOff>403266</xdr:colOff>
      <xdr:row>19</xdr:row>
      <xdr:rowOff>177638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935DE68-1286-47B9-96C3-7B57D4D3F86D}"/>
            </a:ext>
          </a:extLst>
        </xdr:cNvPr>
        <xdr:cNvSpPr/>
      </xdr:nvSpPr>
      <xdr:spPr>
        <a:xfrm>
          <a:off x="2175236" y="3754359"/>
          <a:ext cx="56830" cy="173121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302484</xdr:colOff>
      <xdr:row>17</xdr:row>
      <xdr:rowOff>10552</xdr:rowOff>
    </xdr:from>
    <xdr:to>
      <xdr:col>3</xdr:col>
      <xdr:colOff>302484</xdr:colOff>
      <xdr:row>17</xdr:row>
      <xdr:rowOff>191636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D15B00D7-0319-435F-9087-7437E089E520}"/>
            </a:ext>
          </a:extLst>
        </xdr:cNvPr>
        <xdr:cNvCxnSpPr/>
      </xdr:nvCxnSpPr>
      <xdr:spPr>
        <a:xfrm>
          <a:off x="2131284" y="3375384"/>
          <a:ext cx="0" cy="181084"/>
        </a:xfrm>
        <a:prstGeom prst="line">
          <a:avLst/>
        </a:prstGeom>
        <a:ln w="222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144950</xdr:colOff>
      <xdr:row>17</xdr:row>
      <xdr:rowOff>7874</xdr:rowOff>
    </xdr:from>
    <xdr:to>
      <xdr:col>3</xdr:col>
      <xdr:colOff>200350</xdr:colOff>
      <xdr:row>17</xdr:row>
      <xdr:rowOff>187650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E1CD1C6D-180E-4A64-A694-5F8054917264}"/>
            </a:ext>
          </a:extLst>
        </xdr:cNvPr>
        <xdr:cNvSpPr/>
      </xdr:nvSpPr>
      <xdr:spPr>
        <a:xfrm>
          <a:off x="1973750" y="3372706"/>
          <a:ext cx="55400" cy="17977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347942</xdr:colOff>
      <xdr:row>18</xdr:row>
      <xdr:rowOff>2630</xdr:rowOff>
    </xdr:from>
    <xdr:to>
      <xdr:col>3</xdr:col>
      <xdr:colOff>347942</xdr:colOff>
      <xdr:row>18</xdr:row>
      <xdr:rowOff>182360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5314FAC-0CEE-4506-8EAC-77808B46CA63}"/>
            </a:ext>
          </a:extLst>
        </xdr:cNvPr>
        <xdr:cNvCxnSpPr/>
      </xdr:nvCxnSpPr>
      <xdr:spPr>
        <a:xfrm>
          <a:off x="2176742" y="3559967"/>
          <a:ext cx="0" cy="179730"/>
        </a:xfrm>
        <a:prstGeom prst="line">
          <a:avLst/>
        </a:prstGeom>
        <a:ln w="222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447586</xdr:colOff>
      <xdr:row>23</xdr:row>
      <xdr:rowOff>8093</xdr:rowOff>
    </xdr:from>
    <xdr:to>
      <xdr:col>3</xdr:col>
      <xdr:colOff>493305</xdr:colOff>
      <xdr:row>23</xdr:row>
      <xdr:rowOff>183626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65A0D5F7-6418-4687-BEFB-FD4E76856848}"/>
            </a:ext>
          </a:extLst>
        </xdr:cNvPr>
        <xdr:cNvSpPr/>
      </xdr:nvSpPr>
      <xdr:spPr>
        <a:xfrm>
          <a:off x="2276386" y="4503893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437661</xdr:colOff>
      <xdr:row>22</xdr:row>
      <xdr:rowOff>71</xdr:rowOff>
    </xdr:from>
    <xdr:to>
      <xdr:col>3</xdr:col>
      <xdr:colOff>483380</xdr:colOff>
      <xdr:row>22</xdr:row>
      <xdr:rowOff>175604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AB5F940F-FA90-433A-89C6-9569B3A6542A}"/>
            </a:ext>
          </a:extLst>
        </xdr:cNvPr>
        <xdr:cNvSpPr/>
      </xdr:nvSpPr>
      <xdr:spPr>
        <a:xfrm>
          <a:off x="2266461" y="4311387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376411</xdr:colOff>
      <xdr:row>21</xdr:row>
      <xdr:rowOff>7108</xdr:rowOff>
    </xdr:from>
    <xdr:to>
      <xdr:col>3</xdr:col>
      <xdr:colOff>447168</xdr:colOff>
      <xdr:row>21</xdr:row>
      <xdr:rowOff>182641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ED54709C-3707-4946-BF0D-FD0A36B8057C}"/>
            </a:ext>
          </a:extLst>
        </xdr:cNvPr>
        <xdr:cNvSpPr/>
      </xdr:nvSpPr>
      <xdr:spPr>
        <a:xfrm>
          <a:off x="2205211" y="4133940"/>
          <a:ext cx="70757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293918</xdr:colOff>
      <xdr:row>19</xdr:row>
      <xdr:rowOff>2514</xdr:rowOff>
    </xdr:from>
    <xdr:to>
      <xdr:col>3</xdr:col>
      <xdr:colOff>341450</xdr:colOff>
      <xdr:row>19</xdr:row>
      <xdr:rowOff>176996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B40A521-E6C2-4112-BCC4-15E46E14B1EB}"/>
            </a:ext>
          </a:extLst>
        </xdr:cNvPr>
        <xdr:cNvSpPr/>
      </xdr:nvSpPr>
      <xdr:spPr>
        <a:xfrm>
          <a:off x="2122718" y="3752356"/>
          <a:ext cx="47532" cy="1744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297324</xdr:colOff>
      <xdr:row>17</xdr:row>
      <xdr:rowOff>191890</xdr:rowOff>
    </xdr:from>
    <xdr:to>
      <xdr:col>3</xdr:col>
      <xdr:colOff>297324</xdr:colOff>
      <xdr:row>18</xdr:row>
      <xdr:rowOff>191889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D2B14A8E-AF35-4425-B05D-9040318E1D8C}"/>
            </a:ext>
          </a:extLst>
        </xdr:cNvPr>
        <xdr:cNvCxnSpPr/>
      </xdr:nvCxnSpPr>
      <xdr:spPr>
        <a:xfrm>
          <a:off x="2126124" y="3556722"/>
          <a:ext cx="0" cy="1925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267217</xdr:colOff>
      <xdr:row>17</xdr:row>
      <xdr:rowOff>9548</xdr:rowOff>
    </xdr:from>
    <xdr:to>
      <xdr:col>3</xdr:col>
      <xdr:colOff>267217</xdr:colOff>
      <xdr:row>17</xdr:row>
      <xdr:rowOff>190454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785AB983-A277-465C-BD59-2C609598502B}"/>
            </a:ext>
          </a:extLst>
        </xdr:cNvPr>
        <xdr:cNvCxnSpPr/>
      </xdr:nvCxnSpPr>
      <xdr:spPr>
        <a:xfrm>
          <a:off x="2096017" y="3374380"/>
          <a:ext cx="0" cy="180906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370848</xdr:colOff>
      <xdr:row>23</xdr:row>
      <xdr:rowOff>2917</xdr:rowOff>
    </xdr:from>
    <xdr:to>
      <xdr:col>3</xdr:col>
      <xdr:colOff>440120</xdr:colOff>
      <xdr:row>23</xdr:row>
      <xdr:rowOff>177089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617793E1-0DCD-46D5-AE3C-9E5BE08EDD0F}"/>
            </a:ext>
          </a:extLst>
        </xdr:cNvPr>
        <xdr:cNvSpPr/>
      </xdr:nvSpPr>
      <xdr:spPr>
        <a:xfrm>
          <a:off x="2199648" y="4498717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370609</xdr:colOff>
      <xdr:row>21</xdr:row>
      <xdr:rowOff>183937</xdr:rowOff>
    </xdr:from>
    <xdr:to>
      <xdr:col>3</xdr:col>
      <xdr:colOff>370609</xdr:colOff>
      <xdr:row>22</xdr:row>
      <xdr:rowOff>180787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273FA1C3-DA4F-48A4-9287-B4CBF96A000E}"/>
            </a:ext>
          </a:extLst>
        </xdr:cNvPr>
        <xdr:cNvCxnSpPr/>
      </xdr:nvCxnSpPr>
      <xdr:spPr>
        <a:xfrm>
          <a:off x="2199409" y="4310769"/>
          <a:ext cx="0" cy="181334"/>
        </a:xfrm>
        <a:prstGeom prst="line">
          <a:avLst/>
        </a:prstGeom>
        <a:ln w="222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316945</xdr:colOff>
      <xdr:row>23</xdr:row>
      <xdr:rowOff>1796</xdr:rowOff>
    </xdr:from>
    <xdr:to>
      <xdr:col>3</xdr:col>
      <xdr:colOff>362664</xdr:colOff>
      <xdr:row>23</xdr:row>
      <xdr:rowOff>175968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2C00B83E-9DB8-4964-9FC2-6EA3A2D8DF88}"/>
            </a:ext>
          </a:extLst>
        </xdr:cNvPr>
        <xdr:cNvSpPr/>
      </xdr:nvSpPr>
      <xdr:spPr>
        <a:xfrm>
          <a:off x="2145745" y="4497596"/>
          <a:ext cx="45719" cy="17417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304801</xdr:colOff>
      <xdr:row>21</xdr:row>
      <xdr:rowOff>2918</xdr:rowOff>
    </xdr:from>
    <xdr:to>
      <xdr:col>3</xdr:col>
      <xdr:colOff>374073</xdr:colOff>
      <xdr:row>21</xdr:row>
      <xdr:rowOff>177090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54CD6685-F708-4054-B247-5FC8A7480100}"/>
            </a:ext>
          </a:extLst>
        </xdr:cNvPr>
        <xdr:cNvSpPr/>
      </xdr:nvSpPr>
      <xdr:spPr>
        <a:xfrm>
          <a:off x="2133601" y="4129750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230920</xdr:colOff>
      <xdr:row>18</xdr:row>
      <xdr:rowOff>190796</xdr:rowOff>
    </xdr:from>
    <xdr:to>
      <xdr:col>3</xdr:col>
      <xdr:colOff>287651</xdr:colOff>
      <xdr:row>19</xdr:row>
      <xdr:rowOff>182088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7D2FA562-907F-4198-A8F7-977EEFFDE46D}"/>
            </a:ext>
          </a:extLst>
        </xdr:cNvPr>
        <xdr:cNvSpPr/>
      </xdr:nvSpPr>
      <xdr:spPr>
        <a:xfrm>
          <a:off x="2059720" y="3748133"/>
          <a:ext cx="56731" cy="183797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210717</xdr:colOff>
      <xdr:row>18</xdr:row>
      <xdr:rowOff>13806</xdr:rowOff>
    </xdr:from>
    <xdr:to>
      <xdr:col>3</xdr:col>
      <xdr:colOff>271713</xdr:colOff>
      <xdr:row>18</xdr:row>
      <xdr:rowOff>187978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3406B520-02A2-4DDB-B621-BF5713163F3E}"/>
            </a:ext>
          </a:extLst>
        </xdr:cNvPr>
        <xdr:cNvSpPr/>
      </xdr:nvSpPr>
      <xdr:spPr>
        <a:xfrm>
          <a:off x="2039517" y="3571143"/>
          <a:ext cx="60996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214096</xdr:colOff>
      <xdr:row>17</xdr:row>
      <xdr:rowOff>10922</xdr:rowOff>
    </xdr:from>
    <xdr:to>
      <xdr:col>3</xdr:col>
      <xdr:colOff>214096</xdr:colOff>
      <xdr:row>17</xdr:row>
      <xdr:rowOff>191907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706EBD18-8081-49D0-BE53-757EEF127C09}"/>
            </a:ext>
          </a:extLst>
        </xdr:cNvPr>
        <xdr:cNvCxnSpPr/>
      </xdr:nvCxnSpPr>
      <xdr:spPr>
        <a:xfrm>
          <a:off x="2042896" y="3375754"/>
          <a:ext cx="0" cy="180985"/>
        </a:xfrm>
        <a:prstGeom prst="line">
          <a:avLst/>
        </a:prstGeom>
        <a:ln w="158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322729</xdr:colOff>
      <xdr:row>21</xdr:row>
      <xdr:rowOff>180473</xdr:rowOff>
    </xdr:from>
    <xdr:to>
      <xdr:col>3</xdr:col>
      <xdr:colOff>322729</xdr:colOff>
      <xdr:row>22</xdr:row>
      <xdr:rowOff>176615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8D8298E-C5F5-4D7A-8A34-C3E6588B7EFF}"/>
            </a:ext>
          </a:extLst>
        </xdr:cNvPr>
        <xdr:cNvCxnSpPr/>
      </xdr:nvCxnSpPr>
      <xdr:spPr>
        <a:xfrm>
          <a:off x="2151529" y="4307305"/>
          <a:ext cx="0" cy="180626"/>
        </a:xfrm>
        <a:prstGeom prst="line">
          <a:avLst/>
        </a:prstGeom>
        <a:ln w="158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252732</xdr:colOff>
      <xdr:row>21</xdr:row>
      <xdr:rowOff>5942</xdr:rowOff>
    </xdr:from>
    <xdr:to>
      <xdr:col>3</xdr:col>
      <xdr:colOff>298451</xdr:colOff>
      <xdr:row>21</xdr:row>
      <xdr:rowOff>179096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73FC714-445D-427C-AAD1-A5A3FFD64085}"/>
            </a:ext>
          </a:extLst>
        </xdr:cNvPr>
        <xdr:cNvSpPr/>
      </xdr:nvSpPr>
      <xdr:spPr>
        <a:xfrm>
          <a:off x="2081532" y="4132774"/>
          <a:ext cx="45719" cy="173154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218513</xdr:colOff>
      <xdr:row>19</xdr:row>
      <xdr:rowOff>2217</xdr:rowOff>
    </xdr:from>
    <xdr:to>
      <xdr:col>3</xdr:col>
      <xdr:colOff>218513</xdr:colOff>
      <xdr:row>19</xdr:row>
      <xdr:rowOff>192468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1C1B5EEB-9CF9-4D7F-8151-AF8FECA2B4AD}"/>
            </a:ext>
          </a:extLst>
        </xdr:cNvPr>
        <xdr:cNvCxnSpPr/>
      </xdr:nvCxnSpPr>
      <xdr:spPr>
        <a:xfrm>
          <a:off x="2047313" y="3752059"/>
          <a:ext cx="0" cy="190251"/>
        </a:xfrm>
        <a:prstGeom prst="line">
          <a:avLst/>
        </a:prstGeom>
        <a:ln w="222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205538</xdr:colOff>
      <xdr:row>18</xdr:row>
      <xdr:rowOff>6253</xdr:rowOff>
    </xdr:from>
    <xdr:to>
      <xdr:col>3</xdr:col>
      <xdr:colOff>205538</xdr:colOff>
      <xdr:row>18</xdr:row>
      <xdr:rowOff>186879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BF740F59-4A70-470A-9618-35E3C29D30EE}"/>
            </a:ext>
          </a:extLst>
        </xdr:cNvPr>
        <xdr:cNvCxnSpPr/>
      </xdr:nvCxnSpPr>
      <xdr:spPr>
        <a:xfrm>
          <a:off x="2034338" y="3563590"/>
          <a:ext cx="0" cy="180626"/>
        </a:xfrm>
        <a:prstGeom prst="line">
          <a:avLst/>
        </a:prstGeom>
        <a:ln w="158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145334</xdr:colOff>
      <xdr:row>23</xdr:row>
      <xdr:rowOff>4354</xdr:rowOff>
    </xdr:from>
    <xdr:to>
      <xdr:col>8</xdr:col>
      <xdr:colOff>215003</xdr:colOff>
      <xdr:row>23</xdr:row>
      <xdr:rowOff>178526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8ABAB5C8-698A-4B35-8317-FABC5BBD14EF}"/>
            </a:ext>
          </a:extLst>
        </xdr:cNvPr>
        <xdr:cNvSpPr/>
      </xdr:nvSpPr>
      <xdr:spPr>
        <a:xfrm>
          <a:off x="5022134" y="4472837"/>
          <a:ext cx="69669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16207</xdr:colOff>
      <xdr:row>22</xdr:row>
      <xdr:rowOff>6304</xdr:rowOff>
    </xdr:from>
    <xdr:to>
      <xdr:col>8</xdr:col>
      <xdr:colOff>16207</xdr:colOff>
      <xdr:row>23</xdr:row>
      <xdr:rowOff>3055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8191E34F-7D11-4B2A-8281-1F1B8D8F7B45}"/>
            </a:ext>
          </a:extLst>
        </xdr:cNvPr>
        <xdr:cNvCxnSpPr/>
      </xdr:nvCxnSpPr>
      <xdr:spPr>
        <a:xfrm>
          <a:off x="4893007" y="4290757"/>
          <a:ext cx="0" cy="180781"/>
        </a:xfrm>
        <a:prstGeom prst="line">
          <a:avLst/>
        </a:prstGeom>
        <a:ln w="2222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8043</xdr:colOff>
      <xdr:row>20</xdr:row>
      <xdr:rowOff>180101</xdr:rowOff>
    </xdr:from>
    <xdr:to>
      <xdr:col>8</xdr:col>
      <xdr:colOff>8043</xdr:colOff>
      <xdr:row>21</xdr:row>
      <xdr:rowOff>176407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A6A7E15E-BE83-4AE7-BAC1-165D2EB728AB}"/>
            </a:ext>
          </a:extLst>
        </xdr:cNvPr>
        <xdr:cNvCxnSpPr/>
      </xdr:nvCxnSpPr>
      <xdr:spPr>
        <a:xfrm>
          <a:off x="4884843" y="4096493"/>
          <a:ext cx="0" cy="180337"/>
        </a:xfrm>
        <a:prstGeom prst="line">
          <a:avLst/>
        </a:prstGeom>
        <a:ln w="2222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387531</xdr:colOff>
      <xdr:row>19</xdr:row>
      <xdr:rowOff>14150</xdr:rowOff>
    </xdr:from>
    <xdr:to>
      <xdr:col>7</xdr:col>
      <xdr:colOff>452845</xdr:colOff>
      <xdr:row>19</xdr:row>
      <xdr:rowOff>188322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E7244636-9AAE-4240-A70E-4618E3D2F25D}"/>
            </a:ext>
          </a:extLst>
        </xdr:cNvPr>
        <xdr:cNvSpPr/>
      </xdr:nvSpPr>
      <xdr:spPr>
        <a:xfrm>
          <a:off x="4654731" y="3741419"/>
          <a:ext cx="65314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390252</xdr:colOff>
      <xdr:row>18</xdr:row>
      <xdr:rowOff>5443</xdr:rowOff>
    </xdr:from>
    <xdr:to>
      <xdr:col>7</xdr:col>
      <xdr:colOff>390252</xdr:colOff>
      <xdr:row>19</xdr:row>
      <xdr:rowOff>3733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B7C913D8-DC09-437C-A966-9D8FC9A6373A}"/>
            </a:ext>
          </a:extLst>
        </xdr:cNvPr>
        <xdr:cNvCxnSpPr/>
      </xdr:nvCxnSpPr>
      <xdr:spPr>
        <a:xfrm>
          <a:off x="4657452" y="3541123"/>
          <a:ext cx="0" cy="189879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343443</xdr:colOff>
      <xdr:row>17</xdr:row>
      <xdr:rowOff>5443</xdr:rowOff>
    </xdr:from>
    <xdr:to>
      <xdr:col>7</xdr:col>
      <xdr:colOff>406036</xdr:colOff>
      <xdr:row>17</xdr:row>
      <xdr:rowOff>179615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F3ED0661-66A9-492A-92CC-9A7D2BC5002A}"/>
            </a:ext>
          </a:extLst>
        </xdr:cNvPr>
        <xdr:cNvSpPr/>
      </xdr:nvSpPr>
      <xdr:spPr>
        <a:xfrm>
          <a:off x="4610643" y="3349534"/>
          <a:ext cx="62593" cy="174172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87086</xdr:colOff>
      <xdr:row>24</xdr:row>
      <xdr:rowOff>175478</xdr:rowOff>
    </xdr:from>
    <xdr:to>
      <xdr:col>11</xdr:col>
      <xdr:colOff>87957</xdr:colOff>
      <xdr:row>26</xdr:row>
      <xdr:rowOff>4355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611398DC-501B-4DB7-B2EE-8FB0D72E1843}"/>
            </a:ext>
          </a:extLst>
        </xdr:cNvPr>
        <xdr:cNvCxnSpPr/>
      </xdr:nvCxnSpPr>
      <xdr:spPr>
        <a:xfrm flipH="1">
          <a:off x="3135086" y="4750199"/>
          <a:ext cx="871" cy="193549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174171</xdr:colOff>
      <xdr:row>24</xdr:row>
      <xdr:rowOff>178526</xdr:rowOff>
    </xdr:from>
    <xdr:to>
      <xdr:col>11</xdr:col>
      <xdr:colOff>174171</xdr:colOff>
      <xdr:row>26</xdr:row>
      <xdr:rowOff>13607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2FCE4B70-F85E-45B3-961C-EFBFEE15E83B}"/>
            </a:ext>
          </a:extLst>
        </xdr:cNvPr>
        <xdr:cNvCxnSpPr/>
      </xdr:nvCxnSpPr>
      <xdr:spPr>
        <a:xfrm>
          <a:off x="3222171" y="4753247"/>
          <a:ext cx="0" cy="1997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254726</xdr:colOff>
      <xdr:row>24</xdr:row>
      <xdr:rowOff>178526</xdr:rowOff>
    </xdr:from>
    <xdr:to>
      <xdr:col>11</xdr:col>
      <xdr:colOff>258536</xdr:colOff>
      <xdr:row>26</xdr:row>
      <xdr:rowOff>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3F2839FE-A56C-4757-9629-6EE4F5599C68}"/>
            </a:ext>
          </a:extLst>
        </xdr:cNvPr>
        <xdr:cNvCxnSpPr/>
      </xdr:nvCxnSpPr>
      <xdr:spPr>
        <a:xfrm>
          <a:off x="3302726" y="4753247"/>
          <a:ext cx="3810" cy="186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337457</xdr:colOff>
      <xdr:row>24</xdr:row>
      <xdr:rowOff>180704</xdr:rowOff>
    </xdr:from>
    <xdr:to>
      <xdr:col>11</xdr:col>
      <xdr:colOff>337458</xdr:colOff>
      <xdr:row>26</xdr:row>
      <xdr:rowOff>5443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91F098CD-E27F-41FB-9592-CB8BAF38E084}"/>
            </a:ext>
          </a:extLst>
        </xdr:cNvPr>
        <xdr:cNvCxnSpPr/>
      </xdr:nvCxnSpPr>
      <xdr:spPr>
        <a:xfrm flipH="1">
          <a:off x="3385457" y="4755425"/>
          <a:ext cx="1" cy="189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431075</xdr:colOff>
      <xdr:row>25</xdr:row>
      <xdr:rowOff>2177</xdr:rowOff>
    </xdr:from>
    <xdr:to>
      <xdr:col>11</xdr:col>
      <xdr:colOff>435429</xdr:colOff>
      <xdr:row>26</xdr:row>
      <xdr:rowOff>5443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D67D3C24-7F21-41DB-B9E8-49F891B4076F}"/>
            </a:ext>
          </a:extLst>
        </xdr:cNvPr>
        <xdr:cNvCxnSpPr/>
      </xdr:nvCxnSpPr>
      <xdr:spPr>
        <a:xfrm>
          <a:off x="3479075" y="4759234"/>
          <a:ext cx="4354" cy="1856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513806</xdr:colOff>
      <xdr:row>25</xdr:row>
      <xdr:rowOff>2177</xdr:rowOff>
    </xdr:from>
    <xdr:to>
      <xdr:col>11</xdr:col>
      <xdr:colOff>517071</xdr:colOff>
      <xdr:row>26</xdr:row>
      <xdr:rowOff>10886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D064D9F1-3CDD-4C1D-9754-108AB9F55F79}"/>
            </a:ext>
          </a:extLst>
        </xdr:cNvPr>
        <xdr:cNvCxnSpPr/>
      </xdr:nvCxnSpPr>
      <xdr:spPr>
        <a:xfrm>
          <a:off x="3561806" y="4759234"/>
          <a:ext cx="3265" cy="1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87086</xdr:colOff>
      <xdr:row>23</xdr:row>
      <xdr:rowOff>175478</xdr:rowOff>
    </xdr:from>
    <xdr:to>
      <xdr:col>14</xdr:col>
      <xdr:colOff>87957</xdr:colOff>
      <xdr:row>25</xdr:row>
      <xdr:rowOff>4355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2DE51F68-A367-44A8-AEE4-F7AF33F63903}"/>
            </a:ext>
          </a:extLst>
        </xdr:cNvPr>
        <xdr:cNvCxnSpPr/>
      </xdr:nvCxnSpPr>
      <xdr:spPr>
        <a:xfrm flipH="1">
          <a:off x="3135086" y="4750199"/>
          <a:ext cx="871" cy="1935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174171</xdr:colOff>
      <xdr:row>23</xdr:row>
      <xdr:rowOff>178526</xdr:rowOff>
    </xdr:from>
    <xdr:to>
      <xdr:col>14</xdr:col>
      <xdr:colOff>174171</xdr:colOff>
      <xdr:row>25</xdr:row>
      <xdr:rowOff>13607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3E872755-6E2C-4951-A9D7-89DE2D0D4059}"/>
            </a:ext>
          </a:extLst>
        </xdr:cNvPr>
        <xdr:cNvCxnSpPr/>
      </xdr:nvCxnSpPr>
      <xdr:spPr>
        <a:xfrm>
          <a:off x="3222171" y="4753247"/>
          <a:ext cx="0" cy="1997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254726</xdr:colOff>
      <xdr:row>23</xdr:row>
      <xdr:rowOff>178526</xdr:rowOff>
    </xdr:from>
    <xdr:to>
      <xdr:col>14</xdr:col>
      <xdr:colOff>258536</xdr:colOff>
      <xdr:row>25</xdr:row>
      <xdr:rowOff>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9EECF8C2-66E4-4C67-8AF5-E46863EE28E0}"/>
            </a:ext>
          </a:extLst>
        </xdr:cNvPr>
        <xdr:cNvCxnSpPr/>
      </xdr:nvCxnSpPr>
      <xdr:spPr>
        <a:xfrm>
          <a:off x="3302726" y="4753247"/>
          <a:ext cx="3810" cy="186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337457</xdr:colOff>
      <xdr:row>23</xdr:row>
      <xdr:rowOff>180704</xdr:rowOff>
    </xdr:from>
    <xdr:to>
      <xdr:col>14</xdr:col>
      <xdr:colOff>337458</xdr:colOff>
      <xdr:row>25</xdr:row>
      <xdr:rowOff>5443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9730C000-C042-4F71-8734-7D8A0DD16CC3}"/>
            </a:ext>
          </a:extLst>
        </xdr:cNvPr>
        <xdr:cNvCxnSpPr/>
      </xdr:nvCxnSpPr>
      <xdr:spPr>
        <a:xfrm flipH="1">
          <a:off x="3385457" y="4755425"/>
          <a:ext cx="1" cy="189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431075</xdr:colOff>
      <xdr:row>24</xdr:row>
      <xdr:rowOff>2177</xdr:rowOff>
    </xdr:from>
    <xdr:to>
      <xdr:col>14</xdr:col>
      <xdr:colOff>435429</xdr:colOff>
      <xdr:row>25</xdr:row>
      <xdr:rowOff>5443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908F345-994D-459B-9C87-8435C091357D}"/>
            </a:ext>
          </a:extLst>
        </xdr:cNvPr>
        <xdr:cNvCxnSpPr/>
      </xdr:nvCxnSpPr>
      <xdr:spPr>
        <a:xfrm>
          <a:off x="3479075" y="4759234"/>
          <a:ext cx="4354" cy="1856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513806</xdr:colOff>
      <xdr:row>24</xdr:row>
      <xdr:rowOff>2177</xdr:rowOff>
    </xdr:from>
    <xdr:to>
      <xdr:col>14</xdr:col>
      <xdr:colOff>517071</xdr:colOff>
      <xdr:row>25</xdr:row>
      <xdr:rowOff>10886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2ADE01B5-6BE2-4649-9A32-EBB77F457EF2}"/>
            </a:ext>
          </a:extLst>
        </xdr:cNvPr>
        <xdr:cNvCxnSpPr/>
      </xdr:nvCxnSpPr>
      <xdr:spPr>
        <a:xfrm>
          <a:off x="3561806" y="4759234"/>
          <a:ext cx="3265" cy="19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540483</xdr:colOff>
      <xdr:row>19</xdr:row>
      <xdr:rowOff>3821</xdr:rowOff>
    </xdr:from>
    <xdr:to>
      <xdr:col>11</xdr:col>
      <xdr:colOff>607681</xdr:colOff>
      <xdr:row>19</xdr:row>
      <xdr:rowOff>177993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09D892A-BE47-47A6-A7E1-9722A6EF93AA}"/>
            </a:ext>
          </a:extLst>
        </xdr:cNvPr>
        <xdr:cNvSpPr/>
      </xdr:nvSpPr>
      <xdr:spPr>
        <a:xfrm>
          <a:off x="7246083" y="3724483"/>
          <a:ext cx="67198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297926</xdr:colOff>
      <xdr:row>23</xdr:row>
      <xdr:rowOff>6486</xdr:rowOff>
    </xdr:from>
    <xdr:to>
      <xdr:col>9</xdr:col>
      <xdr:colOff>367198</xdr:colOff>
      <xdr:row>23</xdr:row>
      <xdr:rowOff>180658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BC7BC49D-E304-48B8-8033-64E9A26BA6A6}"/>
            </a:ext>
          </a:extLst>
        </xdr:cNvPr>
        <xdr:cNvSpPr/>
      </xdr:nvSpPr>
      <xdr:spPr>
        <a:xfrm>
          <a:off x="6006830" y="4477902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295072</xdr:colOff>
      <xdr:row>22</xdr:row>
      <xdr:rowOff>3241</xdr:rowOff>
    </xdr:from>
    <xdr:to>
      <xdr:col>9</xdr:col>
      <xdr:colOff>295072</xdr:colOff>
      <xdr:row>23</xdr:row>
      <xdr:rowOff>91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46C0F014-F32C-4251-A74F-D15F845DBE23}"/>
            </a:ext>
          </a:extLst>
        </xdr:cNvPr>
        <xdr:cNvCxnSpPr/>
      </xdr:nvCxnSpPr>
      <xdr:spPr>
        <a:xfrm>
          <a:off x="5781472" y="4199105"/>
          <a:ext cx="0" cy="178433"/>
        </a:xfrm>
        <a:prstGeom prst="line">
          <a:avLst/>
        </a:prstGeom>
        <a:ln w="2222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233464</xdr:colOff>
      <xdr:row>21</xdr:row>
      <xdr:rowOff>6485</xdr:rowOff>
    </xdr:from>
    <xdr:to>
      <xdr:col>9</xdr:col>
      <xdr:colOff>302736</xdr:colOff>
      <xdr:row>21</xdr:row>
      <xdr:rowOff>180657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E4425184-F9B3-43C8-9525-466D40A07048}"/>
            </a:ext>
          </a:extLst>
        </xdr:cNvPr>
        <xdr:cNvSpPr/>
      </xdr:nvSpPr>
      <xdr:spPr>
        <a:xfrm>
          <a:off x="5719864" y="4020766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230696</xdr:colOff>
      <xdr:row>19</xdr:row>
      <xdr:rowOff>10677</xdr:rowOff>
    </xdr:from>
    <xdr:to>
      <xdr:col>9</xdr:col>
      <xdr:colOff>299968</xdr:colOff>
      <xdr:row>19</xdr:row>
      <xdr:rowOff>184849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CF33A15-480C-4B43-A9B3-51884D1E88BE}"/>
            </a:ext>
          </a:extLst>
        </xdr:cNvPr>
        <xdr:cNvSpPr/>
      </xdr:nvSpPr>
      <xdr:spPr>
        <a:xfrm>
          <a:off x="5717096" y="3712882"/>
          <a:ext cx="6927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217251</xdr:colOff>
      <xdr:row>18</xdr:row>
      <xdr:rowOff>3243</xdr:rowOff>
    </xdr:from>
    <xdr:to>
      <xdr:col>9</xdr:col>
      <xdr:colOff>278247</xdr:colOff>
      <xdr:row>18</xdr:row>
      <xdr:rowOff>177415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E406E4DE-21BF-4D3F-AB1E-04961225D758}"/>
            </a:ext>
          </a:extLst>
        </xdr:cNvPr>
        <xdr:cNvSpPr/>
      </xdr:nvSpPr>
      <xdr:spPr>
        <a:xfrm>
          <a:off x="5703651" y="3472775"/>
          <a:ext cx="60996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220640</xdr:colOff>
      <xdr:row>17</xdr:row>
      <xdr:rowOff>1733</xdr:rowOff>
    </xdr:from>
    <xdr:to>
      <xdr:col>9</xdr:col>
      <xdr:colOff>220640</xdr:colOff>
      <xdr:row>18</xdr:row>
      <xdr:rowOff>776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C570A36B-A3AF-4565-A8B1-0687E36C94AD}"/>
            </a:ext>
          </a:extLst>
        </xdr:cNvPr>
        <xdr:cNvCxnSpPr/>
      </xdr:nvCxnSpPr>
      <xdr:spPr>
        <a:xfrm>
          <a:off x="5707040" y="3289682"/>
          <a:ext cx="0" cy="180626"/>
        </a:xfrm>
        <a:prstGeom prst="line">
          <a:avLst/>
        </a:prstGeom>
        <a:ln w="158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544194</xdr:colOff>
      <xdr:row>23</xdr:row>
      <xdr:rowOff>3242</xdr:rowOff>
    </xdr:from>
    <xdr:to>
      <xdr:col>12</xdr:col>
      <xdr:colOff>57811</xdr:colOff>
      <xdr:row>23</xdr:row>
      <xdr:rowOff>177414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658DD756-CE7C-4385-9711-C54CC928909F}"/>
            </a:ext>
          </a:extLst>
        </xdr:cNvPr>
        <xdr:cNvSpPr/>
      </xdr:nvSpPr>
      <xdr:spPr>
        <a:xfrm>
          <a:off x="7688409" y="4441427"/>
          <a:ext cx="12321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534467</xdr:colOff>
      <xdr:row>22</xdr:row>
      <xdr:rowOff>3243</xdr:rowOff>
    </xdr:from>
    <xdr:to>
      <xdr:col>11</xdr:col>
      <xdr:colOff>583105</xdr:colOff>
      <xdr:row>22</xdr:row>
      <xdr:rowOff>177415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6363AD39-B685-4AEE-AC65-624BCFFF1BF1}"/>
            </a:ext>
          </a:extLst>
        </xdr:cNvPr>
        <xdr:cNvSpPr/>
      </xdr:nvSpPr>
      <xdr:spPr>
        <a:xfrm>
          <a:off x="7678682" y="4259292"/>
          <a:ext cx="48638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443675</xdr:colOff>
      <xdr:row>21</xdr:row>
      <xdr:rowOff>6485</xdr:rowOff>
    </xdr:from>
    <xdr:to>
      <xdr:col>11</xdr:col>
      <xdr:colOff>573377</xdr:colOff>
      <xdr:row>21</xdr:row>
      <xdr:rowOff>180657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BA0CB73F-C136-41CA-AFBC-2840E77FB399}"/>
            </a:ext>
          </a:extLst>
        </xdr:cNvPr>
        <xdr:cNvSpPr/>
      </xdr:nvSpPr>
      <xdr:spPr>
        <a:xfrm>
          <a:off x="7587890" y="4080397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282294</xdr:colOff>
      <xdr:row>19</xdr:row>
      <xdr:rowOff>11546</xdr:rowOff>
    </xdr:from>
    <xdr:to>
      <xdr:col>11</xdr:col>
      <xdr:colOff>411996</xdr:colOff>
      <xdr:row>19</xdr:row>
      <xdr:rowOff>185718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6CF64AC0-41A7-40DB-870A-B146CB6CE352}"/>
            </a:ext>
          </a:extLst>
        </xdr:cNvPr>
        <xdr:cNvSpPr/>
      </xdr:nvSpPr>
      <xdr:spPr>
        <a:xfrm>
          <a:off x="7432902" y="3742298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284870</xdr:colOff>
      <xdr:row>18</xdr:row>
      <xdr:rowOff>12852</xdr:rowOff>
    </xdr:from>
    <xdr:to>
      <xdr:col>11</xdr:col>
      <xdr:colOff>414572</xdr:colOff>
      <xdr:row>18</xdr:row>
      <xdr:rowOff>187024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8D13F891-2250-4046-A005-D12BFA4FE5F5}"/>
            </a:ext>
          </a:extLst>
        </xdr:cNvPr>
        <xdr:cNvSpPr/>
      </xdr:nvSpPr>
      <xdr:spPr>
        <a:xfrm>
          <a:off x="7435478" y="3551580"/>
          <a:ext cx="129702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266916</xdr:colOff>
      <xdr:row>17</xdr:row>
      <xdr:rowOff>8498</xdr:rowOff>
    </xdr:from>
    <xdr:to>
      <xdr:col>11</xdr:col>
      <xdr:colOff>312635</xdr:colOff>
      <xdr:row>17</xdr:row>
      <xdr:rowOff>182670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F015D3C-408F-4CAA-9E9C-432732DE97F5}"/>
            </a:ext>
          </a:extLst>
        </xdr:cNvPr>
        <xdr:cNvSpPr/>
      </xdr:nvSpPr>
      <xdr:spPr>
        <a:xfrm>
          <a:off x="7417524" y="3355202"/>
          <a:ext cx="45719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607142</xdr:colOff>
      <xdr:row>23</xdr:row>
      <xdr:rowOff>4355</xdr:rowOff>
    </xdr:from>
    <xdr:to>
      <xdr:col>17</xdr:col>
      <xdr:colOff>222069</xdr:colOff>
      <xdr:row>23</xdr:row>
      <xdr:rowOff>178527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5E60F96E-CD25-4FF3-9AD6-1CC09C78548B}"/>
            </a:ext>
          </a:extLst>
        </xdr:cNvPr>
        <xdr:cNvSpPr/>
      </xdr:nvSpPr>
      <xdr:spPr>
        <a:xfrm>
          <a:off x="10360742" y="4471852"/>
          <a:ext cx="22452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597099</xdr:colOff>
      <xdr:row>22</xdr:row>
      <xdr:rowOff>6251</xdr:rowOff>
    </xdr:from>
    <xdr:to>
      <xdr:col>17</xdr:col>
      <xdr:colOff>83293</xdr:colOff>
      <xdr:row>22</xdr:row>
      <xdr:rowOff>179440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A61D3A07-5EC9-412F-8BFD-EE0F3A503D11}"/>
            </a:ext>
          </a:extLst>
        </xdr:cNvPr>
        <xdr:cNvSpPr/>
      </xdr:nvSpPr>
      <xdr:spPr>
        <a:xfrm>
          <a:off x="10350699" y="4209541"/>
          <a:ext cx="95794" cy="173189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399104</xdr:colOff>
      <xdr:row>19</xdr:row>
      <xdr:rowOff>15205</xdr:rowOff>
    </xdr:from>
    <xdr:to>
      <xdr:col>17</xdr:col>
      <xdr:colOff>24635</xdr:colOff>
      <xdr:row>19</xdr:row>
      <xdr:rowOff>189377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202F9CFC-DD86-4861-94F6-B8694EC36C12}"/>
            </a:ext>
          </a:extLst>
        </xdr:cNvPr>
        <xdr:cNvSpPr/>
      </xdr:nvSpPr>
      <xdr:spPr>
        <a:xfrm>
          <a:off x="10145777" y="3742078"/>
          <a:ext cx="235131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348818</xdr:colOff>
      <xdr:row>17</xdr:row>
      <xdr:rowOff>11843</xdr:rowOff>
    </xdr:from>
    <xdr:to>
      <xdr:col>16</xdr:col>
      <xdr:colOff>405353</xdr:colOff>
      <xdr:row>17</xdr:row>
      <xdr:rowOff>186015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72CBA23-4BAE-4E04-BC2F-6170A06110A2}"/>
            </a:ext>
          </a:extLst>
        </xdr:cNvPr>
        <xdr:cNvSpPr/>
      </xdr:nvSpPr>
      <xdr:spPr>
        <a:xfrm>
          <a:off x="10095491" y="3357716"/>
          <a:ext cx="56535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512956</xdr:colOff>
      <xdr:row>21</xdr:row>
      <xdr:rowOff>4917</xdr:rowOff>
    </xdr:from>
    <xdr:to>
      <xdr:col>17</xdr:col>
      <xdr:colOff>81959</xdr:colOff>
      <xdr:row>21</xdr:row>
      <xdr:rowOff>179089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3B1B57BD-1558-4EFE-903B-630E567BC470}"/>
            </a:ext>
          </a:extLst>
        </xdr:cNvPr>
        <xdr:cNvSpPr/>
      </xdr:nvSpPr>
      <xdr:spPr>
        <a:xfrm>
          <a:off x="10705171" y="4078829"/>
          <a:ext cx="178603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350110</xdr:colOff>
      <xdr:row>18</xdr:row>
      <xdr:rowOff>11729</xdr:rowOff>
    </xdr:from>
    <xdr:to>
      <xdr:col>16</xdr:col>
      <xdr:colOff>574637</xdr:colOff>
      <xdr:row>18</xdr:row>
      <xdr:rowOff>185901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66C7111-34C7-4468-BBE5-AF78393891CF}"/>
            </a:ext>
          </a:extLst>
        </xdr:cNvPr>
        <xdr:cNvSpPr/>
      </xdr:nvSpPr>
      <xdr:spPr>
        <a:xfrm>
          <a:off x="10103710" y="3547409"/>
          <a:ext cx="224527" cy="17417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342449</xdr:colOff>
      <xdr:row>19</xdr:row>
      <xdr:rowOff>5921</xdr:rowOff>
    </xdr:from>
    <xdr:to>
      <xdr:col>16</xdr:col>
      <xdr:colOff>391610</xdr:colOff>
      <xdr:row>19</xdr:row>
      <xdr:rowOff>180093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946A9C0F-5FC0-4E0B-B93C-66AD3052257E}"/>
            </a:ext>
          </a:extLst>
        </xdr:cNvPr>
        <xdr:cNvSpPr/>
      </xdr:nvSpPr>
      <xdr:spPr>
        <a:xfrm>
          <a:off x="10089122" y="3732794"/>
          <a:ext cx="49161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594852</xdr:colOff>
      <xdr:row>23</xdr:row>
      <xdr:rowOff>2457</xdr:rowOff>
    </xdr:from>
    <xdr:to>
      <xdr:col>16</xdr:col>
      <xdr:colOff>594852</xdr:colOff>
      <xdr:row>24</xdr:row>
      <xdr:rowOff>2457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4158BEB2-0FCC-4515-AB83-55FDE845279A}"/>
            </a:ext>
          </a:extLst>
        </xdr:cNvPr>
        <xdr:cNvCxnSpPr/>
      </xdr:nvCxnSpPr>
      <xdr:spPr>
        <a:xfrm>
          <a:off x="10348452" y="4387644"/>
          <a:ext cx="0" cy="181897"/>
        </a:xfrm>
        <a:prstGeom prst="line">
          <a:avLst/>
        </a:prstGeom>
        <a:ln w="158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585019</xdr:colOff>
      <xdr:row>22</xdr:row>
      <xdr:rowOff>1</xdr:rowOff>
    </xdr:from>
    <xdr:to>
      <xdr:col>16</xdr:col>
      <xdr:colOff>585019</xdr:colOff>
      <xdr:row>23</xdr:row>
      <xdr:rowOff>1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5D50EC1D-3094-437B-B4DC-A9D20D96C524}"/>
            </a:ext>
          </a:extLst>
        </xdr:cNvPr>
        <xdr:cNvCxnSpPr/>
      </xdr:nvCxnSpPr>
      <xdr:spPr>
        <a:xfrm>
          <a:off x="10338619" y="4203291"/>
          <a:ext cx="0" cy="181897"/>
        </a:xfrm>
        <a:prstGeom prst="line">
          <a:avLst/>
        </a:prstGeom>
        <a:ln w="127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451943</xdr:colOff>
      <xdr:row>20</xdr:row>
      <xdr:rowOff>180649</xdr:rowOff>
    </xdr:from>
    <xdr:to>
      <xdr:col>16</xdr:col>
      <xdr:colOff>451943</xdr:colOff>
      <xdr:row>21</xdr:row>
      <xdr:rowOff>180650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27B968D-D60D-48B6-980F-94BD30C27A90}"/>
            </a:ext>
          </a:extLst>
        </xdr:cNvPr>
        <xdr:cNvCxnSpPr/>
      </xdr:nvCxnSpPr>
      <xdr:spPr>
        <a:xfrm>
          <a:off x="10205543" y="4035197"/>
          <a:ext cx="0" cy="182881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331312</xdr:colOff>
      <xdr:row>17</xdr:row>
      <xdr:rowOff>187340</xdr:rowOff>
    </xdr:from>
    <xdr:to>
      <xdr:col>16</xdr:col>
      <xdr:colOff>331312</xdr:colOff>
      <xdr:row>19</xdr:row>
      <xdr:rowOff>5443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78CBE5F0-CE21-432F-9CBC-5DDC7704C39A}"/>
            </a:ext>
          </a:extLst>
        </xdr:cNvPr>
        <xdr:cNvCxnSpPr/>
      </xdr:nvCxnSpPr>
      <xdr:spPr>
        <a:xfrm>
          <a:off x="10084912" y="3518369"/>
          <a:ext cx="0" cy="199103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323466</xdr:colOff>
      <xdr:row>17</xdr:row>
      <xdr:rowOff>6642</xdr:rowOff>
    </xdr:from>
    <xdr:to>
      <xdr:col>16</xdr:col>
      <xdr:colOff>323466</xdr:colOff>
      <xdr:row>17</xdr:row>
      <xdr:rowOff>188779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A6FC53CC-087A-4CF4-A7B3-AF5E43B96D08}"/>
            </a:ext>
          </a:extLst>
        </xdr:cNvPr>
        <xdr:cNvCxnSpPr/>
      </xdr:nvCxnSpPr>
      <xdr:spPr>
        <a:xfrm>
          <a:off x="10077066" y="3337671"/>
          <a:ext cx="0" cy="182137"/>
        </a:xfrm>
        <a:prstGeom prst="line">
          <a:avLst/>
        </a:prstGeom>
        <a:ln w="381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305169</xdr:colOff>
      <xdr:row>23</xdr:row>
      <xdr:rowOff>491</xdr:rowOff>
    </xdr:from>
    <xdr:to>
      <xdr:col>3</xdr:col>
      <xdr:colOff>305169</xdr:colOff>
      <xdr:row>24</xdr:row>
      <xdr:rowOff>491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2015A464-572F-4E97-98E2-9D179C511C68}"/>
            </a:ext>
          </a:extLst>
        </xdr:cNvPr>
        <xdr:cNvCxnSpPr/>
      </xdr:nvCxnSpPr>
      <xdr:spPr>
        <a:xfrm>
          <a:off x="2133969" y="4496291"/>
          <a:ext cx="0" cy="184484"/>
        </a:xfrm>
        <a:prstGeom prst="line">
          <a:avLst/>
        </a:prstGeom>
        <a:ln w="952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21</xdr:row>
      <xdr:rowOff>183618</xdr:rowOff>
    </xdr:from>
    <xdr:to>
      <xdr:col>3</xdr:col>
      <xdr:colOff>304800</xdr:colOff>
      <xdr:row>22</xdr:row>
      <xdr:rowOff>183618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B5F21E3-7995-414E-8AA5-133F8E3BE417}"/>
            </a:ext>
          </a:extLst>
        </xdr:cNvPr>
        <xdr:cNvCxnSpPr/>
      </xdr:nvCxnSpPr>
      <xdr:spPr>
        <a:xfrm>
          <a:off x="2133600" y="4310450"/>
          <a:ext cx="0" cy="184484"/>
        </a:xfrm>
        <a:prstGeom prst="line">
          <a:avLst/>
        </a:prstGeom>
        <a:ln w="952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228970</xdr:colOff>
      <xdr:row>20</xdr:row>
      <xdr:rowOff>178190</xdr:rowOff>
    </xdr:from>
    <xdr:to>
      <xdr:col>3</xdr:col>
      <xdr:colOff>228970</xdr:colOff>
      <xdr:row>21</xdr:row>
      <xdr:rowOff>178190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92F0A1E-34C4-4CD0-870A-573196FF0383}"/>
            </a:ext>
          </a:extLst>
        </xdr:cNvPr>
        <xdr:cNvCxnSpPr/>
      </xdr:nvCxnSpPr>
      <xdr:spPr>
        <a:xfrm>
          <a:off x="2057770" y="4120537"/>
          <a:ext cx="0" cy="184485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189115</xdr:colOff>
      <xdr:row>19</xdr:row>
      <xdr:rowOff>1048</xdr:rowOff>
    </xdr:from>
    <xdr:to>
      <xdr:col>3</xdr:col>
      <xdr:colOff>189115</xdr:colOff>
      <xdr:row>20</xdr:row>
      <xdr:rowOff>1048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1880F378-13F2-40E4-8B72-810BAD9E25F9}"/>
            </a:ext>
          </a:extLst>
        </xdr:cNvPr>
        <xdr:cNvCxnSpPr/>
      </xdr:nvCxnSpPr>
      <xdr:spPr>
        <a:xfrm>
          <a:off x="2017915" y="3750890"/>
          <a:ext cx="0" cy="192505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176905</xdr:colOff>
      <xdr:row>18</xdr:row>
      <xdr:rowOff>8650</xdr:rowOff>
    </xdr:from>
    <xdr:to>
      <xdr:col>3</xdr:col>
      <xdr:colOff>176905</xdr:colOff>
      <xdr:row>19</xdr:row>
      <xdr:rowOff>7404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38773AE7-B7B6-4688-AFEE-47EA4ECC2573}"/>
            </a:ext>
          </a:extLst>
        </xdr:cNvPr>
        <xdr:cNvCxnSpPr/>
      </xdr:nvCxnSpPr>
      <xdr:spPr>
        <a:xfrm>
          <a:off x="2005705" y="3565987"/>
          <a:ext cx="0" cy="191259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128834</xdr:colOff>
      <xdr:row>16</xdr:row>
      <xdr:rowOff>180345</xdr:rowOff>
    </xdr:from>
    <xdr:to>
      <xdr:col>3</xdr:col>
      <xdr:colOff>128834</xdr:colOff>
      <xdr:row>17</xdr:row>
      <xdr:rowOff>180345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2FABEF5D-F2C9-4571-A79B-E8AAF99FD892}"/>
            </a:ext>
          </a:extLst>
        </xdr:cNvPr>
        <xdr:cNvCxnSpPr/>
      </xdr:nvCxnSpPr>
      <xdr:spPr>
        <a:xfrm>
          <a:off x="1957634" y="3360692"/>
          <a:ext cx="0" cy="184485"/>
        </a:xfrm>
        <a:prstGeom prst="line">
          <a:avLst/>
        </a:prstGeom>
        <a:ln w="127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581465</xdr:colOff>
      <xdr:row>23</xdr:row>
      <xdr:rowOff>2344</xdr:rowOff>
    </xdr:from>
    <xdr:to>
      <xdr:col>16</xdr:col>
      <xdr:colOff>581465</xdr:colOff>
      <xdr:row>24</xdr:row>
      <xdr:rowOff>2344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3DE88954-EE3E-4BFA-8AB9-5252C12EB38B}"/>
            </a:ext>
          </a:extLst>
        </xdr:cNvPr>
        <xdr:cNvCxnSpPr/>
      </xdr:nvCxnSpPr>
      <xdr:spPr>
        <a:xfrm>
          <a:off x="10335065" y="4405532"/>
          <a:ext cx="0" cy="18288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574430</xdr:colOff>
      <xdr:row>22</xdr:row>
      <xdr:rowOff>0</xdr:rowOff>
    </xdr:from>
    <xdr:to>
      <xdr:col>16</xdr:col>
      <xdr:colOff>574430</xdr:colOff>
      <xdr:row>23</xdr:row>
      <xdr:rowOff>0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EB2B535F-76C8-412B-8B79-2C806B31034E}"/>
            </a:ext>
          </a:extLst>
        </xdr:cNvPr>
        <xdr:cNvCxnSpPr/>
      </xdr:nvCxnSpPr>
      <xdr:spPr>
        <a:xfrm>
          <a:off x="10328030" y="4220308"/>
          <a:ext cx="0" cy="182880"/>
        </a:xfrm>
        <a:prstGeom prst="line">
          <a:avLst/>
        </a:prstGeom>
        <a:ln w="63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433754</xdr:colOff>
      <xdr:row>20</xdr:row>
      <xdr:rowOff>180536</xdr:rowOff>
    </xdr:from>
    <xdr:to>
      <xdr:col>16</xdr:col>
      <xdr:colOff>433754</xdr:colOff>
      <xdr:row>21</xdr:row>
      <xdr:rowOff>180536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BFBD31A4-DEE3-40CB-AD69-76CEDE261D61}"/>
            </a:ext>
          </a:extLst>
        </xdr:cNvPr>
        <xdr:cNvCxnSpPr/>
      </xdr:nvCxnSpPr>
      <xdr:spPr>
        <a:xfrm>
          <a:off x="10187354" y="4035084"/>
          <a:ext cx="0" cy="182880"/>
        </a:xfrm>
        <a:prstGeom prst="line">
          <a:avLst/>
        </a:prstGeom>
        <a:ln w="63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336132</xdr:colOff>
      <xdr:row>19</xdr:row>
      <xdr:rowOff>7354</xdr:rowOff>
    </xdr:from>
    <xdr:to>
      <xdr:col>16</xdr:col>
      <xdr:colOff>336132</xdr:colOff>
      <xdr:row>20</xdr:row>
      <xdr:rowOff>7354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6977F31E-9DBE-4B08-9BF2-2B38B55A958A}"/>
            </a:ext>
          </a:extLst>
        </xdr:cNvPr>
        <xdr:cNvCxnSpPr/>
      </xdr:nvCxnSpPr>
      <xdr:spPr>
        <a:xfrm>
          <a:off x="10082805" y="3734227"/>
          <a:ext cx="0" cy="190500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314848</xdr:colOff>
      <xdr:row>18</xdr:row>
      <xdr:rowOff>4354</xdr:rowOff>
    </xdr:from>
    <xdr:to>
      <xdr:col>16</xdr:col>
      <xdr:colOff>314848</xdr:colOff>
      <xdr:row>19</xdr:row>
      <xdr:rowOff>4354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2E007714-D73A-4065-9CCA-6C9A37050A08}"/>
            </a:ext>
          </a:extLst>
        </xdr:cNvPr>
        <xdr:cNvCxnSpPr/>
      </xdr:nvCxnSpPr>
      <xdr:spPr>
        <a:xfrm>
          <a:off x="10068448" y="3540034"/>
          <a:ext cx="0" cy="191589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299850</xdr:colOff>
      <xdr:row>16</xdr:row>
      <xdr:rowOff>182231</xdr:rowOff>
    </xdr:from>
    <xdr:to>
      <xdr:col>16</xdr:col>
      <xdr:colOff>299850</xdr:colOff>
      <xdr:row>17</xdr:row>
      <xdr:rowOff>189851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AC3E2954-8779-4549-9EA3-0E4E4BA2B978}"/>
            </a:ext>
          </a:extLst>
        </xdr:cNvPr>
        <xdr:cNvCxnSpPr/>
      </xdr:nvCxnSpPr>
      <xdr:spPr>
        <a:xfrm>
          <a:off x="10053450" y="3330924"/>
          <a:ext cx="0" cy="189956"/>
        </a:xfrm>
        <a:prstGeom prst="line">
          <a:avLst/>
        </a:prstGeom>
        <a:ln w="3175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203982</xdr:colOff>
      <xdr:row>23</xdr:row>
      <xdr:rowOff>2344</xdr:rowOff>
    </xdr:from>
    <xdr:to>
      <xdr:col>12</xdr:col>
      <xdr:colOff>203982</xdr:colOff>
      <xdr:row>24</xdr:row>
      <xdr:rowOff>2344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A019191B-0D3B-45CC-95AB-0E726B334C78}"/>
            </a:ext>
          </a:extLst>
        </xdr:cNvPr>
        <xdr:cNvCxnSpPr/>
      </xdr:nvCxnSpPr>
      <xdr:spPr>
        <a:xfrm>
          <a:off x="7519182" y="4405532"/>
          <a:ext cx="0" cy="18288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0</xdr:colOff>
      <xdr:row>26</xdr:row>
      <xdr:rowOff>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B1F1A3CF-A273-4720-9C7A-FF188476157E}"/>
            </a:ext>
          </a:extLst>
        </xdr:cNvPr>
        <xdr:cNvCxnSpPr/>
      </xdr:nvCxnSpPr>
      <xdr:spPr>
        <a:xfrm>
          <a:off x="7315200" y="4768948"/>
          <a:ext cx="0" cy="18288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190593</xdr:colOff>
      <xdr:row>21</xdr:row>
      <xdr:rowOff>178806</xdr:rowOff>
    </xdr:from>
    <xdr:to>
      <xdr:col>12</xdr:col>
      <xdr:colOff>190593</xdr:colOff>
      <xdr:row>22</xdr:row>
      <xdr:rowOff>178806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526E0F4B-80BB-4624-BB14-8C8DACA34558}"/>
            </a:ext>
          </a:extLst>
        </xdr:cNvPr>
        <xdr:cNvCxnSpPr/>
      </xdr:nvCxnSpPr>
      <xdr:spPr>
        <a:xfrm>
          <a:off x="7505793" y="4305638"/>
          <a:ext cx="0" cy="184484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15256</xdr:colOff>
      <xdr:row>21</xdr:row>
      <xdr:rowOff>5316</xdr:rowOff>
    </xdr:from>
    <xdr:to>
      <xdr:col>12</xdr:col>
      <xdr:colOff>15256</xdr:colOff>
      <xdr:row>22</xdr:row>
      <xdr:rowOff>5317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924074A9-D6E2-41BA-B7BD-A846484F75F4}"/>
            </a:ext>
          </a:extLst>
        </xdr:cNvPr>
        <xdr:cNvCxnSpPr/>
      </xdr:nvCxnSpPr>
      <xdr:spPr>
        <a:xfrm>
          <a:off x="7330456" y="4099095"/>
          <a:ext cx="0" cy="183932"/>
        </a:xfrm>
        <a:prstGeom prst="line">
          <a:avLst/>
        </a:prstGeom>
        <a:ln w="222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486306</xdr:colOff>
      <xdr:row>17</xdr:row>
      <xdr:rowOff>186695</xdr:rowOff>
    </xdr:from>
    <xdr:to>
      <xdr:col>11</xdr:col>
      <xdr:colOff>486306</xdr:colOff>
      <xdr:row>18</xdr:row>
      <xdr:rowOff>186695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59095020-B20B-41EC-88A0-29C00B5F7B69}"/>
            </a:ext>
          </a:extLst>
        </xdr:cNvPr>
        <xdr:cNvCxnSpPr/>
      </xdr:nvCxnSpPr>
      <xdr:spPr>
        <a:xfrm>
          <a:off x="7191906" y="3528985"/>
          <a:ext cx="0" cy="189186"/>
        </a:xfrm>
        <a:prstGeom prst="line">
          <a:avLst/>
        </a:prstGeom>
        <a:ln w="222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421853</xdr:colOff>
      <xdr:row>17</xdr:row>
      <xdr:rowOff>8655</xdr:rowOff>
    </xdr:from>
    <xdr:to>
      <xdr:col>11</xdr:col>
      <xdr:colOff>489051</xdr:colOff>
      <xdr:row>17</xdr:row>
      <xdr:rowOff>182827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50CF2648-5646-4178-9525-DF8E523FB98E}"/>
            </a:ext>
          </a:extLst>
        </xdr:cNvPr>
        <xdr:cNvSpPr/>
      </xdr:nvSpPr>
      <xdr:spPr>
        <a:xfrm>
          <a:off x="7127453" y="3350945"/>
          <a:ext cx="67198" cy="17417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301039</xdr:colOff>
      <xdr:row>23</xdr:row>
      <xdr:rowOff>3989</xdr:rowOff>
    </xdr:from>
    <xdr:to>
      <xdr:col>4</xdr:col>
      <xdr:colOff>496526</xdr:colOff>
      <xdr:row>23</xdr:row>
      <xdr:rowOff>178161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1C4CF64B-9143-4DBC-ABF5-EE7AA9B7809B}"/>
            </a:ext>
          </a:extLst>
        </xdr:cNvPr>
        <xdr:cNvSpPr/>
      </xdr:nvSpPr>
      <xdr:spPr>
        <a:xfrm>
          <a:off x="2739439" y="4433114"/>
          <a:ext cx="19548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281013</xdr:colOff>
      <xdr:row>22</xdr:row>
      <xdr:rowOff>3989</xdr:rowOff>
    </xdr:from>
    <xdr:to>
      <xdr:col>4</xdr:col>
      <xdr:colOff>367984</xdr:colOff>
      <xdr:row>22</xdr:row>
      <xdr:rowOff>178161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7A54879F-8245-418D-A23F-4CA9AB06BFF8}"/>
            </a:ext>
          </a:extLst>
        </xdr:cNvPr>
        <xdr:cNvSpPr/>
      </xdr:nvSpPr>
      <xdr:spPr>
        <a:xfrm>
          <a:off x="2719413" y="4252139"/>
          <a:ext cx="86971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210575</xdr:colOff>
      <xdr:row>21</xdr:row>
      <xdr:rowOff>3239</xdr:rowOff>
    </xdr:from>
    <xdr:to>
      <xdr:col>4</xdr:col>
      <xdr:colOff>345421</xdr:colOff>
      <xdr:row>21</xdr:row>
      <xdr:rowOff>177411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A330DE53-A0F2-4DF7-B3DB-04B3487CA894}"/>
            </a:ext>
          </a:extLst>
        </xdr:cNvPr>
        <xdr:cNvSpPr/>
      </xdr:nvSpPr>
      <xdr:spPr>
        <a:xfrm>
          <a:off x="2648975" y="4104184"/>
          <a:ext cx="134846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125398</xdr:colOff>
      <xdr:row>19</xdr:row>
      <xdr:rowOff>12010</xdr:rowOff>
    </xdr:from>
    <xdr:to>
      <xdr:col>4</xdr:col>
      <xdr:colOff>294409</xdr:colOff>
      <xdr:row>19</xdr:row>
      <xdr:rowOff>186182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6B713373-1DF4-452B-A26A-FC4D67B719EB}"/>
            </a:ext>
          </a:extLst>
        </xdr:cNvPr>
        <xdr:cNvSpPr/>
      </xdr:nvSpPr>
      <xdr:spPr>
        <a:xfrm>
          <a:off x="2563798" y="3738883"/>
          <a:ext cx="169011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108754</xdr:colOff>
      <xdr:row>18</xdr:row>
      <xdr:rowOff>7248</xdr:rowOff>
    </xdr:from>
    <xdr:to>
      <xdr:col>4</xdr:col>
      <xdr:colOff>256366</xdr:colOff>
      <xdr:row>18</xdr:row>
      <xdr:rowOff>181420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FD4EB6D2-7D27-4375-81C1-3CF3E659697A}"/>
            </a:ext>
          </a:extLst>
        </xdr:cNvPr>
        <xdr:cNvSpPr/>
      </xdr:nvSpPr>
      <xdr:spPr>
        <a:xfrm>
          <a:off x="2547154" y="3512448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34776</xdr:colOff>
      <xdr:row>17</xdr:row>
      <xdr:rowOff>5766</xdr:rowOff>
    </xdr:from>
    <xdr:to>
      <xdr:col>4</xdr:col>
      <xdr:colOff>182388</xdr:colOff>
      <xdr:row>17</xdr:row>
      <xdr:rowOff>179938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47560347-2C1A-419F-BC6A-B5B9346B11C9}"/>
            </a:ext>
          </a:extLst>
        </xdr:cNvPr>
        <xdr:cNvSpPr/>
      </xdr:nvSpPr>
      <xdr:spPr>
        <a:xfrm>
          <a:off x="2473176" y="3351639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498177</xdr:colOff>
      <xdr:row>23</xdr:row>
      <xdr:rowOff>2222</xdr:rowOff>
    </xdr:from>
    <xdr:to>
      <xdr:col>5</xdr:col>
      <xdr:colOff>60126</xdr:colOff>
      <xdr:row>23</xdr:row>
      <xdr:rowOff>172885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6BD56632-348B-48AA-8FAC-ABC7CE17CEF6}"/>
            </a:ext>
          </a:extLst>
        </xdr:cNvPr>
        <xdr:cNvSpPr/>
      </xdr:nvSpPr>
      <xdr:spPr>
        <a:xfrm>
          <a:off x="2936577" y="4431347"/>
          <a:ext cx="171549" cy="170663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69249</xdr:colOff>
      <xdr:row>23</xdr:row>
      <xdr:rowOff>2188</xdr:rowOff>
    </xdr:from>
    <xdr:to>
      <xdr:col>5</xdr:col>
      <xdr:colOff>136358</xdr:colOff>
      <xdr:row>23</xdr:row>
      <xdr:rowOff>177325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6A33A325-AF8A-4D37-B130-DC2E78F88593}"/>
            </a:ext>
          </a:extLst>
        </xdr:cNvPr>
        <xdr:cNvSpPr/>
      </xdr:nvSpPr>
      <xdr:spPr>
        <a:xfrm>
          <a:off x="3117249" y="4497988"/>
          <a:ext cx="67109" cy="17513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61354</xdr:colOff>
      <xdr:row>22</xdr:row>
      <xdr:rowOff>4192</xdr:rowOff>
    </xdr:from>
    <xdr:to>
      <xdr:col>5</xdr:col>
      <xdr:colOff>124327</xdr:colOff>
      <xdr:row>22</xdr:row>
      <xdr:rowOff>178775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F3D977E9-A296-43A5-AA85-5B1708665A10}"/>
            </a:ext>
          </a:extLst>
        </xdr:cNvPr>
        <xdr:cNvSpPr/>
      </xdr:nvSpPr>
      <xdr:spPr>
        <a:xfrm>
          <a:off x="3109354" y="4315508"/>
          <a:ext cx="62973" cy="17458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448550</xdr:colOff>
      <xdr:row>19</xdr:row>
      <xdr:rowOff>13276</xdr:rowOff>
    </xdr:from>
    <xdr:to>
      <xdr:col>4</xdr:col>
      <xdr:colOff>511612</xdr:colOff>
      <xdr:row>19</xdr:row>
      <xdr:rowOff>187448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1D6519FB-9DDD-4E34-B539-37C64145D2EB}"/>
            </a:ext>
          </a:extLst>
        </xdr:cNvPr>
        <xdr:cNvSpPr/>
      </xdr:nvSpPr>
      <xdr:spPr>
        <a:xfrm>
          <a:off x="2886950" y="3708976"/>
          <a:ext cx="63062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492676</xdr:colOff>
      <xdr:row>22</xdr:row>
      <xdr:rowOff>7420</xdr:rowOff>
    </xdr:from>
    <xdr:to>
      <xdr:col>5</xdr:col>
      <xdr:colOff>24966</xdr:colOff>
      <xdr:row>22</xdr:row>
      <xdr:rowOff>181592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8A235C5-1475-441A-ABE7-4F80F1FC4FE4}"/>
            </a:ext>
          </a:extLst>
        </xdr:cNvPr>
        <xdr:cNvSpPr/>
      </xdr:nvSpPr>
      <xdr:spPr>
        <a:xfrm>
          <a:off x="2931076" y="4291938"/>
          <a:ext cx="141890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473830</xdr:colOff>
      <xdr:row>21</xdr:row>
      <xdr:rowOff>2212</xdr:rowOff>
    </xdr:from>
    <xdr:to>
      <xdr:col>4</xdr:col>
      <xdr:colOff>542147</xdr:colOff>
      <xdr:row>21</xdr:row>
      <xdr:rowOff>179703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3D8D94B6-A457-4C99-BB95-F5C51D6ABA62}"/>
            </a:ext>
          </a:extLst>
        </xdr:cNvPr>
        <xdr:cNvSpPr/>
      </xdr:nvSpPr>
      <xdr:spPr>
        <a:xfrm>
          <a:off x="2912230" y="4103157"/>
          <a:ext cx="68317" cy="177491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397795</xdr:colOff>
      <xdr:row>18</xdr:row>
      <xdr:rowOff>7269</xdr:rowOff>
    </xdr:from>
    <xdr:to>
      <xdr:col>4</xdr:col>
      <xdr:colOff>494048</xdr:colOff>
      <xdr:row>18</xdr:row>
      <xdr:rowOff>181441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F60535AA-4B2F-47D0-A57F-7F5DDA0D046A}"/>
            </a:ext>
          </a:extLst>
        </xdr:cNvPr>
        <xdr:cNvSpPr/>
      </xdr:nvSpPr>
      <xdr:spPr>
        <a:xfrm>
          <a:off x="2836195" y="3512469"/>
          <a:ext cx="96253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353678</xdr:colOff>
      <xdr:row>17</xdr:row>
      <xdr:rowOff>16042</xdr:rowOff>
    </xdr:from>
    <xdr:to>
      <xdr:col>4</xdr:col>
      <xdr:colOff>486025</xdr:colOff>
      <xdr:row>17</xdr:row>
      <xdr:rowOff>190214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77F57521-2498-4BA6-8ECE-314F58EEDEF0}"/>
            </a:ext>
          </a:extLst>
        </xdr:cNvPr>
        <xdr:cNvSpPr/>
      </xdr:nvSpPr>
      <xdr:spPr>
        <a:xfrm>
          <a:off x="2792078" y="3330742"/>
          <a:ext cx="132347" cy="174172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569497</xdr:colOff>
      <xdr:row>21</xdr:row>
      <xdr:rowOff>0</xdr:rowOff>
    </xdr:from>
    <xdr:to>
      <xdr:col>5</xdr:col>
      <xdr:colOff>88233</xdr:colOff>
      <xdr:row>21</xdr:row>
      <xdr:rowOff>174172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F425372C-1892-44E0-A857-B34B7ADEF861}"/>
            </a:ext>
          </a:extLst>
        </xdr:cNvPr>
        <xdr:cNvSpPr/>
      </xdr:nvSpPr>
      <xdr:spPr>
        <a:xfrm>
          <a:off x="3007897" y="4126832"/>
          <a:ext cx="128336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557464</xdr:colOff>
      <xdr:row>19</xdr:row>
      <xdr:rowOff>12032</xdr:rowOff>
    </xdr:from>
    <xdr:to>
      <xdr:col>5</xdr:col>
      <xdr:colOff>12032</xdr:colOff>
      <xdr:row>19</xdr:row>
      <xdr:rowOff>186204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A4F5B82B-F064-4649-8E17-58F85F3CF825}"/>
            </a:ext>
          </a:extLst>
        </xdr:cNvPr>
        <xdr:cNvSpPr/>
      </xdr:nvSpPr>
      <xdr:spPr>
        <a:xfrm>
          <a:off x="2995864" y="3761874"/>
          <a:ext cx="6416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501317</xdr:colOff>
      <xdr:row>18</xdr:row>
      <xdr:rowOff>8021</xdr:rowOff>
    </xdr:from>
    <xdr:to>
      <xdr:col>5</xdr:col>
      <xdr:colOff>1</xdr:colOff>
      <xdr:row>18</xdr:row>
      <xdr:rowOff>182193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24931CC2-0C8D-49AE-8309-7BD15ADB5A3A}"/>
            </a:ext>
          </a:extLst>
        </xdr:cNvPr>
        <xdr:cNvSpPr/>
      </xdr:nvSpPr>
      <xdr:spPr>
        <a:xfrm>
          <a:off x="2939717" y="3565358"/>
          <a:ext cx="1082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505326</xdr:colOff>
      <xdr:row>17</xdr:row>
      <xdr:rowOff>4011</xdr:rowOff>
    </xdr:from>
    <xdr:to>
      <xdr:col>4</xdr:col>
      <xdr:colOff>505326</xdr:colOff>
      <xdr:row>17</xdr:row>
      <xdr:rowOff>185345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B6EF454A-A353-49C1-A4C1-200EC18DD860}"/>
            </a:ext>
          </a:extLst>
        </xdr:cNvPr>
        <xdr:cNvCxnSpPr/>
      </xdr:nvCxnSpPr>
      <xdr:spPr>
        <a:xfrm>
          <a:off x="2943726" y="3368843"/>
          <a:ext cx="0" cy="181334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192505</xdr:colOff>
      <xdr:row>23</xdr:row>
      <xdr:rowOff>0</xdr:rowOff>
    </xdr:from>
    <xdr:to>
      <xdr:col>5</xdr:col>
      <xdr:colOff>192505</xdr:colOff>
      <xdr:row>24</xdr:row>
      <xdr:rowOff>1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D991AB86-A7B2-45F7-9989-9A5172E5B52F}"/>
            </a:ext>
          </a:extLst>
        </xdr:cNvPr>
        <xdr:cNvCxnSpPr/>
      </xdr:nvCxnSpPr>
      <xdr:spPr>
        <a:xfrm>
          <a:off x="3240505" y="4495800"/>
          <a:ext cx="0" cy="184485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176464</xdr:colOff>
      <xdr:row>21</xdr:row>
      <xdr:rowOff>180474</xdr:rowOff>
    </xdr:from>
    <xdr:to>
      <xdr:col>5</xdr:col>
      <xdr:colOff>176464</xdr:colOff>
      <xdr:row>22</xdr:row>
      <xdr:rowOff>180475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1D1E8051-6742-40A5-91BB-53805EE63411}"/>
            </a:ext>
          </a:extLst>
        </xdr:cNvPr>
        <xdr:cNvCxnSpPr/>
      </xdr:nvCxnSpPr>
      <xdr:spPr>
        <a:xfrm>
          <a:off x="3224464" y="4307306"/>
          <a:ext cx="0" cy="184485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172453</xdr:colOff>
      <xdr:row>20</xdr:row>
      <xdr:rowOff>180474</xdr:rowOff>
    </xdr:from>
    <xdr:to>
      <xdr:col>5</xdr:col>
      <xdr:colOff>172453</xdr:colOff>
      <xdr:row>21</xdr:row>
      <xdr:rowOff>180474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A9069771-FC2C-4675-9843-386CDF563C9C}"/>
            </a:ext>
          </a:extLst>
        </xdr:cNvPr>
        <xdr:cNvCxnSpPr/>
      </xdr:nvCxnSpPr>
      <xdr:spPr>
        <a:xfrm>
          <a:off x="3220453" y="4122821"/>
          <a:ext cx="0" cy="184485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136358</xdr:colOff>
      <xdr:row>19</xdr:row>
      <xdr:rowOff>12032</xdr:rowOff>
    </xdr:from>
    <xdr:to>
      <xdr:col>5</xdr:col>
      <xdr:colOff>182077</xdr:colOff>
      <xdr:row>19</xdr:row>
      <xdr:rowOff>187169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43D57B79-FBAF-43BD-970B-B149A5D0BAC3}"/>
            </a:ext>
          </a:extLst>
        </xdr:cNvPr>
        <xdr:cNvSpPr/>
      </xdr:nvSpPr>
      <xdr:spPr>
        <a:xfrm>
          <a:off x="3184358" y="3761874"/>
          <a:ext cx="45719" cy="17513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108284</xdr:colOff>
      <xdr:row>17</xdr:row>
      <xdr:rowOff>8021</xdr:rowOff>
    </xdr:from>
    <xdr:to>
      <xdr:col>5</xdr:col>
      <xdr:colOff>154003</xdr:colOff>
      <xdr:row>17</xdr:row>
      <xdr:rowOff>183158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1E966882-ACD3-4E41-B2BB-3782C3FDDC67}"/>
            </a:ext>
          </a:extLst>
        </xdr:cNvPr>
        <xdr:cNvSpPr/>
      </xdr:nvSpPr>
      <xdr:spPr>
        <a:xfrm>
          <a:off x="3156284" y="3372853"/>
          <a:ext cx="45719" cy="17513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140368</xdr:colOff>
      <xdr:row>18</xdr:row>
      <xdr:rowOff>4011</xdr:rowOff>
    </xdr:from>
    <xdr:to>
      <xdr:col>5</xdr:col>
      <xdr:colOff>140368</xdr:colOff>
      <xdr:row>18</xdr:row>
      <xdr:rowOff>188496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48AC854D-9DF9-432D-9241-2ECA0954F4AD}"/>
            </a:ext>
          </a:extLst>
        </xdr:cNvPr>
        <xdr:cNvCxnSpPr/>
      </xdr:nvCxnSpPr>
      <xdr:spPr>
        <a:xfrm>
          <a:off x="3188368" y="3561348"/>
          <a:ext cx="0" cy="184485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140369</xdr:colOff>
      <xdr:row>23</xdr:row>
      <xdr:rowOff>4011</xdr:rowOff>
    </xdr:from>
    <xdr:to>
      <xdr:col>5</xdr:col>
      <xdr:colOff>186088</xdr:colOff>
      <xdr:row>23</xdr:row>
      <xdr:rowOff>179148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87913EA9-7A4D-45D6-B8E3-F06430BF014B}"/>
            </a:ext>
          </a:extLst>
        </xdr:cNvPr>
        <xdr:cNvSpPr/>
      </xdr:nvSpPr>
      <xdr:spPr>
        <a:xfrm>
          <a:off x="3188369" y="4499811"/>
          <a:ext cx="45719" cy="175137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144379</xdr:colOff>
      <xdr:row>22</xdr:row>
      <xdr:rowOff>0</xdr:rowOff>
    </xdr:from>
    <xdr:to>
      <xdr:col>5</xdr:col>
      <xdr:colOff>144379</xdr:colOff>
      <xdr:row>23</xdr:row>
      <xdr:rowOff>1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A886FE2D-B805-4341-A3CD-6D179B8A7647}"/>
            </a:ext>
          </a:extLst>
        </xdr:cNvPr>
        <xdr:cNvCxnSpPr/>
      </xdr:nvCxnSpPr>
      <xdr:spPr>
        <a:xfrm>
          <a:off x="3192379" y="4311316"/>
          <a:ext cx="0" cy="184485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88231</xdr:colOff>
      <xdr:row>21</xdr:row>
      <xdr:rowOff>8021</xdr:rowOff>
    </xdr:from>
    <xdr:to>
      <xdr:col>5</xdr:col>
      <xdr:colOff>156410</xdr:colOff>
      <xdr:row>21</xdr:row>
      <xdr:rowOff>182193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4DF77878-4BBF-41D8-9D45-7EDDB438590D}"/>
            </a:ext>
          </a:extLst>
        </xdr:cNvPr>
        <xdr:cNvSpPr/>
      </xdr:nvSpPr>
      <xdr:spPr>
        <a:xfrm>
          <a:off x="3136231" y="4134853"/>
          <a:ext cx="68179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96252</xdr:colOff>
      <xdr:row>19</xdr:row>
      <xdr:rowOff>4011</xdr:rowOff>
    </xdr:from>
    <xdr:to>
      <xdr:col>5</xdr:col>
      <xdr:colOff>96252</xdr:colOff>
      <xdr:row>19</xdr:row>
      <xdr:rowOff>188496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A891CE43-6039-47B9-A072-A8EB31457CD8}"/>
            </a:ext>
          </a:extLst>
        </xdr:cNvPr>
        <xdr:cNvCxnSpPr/>
      </xdr:nvCxnSpPr>
      <xdr:spPr>
        <a:xfrm>
          <a:off x="3144252" y="3753853"/>
          <a:ext cx="0" cy="184485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84220</xdr:colOff>
      <xdr:row>18</xdr:row>
      <xdr:rowOff>8021</xdr:rowOff>
    </xdr:from>
    <xdr:to>
      <xdr:col>5</xdr:col>
      <xdr:colOff>84220</xdr:colOff>
      <xdr:row>19</xdr:row>
      <xdr:rowOff>1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968F2CCE-BDC7-43C9-87A4-A49D828F29CF}"/>
            </a:ext>
          </a:extLst>
        </xdr:cNvPr>
        <xdr:cNvCxnSpPr/>
      </xdr:nvCxnSpPr>
      <xdr:spPr>
        <a:xfrm>
          <a:off x="3132220" y="3565358"/>
          <a:ext cx="0" cy="184485"/>
        </a:xfrm>
        <a:prstGeom prst="line">
          <a:avLst/>
        </a:prstGeom>
        <a:ln w="3492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40105</xdr:colOff>
      <xdr:row>17</xdr:row>
      <xdr:rowOff>12031</xdr:rowOff>
    </xdr:from>
    <xdr:to>
      <xdr:col>5</xdr:col>
      <xdr:colOff>92242</xdr:colOff>
      <xdr:row>17</xdr:row>
      <xdr:rowOff>186203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6494B78F-B64E-4C15-BF3A-8B83306D21A9}"/>
            </a:ext>
          </a:extLst>
        </xdr:cNvPr>
        <xdr:cNvSpPr/>
      </xdr:nvSpPr>
      <xdr:spPr>
        <a:xfrm>
          <a:off x="3088105" y="3376863"/>
          <a:ext cx="52137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156411</xdr:colOff>
      <xdr:row>23</xdr:row>
      <xdr:rowOff>1</xdr:rowOff>
    </xdr:from>
    <xdr:to>
      <xdr:col>4</xdr:col>
      <xdr:colOff>284748</xdr:colOff>
      <xdr:row>23</xdr:row>
      <xdr:rowOff>174173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86185D42-02FD-4107-8CB0-A1BA4BE09553}"/>
            </a:ext>
          </a:extLst>
        </xdr:cNvPr>
        <xdr:cNvSpPr/>
      </xdr:nvSpPr>
      <xdr:spPr>
        <a:xfrm>
          <a:off x="2594811" y="4495801"/>
          <a:ext cx="1283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152400</xdr:colOff>
      <xdr:row>22</xdr:row>
      <xdr:rowOff>8021</xdr:rowOff>
    </xdr:from>
    <xdr:to>
      <xdr:col>4</xdr:col>
      <xdr:colOff>208547</xdr:colOff>
      <xdr:row>22</xdr:row>
      <xdr:rowOff>182193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5D2EB6C-F7EC-4C67-AFE8-F20EE1426A39}"/>
            </a:ext>
          </a:extLst>
        </xdr:cNvPr>
        <xdr:cNvSpPr/>
      </xdr:nvSpPr>
      <xdr:spPr>
        <a:xfrm>
          <a:off x="2590800" y="4319337"/>
          <a:ext cx="5614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88231</xdr:colOff>
      <xdr:row>21</xdr:row>
      <xdr:rowOff>16042</xdr:rowOff>
    </xdr:from>
    <xdr:to>
      <xdr:col>4</xdr:col>
      <xdr:colOff>204536</xdr:colOff>
      <xdr:row>22</xdr:row>
      <xdr:rowOff>5730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D04EB30E-11EA-4A40-A19A-9E886FA81580}"/>
            </a:ext>
          </a:extLst>
        </xdr:cNvPr>
        <xdr:cNvSpPr/>
      </xdr:nvSpPr>
      <xdr:spPr>
        <a:xfrm>
          <a:off x="2526631" y="4142874"/>
          <a:ext cx="116305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65171</xdr:colOff>
      <xdr:row>19</xdr:row>
      <xdr:rowOff>16795</xdr:rowOff>
    </xdr:from>
    <xdr:to>
      <xdr:col>4</xdr:col>
      <xdr:colOff>117308</xdr:colOff>
      <xdr:row>20</xdr:row>
      <xdr:rowOff>467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B95F9E4-3BC3-4601-8AC8-BAFA4F155780}"/>
            </a:ext>
          </a:extLst>
        </xdr:cNvPr>
        <xdr:cNvSpPr/>
      </xdr:nvSpPr>
      <xdr:spPr>
        <a:xfrm>
          <a:off x="2503571" y="3712495"/>
          <a:ext cx="521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523763</xdr:colOff>
      <xdr:row>17</xdr:row>
      <xdr:rowOff>16042</xdr:rowOff>
    </xdr:from>
    <xdr:to>
      <xdr:col>4</xdr:col>
      <xdr:colOff>30467</xdr:colOff>
      <xdr:row>17</xdr:row>
      <xdr:rowOff>190214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9F7597FF-4B4B-4E5B-ADA7-9F642B8B2AE1}"/>
            </a:ext>
          </a:extLst>
        </xdr:cNvPr>
        <xdr:cNvSpPr/>
      </xdr:nvSpPr>
      <xdr:spPr>
        <a:xfrm>
          <a:off x="2352563" y="3361915"/>
          <a:ext cx="11630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53140</xdr:colOff>
      <xdr:row>18</xdr:row>
      <xdr:rowOff>11281</xdr:rowOff>
    </xdr:from>
    <xdr:to>
      <xdr:col>4</xdr:col>
      <xdr:colOff>105277</xdr:colOff>
      <xdr:row>18</xdr:row>
      <xdr:rowOff>185453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71308638-F5E7-423A-9FFD-C46909A8A979}"/>
            </a:ext>
          </a:extLst>
        </xdr:cNvPr>
        <xdr:cNvSpPr/>
      </xdr:nvSpPr>
      <xdr:spPr>
        <a:xfrm>
          <a:off x="2491540" y="3516481"/>
          <a:ext cx="52137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262260</xdr:colOff>
      <xdr:row>23</xdr:row>
      <xdr:rowOff>4010</xdr:rowOff>
    </xdr:from>
    <xdr:to>
      <xdr:col>12</xdr:col>
      <xdr:colOff>414660</xdr:colOff>
      <xdr:row>23</xdr:row>
      <xdr:rowOff>178182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A6228C09-519F-4BE5-81E5-4CDC55CA4A11}"/>
            </a:ext>
          </a:extLst>
        </xdr:cNvPr>
        <xdr:cNvSpPr/>
      </xdr:nvSpPr>
      <xdr:spPr>
        <a:xfrm>
          <a:off x="8000189" y="4439939"/>
          <a:ext cx="152400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204871</xdr:colOff>
      <xdr:row>22</xdr:row>
      <xdr:rowOff>3484</xdr:rowOff>
    </xdr:from>
    <xdr:to>
      <xdr:col>12</xdr:col>
      <xdr:colOff>353260</xdr:colOff>
      <xdr:row>22</xdr:row>
      <xdr:rowOff>177656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D63C00C3-5347-4B86-988D-8C284067858B}"/>
            </a:ext>
          </a:extLst>
        </xdr:cNvPr>
        <xdr:cNvSpPr/>
      </xdr:nvSpPr>
      <xdr:spPr>
        <a:xfrm>
          <a:off x="7942800" y="4257984"/>
          <a:ext cx="14838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26968</xdr:colOff>
      <xdr:row>21</xdr:row>
      <xdr:rowOff>2767</xdr:rowOff>
    </xdr:from>
    <xdr:to>
      <xdr:col>12</xdr:col>
      <xdr:colOff>287652</xdr:colOff>
      <xdr:row>21</xdr:row>
      <xdr:rowOff>176939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1C2D85-16DC-4430-9226-8C2CAE37C1AE}"/>
            </a:ext>
          </a:extLst>
        </xdr:cNvPr>
        <xdr:cNvSpPr/>
      </xdr:nvSpPr>
      <xdr:spPr>
        <a:xfrm>
          <a:off x="7342168" y="4096546"/>
          <a:ext cx="2606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12170</xdr:colOff>
      <xdr:row>19</xdr:row>
      <xdr:rowOff>8022</xdr:rowOff>
    </xdr:from>
    <xdr:to>
      <xdr:col>12</xdr:col>
      <xdr:colOff>140507</xdr:colOff>
      <xdr:row>19</xdr:row>
      <xdr:rowOff>182194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E8C9A4A0-013D-4910-981D-FF6F50027E89}"/>
            </a:ext>
          </a:extLst>
        </xdr:cNvPr>
        <xdr:cNvSpPr/>
      </xdr:nvSpPr>
      <xdr:spPr>
        <a:xfrm>
          <a:off x="7327370" y="3728684"/>
          <a:ext cx="128337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505742</xdr:colOff>
      <xdr:row>18</xdr:row>
      <xdr:rowOff>12030</xdr:rowOff>
    </xdr:from>
    <xdr:to>
      <xdr:col>12</xdr:col>
      <xdr:colOff>112710</xdr:colOff>
      <xdr:row>18</xdr:row>
      <xdr:rowOff>186202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62049B41-AAF6-4CCC-A8CD-CD5C23947D85}"/>
            </a:ext>
          </a:extLst>
        </xdr:cNvPr>
        <xdr:cNvSpPr/>
      </xdr:nvSpPr>
      <xdr:spPr>
        <a:xfrm>
          <a:off x="7211342" y="3543506"/>
          <a:ext cx="21656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497445</xdr:colOff>
      <xdr:row>17</xdr:row>
      <xdr:rowOff>12031</xdr:rowOff>
    </xdr:from>
    <xdr:to>
      <xdr:col>12</xdr:col>
      <xdr:colOff>24203</xdr:colOff>
      <xdr:row>17</xdr:row>
      <xdr:rowOff>186203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90AA455A-F391-4089-93CC-C82FFD0124F6}"/>
            </a:ext>
          </a:extLst>
        </xdr:cNvPr>
        <xdr:cNvSpPr/>
      </xdr:nvSpPr>
      <xdr:spPr>
        <a:xfrm>
          <a:off x="7203045" y="3354321"/>
          <a:ext cx="13635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349488</xdr:colOff>
      <xdr:row>23</xdr:row>
      <xdr:rowOff>3668</xdr:rowOff>
    </xdr:from>
    <xdr:to>
      <xdr:col>17</xdr:col>
      <xdr:colOff>521941</xdr:colOff>
      <xdr:row>23</xdr:row>
      <xdr:rowOff>177840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4CFC5A4C-B156-4115-AA75-CBEBBB7037D1}"/>
            </a:ext>
          </a:extLst>
        </xdr:cNvPr>
        <xdr:cNvSpPr/>
      </xdr:nvSpPr>
      <xdr:spPr>
        <a:xfrm>
          <a:off x="10712688" y="4471165"/>
          <a:ext cx="172453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329436</xdr:colOff>
      <xdr:row>22</xdr:row>
      <xdr:rowOff>3667</xdr:rowOff>
    </xdr:from>
    <xdr:to>
      <xdr:col>17</xdr:col>
      <xdr:colOff>465794</xdr:colOff>
      <xdr:row>22</xdr:row>
      <xdr:rowOff>177839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2B80D950-5561-4E75-95AF-12FB205561CF}"/>
            </a:ext>
          </a:extLst>
        </xdr:cNvPr>
        <xdr:cNvSpPr/>
      </xdr:nvSpPr>
      <xdr:spPr>
        <a:xfrm>
          <a:off x="10692636" y="4288284"/>
          <a:ext cx="136358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151421</xdr:colOff>
      <xdr:row>21</xdr:row>
      <xdr:rowOff>7130</xdr:rowOff>
    </xdr:from>
    <xdr:to>
      <xdr:col>17</xdr:col>
      <xdr:colOff>412105</xdr:colOff>
      <xdr:row>21</xdr:row>
      <xdr:rowOff>181302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245091E1-B752-464D-AF4B-EB26C229F7EA}"/>
            </a:ext>
          </a:extLst>
        </xdr:cNvPr>
        <xdr:cNvSpPr/>
      </xdr:nvSpPr>
      <xdr:spPr>
        <a:xfrm>
          <a:off x="10507694" y="4108075"/>
          <a:ext cx="260684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142108</xdr:colOff>
      <xdr:row>19</xdr:row>
      <xdr:rowOff>16386</xdr:rowOff>
    </xdr:from>
    <xdr:to>
      <xdr:col>17</xdr:col>
      <xdr:colOff>270445</xdr:colOff>
      <xdr:row>20</xdr:row>
      <xdr:rowOff>58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5D7E44A8-BBFE-475B-BFE1-D32836F9E2E6}"/>
            </a:ext>
          </a:extLst>
        </xdr:cNvPr>
        <xdr:cNvSpPr/>
      </xdr:nvSpPr>
      <xdr:spPr>
        <a:xfrm>
          <a:off x="10498381" y="3743259"/>
          <a:ext cx="128337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19078</xdr:colOff>
      <xdr:row>18</xdr:row>
      <xdr:rowOff>16730</xdr:rowOff>
    </xdr:from>
    <xdr:to>
      <xdr:col>17</xdr:col>
      <xdr:colOff>243667</xdr:colOff>
      <xdr:row>19</xdr:row>
      <xdr:rowOff>402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F3462029-5CA6-428E-AB6B-E82963881852}"/>
            </a:ext>
          </a:extLst>
        </xdr:cNvPr>
        <xdr:cNvSpPr/>
      </xdr:nvSpPr>
      <xdr:spPr>
        <a:xfrm>
          <a:off x="10375351" y="3553103"/>
          <a:ext cx="22458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14864</xdr:colOff>
      <xdr:row>17</xdr:row>
      <xdr:rowOff>17177</xdr:rowOff>
    </xdr:from>
    <xdr:to>
      <xdr:col>17</xdr:col>
      <xdr:colOff>83043</xdr:colOff>
      <xdr:row>18</xdr:row>
      <xdr:rowOff>849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FFFCE9-3207-4BBE-A1E8-9F89517BCB98}"/>
            </a:ext>
          </a:extLst>
        </xdr:cNvPr>
        <xdr:cNvSpPr/>
      </xdr:nvSpPr>
      <xdr:spPr>
        <a:xfrm>
          <a:off x="10371137" y="3363050"/>
          <a:ext cx="68179" cy="17417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373140</xdr:colOff>
      <xdr:row>23</xdr:row>
      <xdr:rowOff>1926</xdr:rowOff>
    </xdr:from>
    <xdr:to>
      <xdr:col>6</xdr:col>
      <xdr:colOff>445329</xdr:colOff>
      <xdr:row>23</xdr:row>
      <xdr:rowOff>177063</xdr:rowOff>
    </xdr:to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B4D5038A-22FC-4837-8D84-F3656A0FD322}"/>
            </a:ext>
          </a:extLst>
        </xdr:cNvPr>
        <xdr:cNvSpPr/>
      </xdr:nvSpPr>
      <xdr:spPr>
        <a:xfrm>
          <a:off x="4030740" y="4473342"/>
          <a:ext cx="7218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344338</xdr:colOff>
      <xdr:row>22</xdr:row>
      <xdr:rowOff>11486</xdr:rowOff>
    </xdr:from>
    <xdr:to>
      <xdr:col>6</xdr:col>
      <xdr:colOff>396475</xdr:colOff>
      <xdr:row>23</xdr:row>
      <xdr:rowOff>3743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127967A7-0DE8-4C7D-B272-6FBAA6FE4844}"/>
            </a:ext>
          </a:extLst>
        </xdr:cNvPr>
        <xdr:cNvSpPr/>
      </xdr:nvSpPr>
      <xdr:spPr>
        <a:xfrm>
          <a:off x="4001938" y="4296004"/>
          <a:ext cx="52137" cy="1758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223970</xdr:colOff>
      <xdr:row>21</xdr:row>
      <xdr:rowOff>6642</xdr:rowOff>
    </xdr:from>
    <xdr:to>
      <xdr:col>6</xdr:col>
      <xdr:colOff>356317</xdr:colOff>
      <xdr:row>21</xdr:row>
      <xdr:rowOff>182472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68835C9C-BDDF-4A46-BBAB-E7C9ECD9D6DD}"/>
            </a:ext>
          </a:extLst>
        </xdr:cNvPr>
        <xdr:cNvSpPr/>
      </xdr:nvSpPr>
      <xdr:spPr>
        <a:xfrm>
          <a:off x="3881570" y="4107587"/>
          <a:ext cx="132347" cy="1758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238087</xdr:colOff>
      <xdr:row>19</xdr:row>
      <xdr:rowOff>12031</xdr:rowOff>
    </xdr:from>
    <xdr:to>
      <xdr:col>6</xdr:col>
      <xdr:colOff>238087</xdr:colOff>
      <xdr:row>20</xdr:row>
      <xdr:rowOff>860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842772AB-EC36-4632-9EBE-64E6D1439A23}"/>
            </a:ext>
          </a:extLst>
        </xdr:cNvPr>
        <xdr:cNvCxnSpPr/>
      </xdr:nvCxnSpPr>
      <xdr:spPr>
        <a:xfrm>
          <a:off x="3895687" y="3738904"/>
          <a:ext cx="0" cy="179329"/>
        </a:xfrm>
        <a:prstGeom prst="line">
          <a:avLst/>
        </a:prstGeom>
        <a:ln w="22225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193140</xdr:colOff>
      <xdr:row>18</xdr:row>
      <xdr:rowOff>15081</xdr:rowOff>
    </xdr:from>
    <xdr:to>
      <xdr:col>6</xdr:col>
      <xdr:colOff>238859</xdr:colOff>
      <xdr:row>18</xdr:row>
      <xdr:rowOff>190218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865EB7B7-DC60-48C7-82EB-F0199CE15164}"/>
            </a:ext>
          </a:extLst>
        </xdr:cNvPr>
        <xdr:cNvSpPr/>
      </xdr:nvSpPr>
      <xdr:spPr>
        <a:xfrm>
          <a:off x="3850740" y="3551454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179781</xdr:colOff>
      <xdr:row>17</xdr:row>
      <xdr:rowOff>8021</xdr:rowOff>
    </xdr:from>
    <xdr:to>
      <xdr:col>6</xdr:col>
      <xdr:colOff>225500</xdr:colOff>
      <xdr:row>17</xdr:row>
      <xdr:rowOff>183158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BBF165E0-03E9-4188-B26D-05DB16386C00}"/>
            </a:ext>
          </a:extLst>
        </xdr:cNvPr>
        <xdr:cNvSpPr/>
      </xdr:nvSpPr>
      <xdr:spPr>
        <a:xfrm>
          <a:off x="3837381" y="3353894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521208</xdr:colOff>
      <xdr:row>23</xdr:row>
      <xdr:rowOff>6096</xdr:rowOff>
    </xdr:from>
    <xdr:to>
      <xdr:col>16</xdr:col>
      <xdr:colOff>576072</xdr:colOff>
      <xdr:row>23</xdr:row>
      <xdr:rowOff>181233</xdr:rowOff>
    </xdr:to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833B66D2-BCE6-411D-9AE1-3D3E7B85585C}"/>
            </a:ext>
          </a:extLst>
        </xdr:cNvPr>
        <xdr:cNvSpPr/>
      </xdr:nvSpPr>
      <xdr:spPr>
        <a:xfrm>
          <a:off x="10274808" y="4477512"/>
          <a:ext cx="54864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518160</xdr:colOff>
      <xdr:row>22</xdr:row>
      <xdr:rowOff>3048</xdr:rowOff>
    </xdr:from>
    <xdr:to>
      <xdr:col>16</xdr:col>
      <xdr:colOff>563879</xdr:colOff>
      <xdr:row>22</xdr:row>
      <xdr:rowOff>178185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4DE00A81-6303-44E1-BE2E-11A3C6BF6ACE}"/>
            </a:ext>
          </a:extLst>
        </xdr:cNvPr>
        <xdr:cNvSpPr/>
      </xdr:nvSpPr>
      <xdr:spPr>
        <a:xfrm>
          <a:off x="10271760" y="4291584"/>
          <a:ext cx="45719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338328</xdr:colOff>
      <xdr:row>21</xdr:row>
      <xdr:rowOff>6096</xdr:rowOff>
    </xdr:from>
    <xdr:to>
      <xdr:col>16</xdr:col>
      <xdr:colOff>426720</xdr:colOff>
      <xdr:row>21</xdr:row>
      <xdr:rowOff>181233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B51B57DC-B40E-46B2-9C0A-381A5D72A9F3}"/>
            </a:ext>
          </a:extLst>
        </xdr:cNvPr>
        <xdr:cNvSpPr/>
      </xdr:nvSpPr>
      <xdr:spPr>
        <a:xfrm>
          <a:off x="10091928" y="4111752"/>
          <a:ext cx="88392" cy="175137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313667</xdr:colOff>
      <xdr:row>19</xdr:row>
      <xdr:rowOff>3048</xdr:rowOff>
    </xdr:from>
    <xdr:to>
      <xdr:col>16</xdr:col>
      <xdr:colOff>313667</xdr:colOff>
      <xdr:row>19</xdr:row>
      <xdr:rowOff>185929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35E64E80-DDBA-4904-AFF1-C5520CB214BA}"/>
            </a:ext>
          </a:extLst>
        </xdr:cNvPr>
        <xdr:cNvCxnSpPr/>
      </xdr:nvCxnSpPr>
      <xdr:spPr>
        <a:xfrm>
          <a:off x="10060340" y="3729921"/>
          <a:ext cx="0" cy="182881"/>
        </a:xfrm>
        <a:prstGeom prst="line">
          <a:avLst/>
        </a:prstGeom>
        <a:ln w="254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262065</xdr:colOff>
      <xdr:row>18</xdr:row>
      <xdr:rowOff>6765</xdr:rowOff>
    </xdr:from>
    <xdr:to>
      <xdr:col>16</xdr:col>
      <xdr:colOff>262065</xdr:colOff>
      <xdr:row>19</xdr:row>
      <xdr:rowOff>75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7373430D-22E3-4FC2-AD06-1D0484AE6B8B}"/>
            </a:ext>
          </a:extLst>
        </xdr:cNvPr>
        <xdr:cNvCxnSpPr/>
      </xdr:nvCxnSpPr>
      <xdr:spPr>
        <a:xfrm>
          <a:off x="10454280" y="3519399"/>
          <a:ext cx="0" cy="182881"/>
        </a:xfrm>
        <a:prstGeom prst="lin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253465</xdr:colOff>
      <xdr:row>17</xdr:row>
      <xdr:rowOff>11539</xdr:rowOff>
    </xdr:from>
    <xdr:to>
      <xdr:col>16</xdr:col>
      <xdr:colOff>253465</xdr:colOff>
      <xdr:row>18</xdr:row>
      <xdr:rowOff>3920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E293C9AF-914C-4F9A-B235-F6126C8E5A53}"/>
            </a:ext>
          </a:extLst>
        </xdr:cNvPr>
        <xdr:cNvCxnSpPr/>
      </xdr:nvCxnSpPr>
      <xdr:spPr>
        <a:xfrm>
          <a:off x="10445680" y="3334602"/>
          <a:ext cx="0" cy="181952"/>
        </a:xfrm>
        <a:prstGeom prst="lin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384810</xdr:colOff>
      <xdr:row>23</xdr:row>
      <xdr:rowOff>1715</xdr:rowOff>
    </xdr:from>
    <xdr:to>
      <xdr:col>10</xdr:col>
      <xdr:colOff>430529</xdr:colOff>
      <xdr:row>23</xdr:row>
      <xdr:rowOff>177248</xdr:rowOff>
    </xdr:to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E57780D3-BD21-4D51-89D4-F1F3336F13AE}"/>
            </a:ext>
          </a:extLst>
        </xdr:cNvPr>
        <xdr:cNvSpPr/>
      </xdr:nvSpPr>
      <xdr:spPr>
        <a:xfrm>
          <a:off x="6703314" y="4473131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376619</xdr:colOff>
      <xdr:row>22</xdr:row>
      <xdr:rowOff>7811</xdr:rowOff>
    </xdr:from>
    <xdr:to>
      <xdr:col>10</xdr:col>
      <xdr:colOff>422338</xdr:colOff>
      <xdr:row>23</xdr:row>
      <xdr:rowOff>464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C4AD2015-A230-4E89-92A6-2E32449B722F}"/>
            </a:ext>
          </a:extLst>
        </xdr:cNvPr>
        <xdr:cNvSpPr/>
      </xdr:nvSpPr>
      <xdr:spPr>
        <a:xfrm>
          <a:off x="6695123" y="4296347"/>
          <a:ext cx="45719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344614</xdr:colOff>
      <xdr:row>21</xdr:row>
      <xdr:rowOff>7811</xdr:rowOff>
    </xdr:from>
    <xdr:to>
      <xdr:col>10</xdr:col>
      <xdr:colOff>415371</xdr:colOff>
      <xdr:row>22</xdr:row>
      <xdr:rowOff>464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2F7D3BCC-C0C0-43B8-96F5-E5E95F238610}"/>
            </a:ext>
          </a:extLst>
        </xdr:cNvPr>
        <xdr:cNvSpPr/>
      </xdr:nvSpPr>
      <xdr:spPr>
        <a:xfrm>
          <a:off x="6663118" y="4113467"/>
          <a:ext cx="70757" cy="1755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88731</xdr:colOff>
      <xdr:row>19</xdr:row>
      <xdr:rowOff>9260</xdr:rowOff>
    </xdr:from>
    <xdr:to>
      <xdr:col>10</xdr:col>
      <xdr:colOff>136263</xdr:colOff>
      <xdr:row>19</xdr:row>
      <xdr:rowOff>183742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28E670F3-5F5C-48AB-92A9-57E6DC95F8C1}"/>
            </a:ext>
          </a:extLst>
        </xdr:cNvPr>
        <xdr:cNvSpPr/>
      </xdr:nvSpPr>
      <xdr:spPr>
        <a:xfrm>
          <a:off x="6406705" y="3733121"/>
          <a:ext cx="47532" cy="174482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91250</xdr:colOff>
      <xdr:row>18</xdr:row>
      <xdr:rowOff>6096</xdr:rowOff>
    </xdr:from>
    <xdr:to>
      <xdr:col>10</xdr:col>
      <xdr:colOff>91250</xdr:colOff>
      <xdr:row>19</xdr:row>
      <xdr:rowOff>4571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40A73EEE-FF09-43E3-8FA2-6E41A3F8FB9D}"/>
            </a:ext>
          </a:extLst>
        </xdr:cNvPr>
        <xdr:cNvCxnSpPr/>
      </xdr:nvCxnSpPr>
      <xdr:spPr>
        <a:xfrm>
          <a:off x="6409754" y="3544824"/>
          <a:ext cx="0" cy="1904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570738</xdr:colOff>
      <xdr:row>17</xdr:row>
      <xdr:rowOff>9144</xdr:rowOff>
    </xdr:from>
    <xdr:to>
      <xdr:col>9</xdr:col>
      <xdr:colOff>570738</xdr:colOff>
      <xdr:row>17</xdr:row>
      <xdr:rowOff>190050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AB4EC10A-9282-4F4A-BDB2-3422FE93D2E4}"/>
            </a:ext>
          </a:extLst>
        </xdr:cNvPr>
        <xdr:cNvCxnSpPr/>
      </xdr:nvCxnSpPr>
      <xdr:spPr>
        <a:xfrm>
          <a:off x="6279642" y="3355848"/>
          <a:ext cx="0" cy="180906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309563</xdr:colOff>
      <xdr:row>23</xdr:row>
      <xdr:rowOff>0</xdr:rowOff>
    </xdr:from>
    <xdr:to>
      <xdr:col>13</xdr:col>
      <xdr:colOff>461963</xdr:colOff>
      <xdr:row>23</xdr:row>
      <xdr:rowOff>174172</xdr:rowOff>
    </xdr:to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01E7C884-E5C6-448C-8A25-D49DA652FD96}"/>
            </a:ext>
          </a:extLst>
        </xdr:cNvPr>
        <xdr:cNvSpPr/>
      </xdr:nvSpPr>
      <xdr:spPr>
        <a:xfrm>
          <a:off x="8234363" y="4429125"/>
          <a:ext cx="152400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300937</xdr:colOff>
      <xdr:row>22</xdr:row>
      <xdr:rowOff>2786</xdr:rowOff>
    </xdr:from>
    <xdr:to>
      <xdr:col>13</xdr:col>
      <xdr:colOff>362850</xdr:colOff>
      <xdr:row>22</xdr:row>
      <xdr:rowOff>180013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7CCC43CD-FB60-4888-A832-3B6618A8356E}"/>
            </a:ext>
          </a:extLst>
        </xdr:cNvPr>
        <xdr:cNvSpPr/>
      </xdr:nvSpPr>
      <xdr:spPr>
        <a:xfrm>
          <a:off x="8225737" y="4287239"/>
          <a:ext cx="61913" cy="177227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189781</xdr:colOff>
      <xdr:row>21</xdr:row>
      <xdr:rowOff>5751</xdr:rowOff>
    </xdr:from>
    <xdr:to>
      <xdr:col>13</xdr:col>
      <xdr:colOff>365185</xdr:colOff>
      <xdr:row>21</xdr:row>
      <xdr:rowOff>179923</xdr:rowOff>
    </xdr:to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FD7AB6FD-8DFE-4D1D-BD80-A025647B6C8B}"/>
            </a:ext>
          </a:extLst>
        </xdr:cNvPr>
        <xdr:cNvSpPr/>
      </xdr:nvSpPr>
      <xdr:spPr>
        <a:xfrm>
          <a:off x="8114581" y="4106174"/>
          <a:ext cx="17540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178279</xdr:colOff>
      <xdr:row>19</xdr:row>
      <xdr:rowOff>8628</xdr:rowOff>
    </xdr:from>
    <xdr:to>
      <xdr:col>13</xdr:col>
      <xdr:colOff>261668</xdr:colOff>
      <xdr:row>19</xdr:row>
      <xdr:rowOff>182800</xdr:rowOff>
    </xdr:to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93C36DBD-0935-4BC7-AFBB-3366550F81B7}"/>
            </a:ext>
          </a:extLst>
        </xdr:cNvPr>
        <xdr:cNvSpPr/>
      </xdr:nvSpPr>
      <xdr:spPr>
        <a:xfrm>
          <a:off x="8103079" y="3735239"/>
          <a:ext cx="83389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169653</xdr:colOff>
      <xdr:row>18</xdr:row>
      <xdr:rowOff>11502</xdr:rowOff>
    </xdr:from>
    <xdr:to>
      <xdr:col>13</xdr:col>
      <xdr:colOff>253042</xdr:colOff>
      <xdr:row>18</xdr:row>
      <xdr:rowOff>185674</xdr:rowOff>
    </xdr:to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C3693A47-7614-43D4-8800-489F81267343}"/>
            </a:ext>
          </a:extLst>
        </xdr:cNvPr>
        <xdr:cNvSpPr/>
      </xdr:nvSpPr>
      <xdr:spPr>
        <a:xfrm>
          <a:off x="8094453" y="3548332"/>
          <a:ext cx="83389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103516</xdr:colOff>
      <xdr:row>17</xdr:row>
      <xdr:rowOff>8627</xdr:rowOff>
    </xdr:from>
    <xdr:to>
      <xdr:col>13</xdr:col>
      <xdr:colOff>247290</xdr:colOff>
      <xdr:row>17</xdr:row>
      <xdr:rowOff>182799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7756CD74-DDD5-40AB-95F6-260E1F01095B}"/>
            </a:ext>
          </a:extLst>
        </xdr:cNvPr>
        <xdr:cNvSpPr/>
      </xdr:nvSpPr>
      <xdr:spPr>
        <a:xfrm>
          <a:off x="8028316" y="3355676"/>
          <a:ext cx="143774" cy="174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175403</xdr:colOff>
      <xdr:row>23</xdr:row>
      <xdr:rowOff>2876</xdr:rowOff>
    </xdr:from>
    <xdr:to>
      <xdr:col>13</xdr:col>
      <xdr:colOff>290422</xdr:colOff>
      <xdr:row>23</xdr:row>
      <xdr:rowOff>177048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614B91B5-4A8A-424F-A194-F8F8EABE40B0}"/>
            </a:ext>
          </a:extLst>
        </xdr:cNvPr>
        <xdr:cNvSpPr/>
      </xdr:nvSpPr>
      <xdr:spPr>
        <a:xfrm>
          <a:off x="8100203" y="4471359"/>
          <a:ext cx="1150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169653</xdr:colOff>
      <xdr:row>22</xdr:row>
      <xdr:rowOff>8627</xdr:rowOff>
    </xdr:from>
    <xdr:to>
      <xdr:col>13</xdr:col>
      <xdr:colOff>250166</xdr:colOff>
      <xdr:row>22</xdr:row>
      <xdr:rowOff>182799</xdr:rowOff>
    </xdr:to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8A157FD5-C6B0-4870-9234-F4621362E8A6}"/>
            </a:ext>
          </a:extLst>
        </xdr:cNvPr>
        <xdr:cNvSpPr/>
      </xdr:nvSpPr>
      <xdr:spPr>
        <a:xfrm>
          <a:off x="8094453" y="4293080"/>
          <a:ext cx="80513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106393</xdr:colOff>
      <xdr:row>21</xdr:row>
      <xdr:rowOff>5751</xdr:rowOff>
    </xdr:from>
    <xdr:to>
      <xdr:col>13</xdr:col>
      <xdr:colOff>184031</xdr:colOff>
      <xdr:row>21</xdr:row>
      <xdr:rowOff>179923</xdr:rowOff>
    </xdr:to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6EEE8462-44F9-4DDE-B7C6-CDDD9A3F7ABA}"/>
            </a:ext>
          </a:extLst>
        </xdr:cNvPr>
        <xdr:cNvSpPr/>
      </xdr:nvSpPr>
      <xdr:spPr>
        <a:xfrm>
          <a:off x="8031193" y="4106174"/>
          <a:ext cx="77638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77638</xdr:colOff>
      <xdr:row>19</xdr:row>
      <xdr:rowOff>5752</xdr:rowOff>
    </xdr:from>
    <xdr:to>
      <xdr:col>13</xdr:col>
      <xdr:colOff>175404</xdr:colOff>
      <xdr:row>19</xdr:row>
      <xdr:rowOff>179924</xdr:rowOff>
    </xdr:to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049AA2F1-3BCE-44C8-AA7F-5D4E37B3B282}"/>
            </a:ext>
          </a:extLst>
        </xdr:cNvPr>
        <xdr:cNvSpPr/>
      </xdr:nvSpPr>
      <xdr:spPr>
        <a:xfrm>
          <a:off x="8002438" y="3732363"/>
          <a:ext cx="97766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69011</xdr:colOff>
      <xdr:row>18</xdr:row>
      <xdr:rowOff>11503</xdr:rowOff>
    </xdr:from>
    <xdr:to>
      <xdr:col>13</xdr:col>
      <xdr:colOff>114730</xdr:colOff>
      <xdr:row>18</xdr:row>
      <xdr:rowOff>185675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3F4B2449-377A-4AC1-8A54-28181BF5EE93}"/>
            </a:ext>
          </a:extLst>
        </xdr:cNvPr>
        <xdr:cNvSpPr/>
      </xdr:nvSpPr>
      <xdr:spPr>
        <a:xfrm>
          <a:off x="7993811" y="3548333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48882</xdr:colOff>
      <xdr:row>17</xdr:row>
      <xdr:rowOff>5752</xdr:rowOff>
    </xdr:from>
    <xdr:to>
      <xdr:col>13</xdr:col>
      <xdr:colOff>94601</xdr:colOff>
      <xdr:row>17</xdr:row>
      <xdr:rowOff>179924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F4ABC467-2672-42AF-8541-056FE6F9794C}"/>
            </a:ext>
          </a:extLst>
        </xdr:cNvPr>
        <xdr:cNvSpPr/>
      </xdr:nvSpPr>
      <xdr:spPr>
        <a:xfrm>
          <a:off x="7973682" y="3352801"/>
          <a:ext cx="4571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103517</xdr:colOff>
      <xdr:row>23</xdr:row>
      <xdr:rowOff>2877</xdr:rowOff>
    </xdr:from>
    <xdr:to>
      <xdr:col>13</xdr:col>
      <xdr:colOff>172528</xdr:colOff>
      <xdr:row>23</xdr:row>
      <xdr:rowOff>177049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42AB30CC-4E9E-4AA9-B04E-335D3746F188}"/>
            </a:ext>
          </a:extLst>
        </xdr:cNvPr>
        <xdr:cNvSpPr/>
      </xdr:nvSpPr>
      <xdr:spPr>
        <a:xfrm>
          <a:off x="8028317" y="4471360"/>
          <a:ext cx="69011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106392</xdr:colOff>
      <xdr:row>21</xdr:row>
      <xdr:rowOff>181154</xdr:rowOff>
    </xdr:from>
    <xdr:to>
      <xdr:col>13</xdr:col>
      <xdr:colOff>106392</xdr:colOff>
      <xdr:row>22</xdr:row>
      <xdr:rowOff>181154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C6CE2A77-04D7-4168-8D4D-92E0480B6CFB}"/>
            </a:ext>
          </a:extLst>
        </xdr:cNvPr>
        <xdr:cNvCxnSpPr/>
      </xdr:nvCxnSpPr>
      <xdr:spPr>
        <a:xfrm>
          <a:off x="8031192" y="4281577"/>
          <a:ext cx="0" cy="184030"/>
        </a:xfrm>
        <a:prstGeom prst="line">
          <a:avLst/>
        </a:prstGeom>
        <a:ln w="190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46008</xdr:colOff>
      <xdr:row>21</xdr:row>
      <xdr:rowOff>2876</xdr:rowOff>
    </xdr:from>
    <xdr:to>
      <xdr:col>13</xdr:col>
      <xdr:colOff>100642</xdr:colOff>
      <xdr:row>21</xdr:row>
      <xdr:rowOff>177048</xdr:rowOff>
    </xdr:to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93EC342B-B161-4659-B320-255F8F71C861}"/>
            </a:ext>
          </a:extLst>
        </xdr:cNvPr>
        <xdr:cNvSpPr/>
      </xdr:nvSpPr>
      <xdr:spPr>
        <a:xfrm>
          <a:off x="7970808" y="4103299"/>
          <a:ext cx="54634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20129</xdr:colOff>
      <xdr:row>19</xdr:row>
      <xdr:rowOff>5752</xdr:rowOff>
    </xdr:from>
    <xdr:to>
      <xdr:col>13</xdr:col>
      <xdr:colOff>71887</xdr:colOff>
      <xdr:row>19</xdr:row>
      <xdr:rowOff>179924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43613E9B-25D0-41D2-8EC7-3188A2749E28}"/>
            </a:ext>
          </a:extLst>
        </xdr:cNvPr>
        <xdr:cNvSpPr/>
      </xdr:nvSpPr>
      <xdr:spPr>
        <a:xfrm>
          <a:off x="7944929" y="3732363"/>
          <a:ext cx="51758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17253</xdr:colOff>
      <xdr:row>18</xdr:row>
      <xdr:rowOff>8627</xdr:rowOff>
    </xdr:from>
    <xdr:to>
      <xdr:col>13</xdr:col>
      <xdr:colOff>62972</xdr:colOff>
      <xdr:row>18</xdr:row>
      <xdr:rowOff>182799</xdr:rowOff>
    </xdr:to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B2E25C50-17D0-478F-B25D-FD45BE28CC56}"/>
            </a:ext>
          </a:extLst>
        </xdr:cNvPr>
        <xdr:cNvSpPr/>
      </xdr:nvSpPr>
      <xdr:spPr>
        <a:xfrm>
          <a:off x="7942053" y="3545457"/>
          <a:ext cx="45719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603849</xdr:colOff>
      <xdr:row>17</xdr:row>
      <xdr:rowOff>5751</xdr:rowOff>
    </xdr:from>
    <xdr:to>
      <xdr:col>13</xdr:col>
      <xdr:colOff>39968</xdr:colOff>
      <xdr:row>17</xdr:row>
      <xdr:rowOff>179923</xdr:rowOff>
    </xdr:to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C7464127-FEFD-483D-9454-F7B7D8B18553}"/>
            </a:ext>
          </a:extLst>
        </xdr:cNvPr>
        <xdr:cNvSpPr/>
      </xdr:nvSpPr>
      <xdr:spPr>
        <a:xfrm>
          <a:off x="7919049" y="3352800"/>
          <a:ext cx="45719" cy="174172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499068</xdr:colOff>
      <xdr:row>23</xdr:row>
      <xdr:rowOff>4689</xdr:rowOff>
    </xdr:from>
    <xdr:to>
      <xdr:col>13</xdr:col>
      <xdr:colOff>84955</xdr:colOff>
      <xdr:row>23</xdr:row>
      <xdr:rowOff>180034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1BFEF6B9-622E-470A-B739-0B5D6E8230D6}"/>
            </a:ext>
          </a:extLst>
        </xdr:cNvPr>
        <xdr:cNvSpPr/>
      </xdr:nvSpPr>
      <xdr:spPr>
        <a:xfrm>
          <a:off x="7814268" y="4472186"/>
          <a:ext cx="195487" cy="17534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488517</xdr:colOff>
      <xdr:row>22</xdr:row>
      <xdr:rowOff>9043</xdr:rowOff>
    </xdr:from>
    <xdr:to>
      <xdr:col>12</xdr:col>
      <xdr:colOff>575488</xdr:colOff>
      <xdr:row>23</xdr:row>
      <xdr:rowOff>1508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A92C8D51-4EEC-4771-9A42-40A8AE05CB33}"/>
            </a:ext>
          </a:extLst>
        </xdr:cNvPr>
        <xdr:cNvSpPr/>
      </xdr:nvSpPr>
      <xdr:spPr>
        <a:xfrm>
          <a:off x="7803717" y="4293660"/>
          <a:ext cx="86971" cy="17534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93785</xdr:colOff>
      <xdr:row>23</xdr:row>
      <xdr:rowOff>5863</xdr:rowOff>
    </xdr:from>
    <xdr:to>
      <xdr:col>13</xdr:col>
      <xdr:colOff>93785</xdr:colOff>
      <xdr:row>24</xdr:row>
      <xdr:rowOff>17584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71D66005-9CB5-41BE-A099-62297BB08102}"/>
            </a:ext>
          </a:extLst>
        </xdr:cNvPr>
        <xdr:cNvCxnSpPr/>
      </xdr:nvCxnSpPr>
      <xdr:spPr>
        <a:xfrm>
          <a:off x="8018585" y="4472355"/>
          <a:ext cx="0" cy="193429"/>
        </a:xfrm>
        <a:prstGeom prst="line">
          <a:avLst/>
        </a:prstGeom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587829</xdr:colOff>
      <xdr:row>22</xdr:row>
      <xdr:rowOff>13062</xdr:rowOff>
    </xdr:from>
    <xdr:to>
      <xdr:col>13</xdr:col>
      <xdr:colOff>82732</xdr:colOff>
      <xdr:row>22</xdr:row>
      <xdr:rowOff>174171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EBE7616B-4C1B-4BAC-B4AE-3AAAF13A4F61}"/>
            </a:ext>
          </a:extLst>
        </xdr:cNvPr>
        <xdr:cNvSpPr/>
      </xdr:nvSpPr>
      <xdr:spPr>
        <a:xfrm>
          <a:off x="7903029" y="4297679"/>
          <a:ext cx="104503" cy="16110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439783</xdr:colOff>
      <xdr:row>21</xdr:row>
      <xdr:rowOff>8709</xdr:rowOff>
    </xdr:from>
    <xdr:to>
      <xdr:col>13</xdr:col>
      <xdr:colOff>43543</xdr:colOff>
      <xdr:row>22</xdr:row>
      <xdr:rowOff>1174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212CB89B-13F3-4DF0-BCD9-D301D46AE34B}"/>
            </a:ext>
          </a:extLst>
        </xdr:cNvPr>
        <xdr:cNvSpPr/>
      </xdr:nvSpPr>
      <xdr:spPr>
        <a:xfrm>
          <a:off x="7754983" y="4110446"/>
          <a:ext cx="213360" cy="1753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365760</xdr:colOff>
      <xdr:row>19</xdr:row>
      <xdr:rowOff>13062</xdr:rowOff>
    </xdr:from>
    <xdr:to>
      <xdr:col>13</xdr:col>
      <xdr:colOff>17417</xdr:colOff>
      <xdr:row>19</xdr:row>
      <xdr:rowOff>188407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65179187-A838-4E70-8792-41C784390B35}"/>
            </a:ext>
          </a:extLst>
        </xdr:cNvPr>
        <xdr:cNvSpPr/>
      </xdr:nvSpPr>
      <xdr:spPr>
        <a:xfrm>
          <a:off x="7680960" y="3740331"/>
          <a:ext cx="261257" cy="1753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352697</xdr:colOff>
      <xdr:row>18</xdr:row>
      <xdr:rowOff>13062</xdr:rowOff>
    </xdr:from>
    <xdr:to>
      <xdr:col>12</xdr:col>
      <xdr:colOff>487680</xdr:colOff>
      <xdr:row>18</xdr:row>
      <xdr:rowOff>188407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A446C20F-1F9C-4455-9922-6D00FF66DE05}"/>
            </a:ext>
          </a:extLst>
        </xdr:cNvPr>
        <xdr:cNvSpPr/>
      </xdr:nvSpPr>
      <xdr:spPr>
        <a:xfrm>
          <a:off x="7667897" y="3548742"/>
          <a:ext cx="134983" cy="1753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243839</xdr:colOff>
      <xdr:row>17</xdr:row>
      <xdr:rowOff>17417</xdr:rowOff>
    </xdr:from>
    <xdr:to>
      <xdr:col>12</xdr:col>
      <xdr:colOff>478970</xdr:colOff>
      <xdr:row>18</xdr:row>
      <xdr:rowOff>1173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D11766D1-EB97-49A5-A90A-65BF42744098}"/>
            </a:ext>
          </a:extLst>
        </xdr:cNvPr>
        <xdr:cNvSpPr/>
      </xdr:nvSpPr>
      <xdr:spPr>
        <a:xfrm>
          <a:off x="7559039" y="3361508"/>
          <a:ext cx="235131" cy="1753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467950</xdr:colOff>
      <xdr:row>21</xdr:row>
      <xdr:rowOff>4724</xdr:rowOff>
    </xdr:from>
    <xdr:to>
      <xdr:col>16</xdr:col>
      <xdr:colOff>513669</xdr:colOff>
      <xdr:row>21</xdr:row>
      <xdr:rowOff>179326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7AC8E4F4-9934-48B7-8F65-114552C683CC}"/>
            </a:ext>
          </a:extLst>
        </xdr:cNvPr>
        <xdr:cNvSpPr/>
      </xdr:nvSpPr>
      <xdr:spPr>
        <a:xfrm>
          <a:off x="10660165" y="4078636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294290</xdr:colOff>
      <xdr:row>21</xdr:row>
      <xdr:rowOff>5256</xdr:rowOff>
    </xdr:from>
    <xdr:to>
      <xdr:col>12</xdr:col>
      <xdr:colOff>429136</xdr:colOff>
      <xdr:row>21</xdr:row>
      <xdr:rowOff>179428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A8F8D6A8-7354-467D-9F2A-37FB248E2743}"/>
            </a:ext>
          </a:extLst>
        </xdr:cNvPr>
        <xdr:cNvSpPr/>
      </xdr:nvSpPr>
      <xdr:spPr>
        <a:xfrm>
          <a:off x="7609490" y="4099035"/>
          <a:ext cx="134846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147145</xdr:colOff>
      <xdr:row>19</xdr:row>
      <xdr:rowOff>10509</xdr:rowOff>
    </xdr:from>
    <xdr:to>
      <xdr:col>12</xdr:col>
      <xdr:colOff>361782</xdr:colOff>
      <xdr:row>19</xdr:row>
      <xdr:rowOff>184681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B9ACB80E-689E-4C28-8481-EB4FBFC7FD86}"/>
            </a:ext>
          </a:extLst>
        </xdr:cNvPr>
        <xdr:cNvSpPr/>
      </xdr:nvSpPr>
      <xdr:spPr>
        <a:xfrm>
          <a:off x="7462345" y="3731171"/>
          <a:ext cx="21463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120869</xdr:colOff>
      <xdr:row>18</xdr:row>
      <xdr:rowOff>10510</xdr:rowOff>
    </xdr:from>
    <xdr:to>
      <xdr:col>12</xdr:col>
      <xdr:colOff>268481</xdr:colOff>
      <xdr:row>18</xdr:row>
      <xdr:rowOff>184682</xdr:rowOff>
    </xdr:to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8A245857-9884-417B-B3F6-128F42CC068A}"/>
            </a:ext>
          </a:extLst>
        </xdr:cNvPr>
        <xdr:cNvSpPr/>
      </xdr:nvSpPr>
      <xdr:spPr>
        <a:xfrm>
          <a:off x="7436069" y="3541986"/>
          <a:ext cx="14761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78828</xdr:colOff>
      <xdr:row>17</xdr:row>
      <xdr:rowOff>10509</xdr:rowOff>
    </xdr:from>
    <xdr:to>
      <xdr:col>12</xdr:col>
      <xdr:colOff>226440</xdr:colOff>
      <xdr:row>17</xdr:row>
      <xdr:rowOff>183367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8AC23C4F-7D9D-4B84-854C-F3E9E994FAFC}"/>
            </a:ext>
          </a:extLst>
        </xdr:cNvPr>
        <xdr:cNvSpPr/>
      </xdr:nvSpPr>
      <xdr:spPr>
        <a:xfrm>
          <a:off x="7394028" y="3352799"/>
          <a:ext cx="147612" cy="172858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204587</xdr:colOff>
      <xdr:row>23</xdr:row>
      <xdr:rowOff>1941</xdr:rowOff>
    </xdr:from>
    <xdr:to>
      <xdr:col>7</xdr:col>
      <xdr:colOff>346477</xdr:colOff>
      <xdr:row>23</xdr:row>
      <xdr:rowOff>178129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3CC9C638-C1F0-46CF-9239-97C5E28D1AB8}"/>
            </a:ext>
          </a:extLst>
        </xdr:cNvPr>
        <xdr:cNvSpPr/>
      </xdr:nvSpPr>
      <xdr:spPr>
        <a:xfrm>
          <a:off x="4471787" y="4470424"/>
          <a:ext cx="141890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349350</xdr:colOff>
      <xdr:row>23</xdr:row>
      <xdr:rowOff>1942</xdr:rowOff>
    </xdr:from>
    <xdr:to>
      <xdr:col>8</xdr:col>
      <xdr:colOff>140400</xdr:colOff>
      <xdr:row>23</xdr:row>
      <xdr:rowOff>178130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A1D738D4-3462-4BED-9F30-95C20DCE9037}"/>
            </a:ext>
          </a:extLst>
        </xdr:cNvPr>
        <xdr:cNvSpPr/>
      </xdr:nvSpPr>
      <xdr:spPr>
        <a:xfrm>
          <a:off x="4616550" y="4470425"/>
          <a:ext cx="400650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341717</xdr:colOff>
      <xdr:row>22</xdr:row>
      <xdr:rowOff>1942</xdr:rowOff>
    </xdr:from>
    <xdr:to>
      <xdr:col>7</xdr:col>
      <xdr:colOff>609410</xdr:colOff>
      <xdr:row>22</xdr:row>
      <xdr:rowOff>178130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BE955DF7-33F1-416C-AD7D-9D85AB7C4013}"/>
            </a:ext>
          </a:extLst>
        </xdr:cNvPr>
        <xdr:cNvSpPr/>
      </xdr:nvSpPr>
      <xdr:spPr>
        <a:xfrm>
          <a:off x="4608917" y="4286395"/>
          <a:ext cx="267693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241870</xdr:colOff>
      <xdr:row>21</xdr:row>
      <xdr:rowOff>5212</xdr:rowOff>
    </xdr:from>
    <xdr:to>
      <xdr:col>7</xdr:col>
      <xdr:colOff>600478</xdr:colOff>
      <xdr:row>21</xdr:row>
      <xdr:rowOff>181500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EB6BD44C-8FEA-45A6-9ADB-FBF3C93D741A}"/>
            </a:ext>
          </a:extLst>
        </xdr:cNvPr>
        <xdr:cNvSpPr/>
      </xdr:nvSpPr>
      <xdr:spPr>
        <a:xfrm>
          <a:off x="4509070" y="4105635"/>
          <a:ext cx="358608" cy="1762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240481</xdr:colOff>
      <xdr:row>19</xdr:row>
      <xdr:rowOff>7197</xdr:rowOff>
    </xdr:from>
    <xdr:to>
      <xdr:col>7</xdr:col>
      <xdr:colOff>377115</xdr:colOff>
      <xdr:row>19</xdr:row>
      <xdr:rowOff>183385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63A299C5-EB89-491D-B7CE-92E899810F3D}"/>
            </a:ext>
          </a:extLst>
        </xdr:cNvPr>
        <xdr:cNvSpPr/>
      </xdr:nvSpPr>
      <xdr:spPr>
        <a:xfrm>
          <a:off x="4507681" y="3731058"/>
          <a:ext cx="136634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229971</xdr:colOff>
      <xdr:row>18</xdr:row>
      <xdr:rowOff>1941</xdr:rowOff>
    </xdr:from>
    <xdr:to>
      <xdr:col>7</xdr:col>
      <xdr:colOff>345585</xdr:colOff>
      <xdr:row>18</xdr:row>
      <xdr:rowOff>178129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7290D334-F479-442A-A986-8F97B6DD1532}"/>
            </a:ext>
          </a:extLst>
        </xdr:cNvPr>
        <xdr:cNvSpPr/>
      </xdr:nvSpPr>
      <xdr:spPr>
        <a:xfrm>
          <a:off x="4497171" y="3533645"/>
          <a:ext cx="115614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203695</xdr:colOff>
      <xdr:row>17</xdr:row>
      <xdr:rowOff>1941</xdr:rowOff>
    </xdr:from>
    <xdr:to>
      <xdr:col>7</xdr:col>
      <xdr:colOff>335074</xdr:colOff>
      <xdr:row>17</xdr:row>
      <xdr:rowOff>178129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F967ADAB-9F6E-4010-8226-C89678FEB85E}"/>
            </a:ext>
          </a:extLst>
        </xdr:cNvPr>
        <xdr:cNvSpPr/>
      </xdr:nvSpPr>
      <xdr:spPr>
        <a:xfrm>
          <a:off x="4470895" y="3341489"/>
          <a:ext cx="131379" cy="176188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196457</xdr:colOff>
      <xdr:row>22</xdr:row>
      <xdr:rowOff>3500</xdr:rowOff>
    </xdr:from>
    <xdr:to>
      <xdr:col>7</xdr:col>
      <xdr:colOff>242176</xdr:colOff>
      <xdr:row>22</xdr:row>
      <xdr:rowOff>181501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E7BBC247-E395-4FB5-87F5-5878A431FD6C}"/>
            </a:ext>
          </a:extLst>
        </xdr:cNvPr>
        <xdr:cNvSpPr/>
      </xdr:nvSpPr>
      <xdr:spPr>
        <a:xfrm>
          <a:off x="4463657" y="4288018"/>
          <a:ext cx="45719" cy="178001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121000</xdr:colOff>
      <xdr:row>21</xdr:row>
      <xdr:rowOff>4818</xdr:rowOff>
    </xdr:from>
    <xdr:to>
      <xdr:col>7</xdr:col>
      <xdr:colOff>236614</xdr:colOff>
      <xdr:row>21</xdr:row>
      <xdr:rowOff>181006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5071E88C-EF22-4BF5-B5F6-5C95EF6256E8}"/>
            </a:ext>
          </a:extLst>
        </xdr:cNvPr>
        <xdr:cNvSpPr/>
      </xdr:nvSpPr>
      <xdr:spPr>
        <a:xfrm>
          <a:off x="4388200" y="4105241"/>
          <a:ext cx="115614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112869</xdr:colOff>
      <xdr:row>19</xdr:row>
      <xdr:rowOff>7198</xdr:rowOff>
    </xdr:from>
    <xdr:to>
      <xdr:col>7</xdr:col>
      <xdr:colOff>158588</xdr:colOff>
      <xdr:row>19</xdr:row>
      <xdr:rowOff>183386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018C5890-8620-45AB-A5BB-962D8A50EC1A}"/>
            </a:ext>
          </a:extLst>
        </xdr:cNvPr>
        <xdr:cNvSpPr/>
      </xdr:nvSpPr>
      <xdr:spPr>
        <a:xfrm>
          <a:off x="4380069" y="3733809"/>
          <a:ext cx="45719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81834</xdr:colOff>
      <xdr:row>18</xdr:row>
      <xdr:rowOff>10072</xdr:rowOff>
    </xdr:from>
    <xdr:to>
      <xdr:col>7</xdr:col>
      <xdr:colOff>155406</xdr:colOff>
      <xdr:row>18</xdr:row>
      <xdr:rowOff>186260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AFB2DD23-14C0-4C7B-9FB6-ED6C8BA8267F}"/>
            </a:ext>
          </a:extLst>
        </xdr:cNvPr>
        <xdr:cNvSpPr/>
      </xdr:nvSpPr>
      <xdr:spPr>
        <a:xfrm>
          <a:off x="4349034" y="3546902"/>
          <a:ext cx="73572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25019</xdr:colOff>
      <xdr:row>17</xdr:row>
      <xdr:rowOff>1941</xdr:rowOff>
    </xdr:from>
    <xdr:to>
      <xdr:col>7</xdr:col>
      <xdr:colOff>156398</xdr:colOff>
      <xdr:row>17</xdr:row>
      <xdr:rowOff>178129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A6B28B28-EB94-430F-B98A-878B69794449}"/>
            </a:ext>
          </a:extLst>
        </xdr:cNvPr>
        <xdr:cNvSpPr/>
      </xdr:nvSpPr>
      <xdr:spPr>
        <a:xfrm>
          <a:off x="4292219" y="3341489"/>
          <a:ext cx="131379" cy="176188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177420</xdr:colOff>
      <xdr:row>23</xdr:row>
      <xdr:rowOff>1942</xdr:rowOff>
    </xdr:from>
    <xdr:to>
      <xdr:col>7</xdr:col>
      <xdr:colOff>177420</xdr:colOff>
      <xdr:row>23</xdr:row>
      <xdr:rowOff>181009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73AA9351-275E-4FFA-B904-451903953102}"/>
            </a:ext>
          </a:extLst>
        </xdr:cNvPr>
        <xdr:cNvCxnSpPr/>
      </xdr:nvCxnSpPr>
      <xdr:spPr>
        <a:xfrm>
          <a:off x="4444620" y="4464612"/>
          <a:ext cx="0" cy="179067"/>
        </a:xfrm>
        <a:prstGeom prst="line">
          <a:avLst/>
        </a:prstGeom>
        <a:ln w="3492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167405</xdr:colOff>
      <xdr:row>22</xdr:row>
      <xdr:rowOff>1942</xdr:rowOff>
    </xdr:from>
    <xdr:to>
      <xdr:col>7</xdr:col>
      <xdr:colOff>167405</xdr:colOff>
      <xdr:row>22</xdr:row>
      <xdr:rowOff>181010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34A8E5C0-DB6B-4678-9273-8925F0885AD0}"/>
            </a:ext>
          </a:extLst>
        </xdr:cNvPr>
        <xdr:cNvCxnSpPr/>
      </xdr:nvCxnSpPr>
      <xdr:spPr>
        <a:xfrm>
          <a:off x="4434605" y="4286460"/>
          <a:ext cx="0" cy="179068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94328</xdr:colOff>
      <xdr:row>21</xdr:row>
      <xdr:rowOff>2438</xdr:rowOff>
    </xdr:from>
    <xdr:to>
      <xdr:col>7</xdr:col>
      <xdr:colOff>94328</xdr:colOff>
      <xdr:row>21</xdr:row>
      <xdr:rowOff>181505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97702690-7391-400F-B88B-BD736BA45A42}"/>
            </a:ext>
          </a:extLst>
        </xdr:cNvPr>
        <xdr:cNvCxnSpPr/>
      </xdr:nvCxnSpPr>
      <xdr:spPr>
        <a:xfrm>
          <a:off x="4361528" y="4102861"/>
          <a:ext cx="0" cy="179067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91453</xdr:colOff>
      <xdr:row>19</xdr:row>
      <xdr:rowOff>5315</xdr:rowOff>
    </xdr:from>
    <xdr:to>
      <xdr:col>7</xdr:col>
      <xdr:colOff>91453</xdr:colOff>
      <xdr:row>19</xdr:row>
      <xdr:rowOff>186195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9A9A7E01-1579-4ABB-8AC6-00C0469DB419}"/>
            </a:ext>
          </a:extLst>
        </xdr:cNvPr>
        <xdr:cNvCxnSpPr/>
      </xdr:nvCxnSpPr>
      <xdr:spPr>
        <a:xfrm>
          <a:off x="4358653" y="3731926"/>
          <a:ext cx="0" cy="180880"/>
        </a:xfrm>
        <a:prstGeom prst="line">
          <a:avLst/>
        </a:prstGeom>
        <a:ln w="317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62698</xdr:colOff>
      <xdr:row>18</xdr:row>
      <xdr:rowOff>8189</xdr:rowOff>
    </xdr:from>
    <xdr:to>
      <xdr:col>7</xdr:col>
      <xdr:colOff>62698</xdr:colOff>
      <xdr:row>18</xdr:row>
      <xdr:rowOff>189069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6735A0D4-724D-4D65-BA0E-6AFFC52984AB}"/>
            </a:ext>
          </a:extLst>
        </xdr:cNvPr>
        <xdr:cNvCxnSpPr/>
      </xdr:nvCxnSpPr>
      <xdr:spPr>
        <a:xfrm>
          <a:off x="4329898" y="3545019"/>
          <a:ext cx="0" cy="180880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8064</xdr:colOff>
      <xdr:row>16</xdr:row>
      <xdr:rowOff>177841</xdr:rowOff>
    </xdr:from>
    <xdr:to>
      <xdr:col>7</xdr:col>
      <xdr:colOff>8064</xdr:colOff>
      <xdr:row>17</xdr:row>
      <xdr:rowOff>174691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FF24EE07-7F43-44F3-A839-12F5E339894D}"/>
            </a:ext>
          </a:extLst>
        </xdr:cNvPr>
        <xdr:cNvCxnSpPr/>
      </xdr:nvCxnSpPr>
      <xdr:spPr>
        <a:xfrm>
          <a:off x="4275264" y="3335171"/>
          <a:ext cx="0" cy="179068"/>
        </a:xfrm>
        <a:prstGeom prst="line">
          <a:avLst/>
        </a:prstGeom>
        <a:ln w="190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223025</xdr:colOff>
      <xdr:row>22</xdr:row>
      <xdr:rowOff>3717</xdr:rowOff>
    </xdr:from>
    <xdr:to>
      <xdr:col>19</xdr:col>
      <xdr:colOff>223025</xdr:colOff>
      <xdr:row>23</xdr:row>
      <xdr:rowOff>3718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6A71316D-B225-439A-9DBB-049A49566FE7}"/>
            </a:ext>
          </a:extLst>
        </xdr:cNvPr>
        <xdr:cNvCxnSpPr/>
      </xdr:nvCxnSpPr>
      <xdr:spPr>
        <a:xfrm>
          <a:off x="11805425" y="4259766"/>
          <a:ext cx="0" cy="182137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219308</xdr:colOff>
      <xdr:row>23</xdr:row>
      <xdr:rowOff>3718</xdr:rowOff>
    </xdr:from>
    <xdr:to>
      <xdr:col>19</xdr:col>
      <xdr:colOff>274172</xdr:colOff>
      <xdr:row>23</xdr:row>
      <xdr:rowOff>178855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492B6F10-AD30-40F6-BC83-8616592CAF44}"/>
            </a:ext>
          </a:extLst>
        </xdr:cNvPr>
        <xdr:cNvSpPr/>
      </xdr:nvSpPr>
      <xdr:spPr>
        <a:xfrm>
          <a:off x="11801708" y="4441903"/>
          <a:ext cx="54864" cy="175137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208156</xdr:colOff>
      <xdr:row>20</xdr:row>
      <xdr:rowOff>178419</xdr:rowOff>
    </xdr:from>
    <xdr:to>
      <xdr:col>19</xdr:col>
      <xdr:colOff>208156</xdr:colOff>
      <xdr:row>21</xdr:row>
      <xdr:rowOff>178420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A90FA40D-1E64-4E8E-B6D8-37429CCB15FF}"/>
            </a:ext>
          </a:extLst>
        </xdr:cNvPr>
        <xdr:cNvCxnSpPr/>
      </xdr:nvCxnSpPr>
      <xdr:spPr>
        <a:xfrm>
          <a:off x="11790556" y="4070195"/>
          <a:ext cx="0" cy="182137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200722</xdr:colOff>
      <xdr:row>19</xdr:row>
      <xdr:rowOff>3717</xdr:rowOff>
    </xdr:from>
    <xdr:to>
      <xdr:col>19</xdr:col>
      <xdr:colOff>200722</xdr:colOff>
      <xdr:row>19</xdr:row>
      <xdr:rowOff>185854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1012EEBC-2CC9-469B-87D7-58E8843A6231}"/>
            </a:ext>
          </a:extLst>
        </xdr:cNvPr>
        <xdr:cNvCxnSpPr/>
      </xdr:nvCxnSpPr>
      <xdr:spPr>
        <a:xfrm>
          <a:off x="11783122" y="3705922"/>
          <a:ext cx="0" cy="182137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189571</xdr:colOff>
      <xdr:row>18</xdr:row>
      <xdr:rowOff>3718</xdr:rowOff>
    </xdr:from>
    <xdr:to>
      <xdr:col>19</xdr:col>
      <xdr:colOff>189571</xdr:colOff>
      <xdr:row>18</xdr:row>
      <xdr:rowOff>185855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7470C881-A724-41C1-9469-C25859DCA8FD}"/>
            </a:ext>
          </a:extLst>
        </xdr:cNvPr>
        <xdr:cNvCxnSpPr/>
      </xdr:nvCxnSpPr>
      <xdr:spPr>
        <a:xfrm>
          <a:off x="11771971" y="3516352"/>
          <a:ext cx="0" cy="182137"/>
        </a:xfrm>
        <a:prstGeom prst="line">
          <a:avLst/>
        </a:prstGeom>
        <a:ln w="254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178419</xdr:colOff>
      <xdr:row>17</xdr:row>
      <xdr:rowOff>1</xdr:rowOff>
    </xdr:from>
    <xdr:to>
      <xdr:col>19</xdr:col>
      <xdr:colOff>178419</xdr:colOff>
      <xdr:row>17</xdr:row>
      <xdr:rowOff>182138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50CFE94C-2DAE-4D48-91EE-F2F8F554C3D4}"/>
            </a:ext>
          </a:extLst>
        </xdr:cNvPr>
        <xdr:cNvCxnSpPr/>
      </xdr:nvCxnSpPr>
      <xdr:spPr>
        <a:xfrm>
          <a:off x="11760819" y="3323064"/>
          <a:ext cx="0" cy="182137"/>
        </a:xfrm>
        <a:prstGeom prst="line">
          <a:avLst/>
        </a:prstGeom>
        <a:ln w="3175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141249</xdr:colOff>
      <xdr:row>23</xdr:row>
      <xdr:rowOff>3718</xdr:rowOff>
    </xdr:from>
    <xdr:to>
      <xdr:col>19</xdr:col>
      <xdr:colOff>144966</xdr:colOff>
      <xdr:row>23</xdr:row>
      <xdr:rowOff>174703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E445B129-10FD-494A-9D20-7EE14A1CADD2}"/>
            </a:ext>
          </a:extLst>
        </xdr:cNvPr>
        <xdr:cNvCxnSpPr/>
      </xdr:nvCxnSpPr>
      <xdr:spPr>
        <a:xfrm>
          <a:off x="11723649" y="4441903"/>
          <a:ext cx="3717" cy="170985"/>
        </a:xfrm>
        <a:prstGeom prst="line">
          <a:avLst/>
        </a:prstGeom>
        <a:ln w="381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122663</xdr:colOff>
      <xdr:row>22</xdr:row>
      <xdr:rowOff>3716</xdr:rowOff>
    </xdr:from>
    <xdr:to>
      <xdr:col>19</xdr:col>
      <xdr:colOff>126380</xdr:colOff>
      <xdr:row>22</xdr:row>
      <xdr:rowOff>174701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18230D9C-287E-4897-A123-19BEB9470D0E}"/>
            </a:ext>
          </a:extLst>
        </xdr:cNvPr>
        <xdr:cNvCxnSpPr/>
      </xdr:nvCxnSpPr>
      <xdr:spPr>
        <a:xfrm>
          <a:off x="11705063" y="4259765"/>
          <a:ext cx="3717" cy="170985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100361</xdr:colOff>
      <xdr:row>21</xdr:row>
      <xdr:rowOff>7434</xdr:rowOff>
    </xdr:from>
    <xdr:to>
      <xdr:col>19</xdr:col>
      <xdr:colOff>104078</xdr:colOff>
      <xdr:row>21</xdr:row>
      <xdr:rowOff>178419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2E824892-4B67-4A41-9C9C-C015155D16B4}"/>
            </a:ext>
          </a:extLst>
        </xdr:cNvPr>
        <xdr:cNvCxnSpPr/>
      </xdr:nvCxnSpPr>
      <xdr:spPr>
        <a:xfrm>
          <a:off x="11682761" y="4081346"/>
          <a:ext cx="3717" cy="170985"/>
        </a:xfrm>
        <a:prstGeom prst="line">
          <a:avLst/>
        </a:prstGeom>
        <a:ln w="381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63190</xdr:colOff>
      <xdr:row>19</xdr:row>
      <xdr:rowOff>11151</xdr:rowOff>
    </xdr:from>
    <xdr:to>
      <xdr:col>19</xdr:col>
      <xdr:colOff>108909</xdr:colOff>
      <xdr:row>19</xdr:row>
      <xdr:rowOff>186288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5BB881B7-851D-4BD8-B66F-B4F9B4110FD6}"/>
            </a:ext>
          </a:extLst>
        </xdr:cNvPr>
        <xdr:cNvSpPr/>
      </xdr:nvSpPr>
      <xdr:spPr>
        <a:xfrm>
          <a:off x="11645590" y="3713356"/>
          <a:ext cx="45719" cy="17513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59473</xdr:colOff>
      <xdr:row>18</xdr:row>
      <xdr:rowOff>11151</xdr:rowOff>
    </xdr:from>
    <xdr:to>
      <xdr:col>19</xdr:col>
      <xdr:colOff>63190</xdr:colOff>
      <xdr:row>18</xdr:row>
      <xdr:rowOff>182136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C77F2AD1-0F11-4690-B5D1-3A6ABF1B7E4E}"/>
            </a:ext>
          </a:extLst>
        </xdr:cNvPr>
        <xdr:cNvCxnSpPr/>
      </xdr:nvCxnSpPr>
      <xdr:spPr>
        <a:xfrm>
          <a:off x="11641873" y="3523785"/>
          <a:ext cx="3717" cy="170985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11151</xdr:colOff>
      <xdr:row>17</xdr:row>
      <xdr:rowOff>7435</xdr:rowOff>
    </xdr:from>
    <xdr:to>
      <xdr:col>19</xdr:col>
      <xdr:colOff>56870</xdr:colOff>
      <xdr:row>17</xdr:row>
      <xdr:rowOff>182572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BA1E7AE2-E40F-4088-B789-FDE4B6A26888}"/>
            </a:ext>
          </a:extLst>
        </xdr:cNvPr>
        <xdr:cNvSpPr/>
      </xdr:nvSpPr>
      <xdr:spPr>
        <a:xfrm>
          <a:off x="11593551" y="3330498"/>
          <a:ext cx="45719" cy="17513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364273</xdr:colOff>
      <xdr:row>16</xdr:row>
      <xdr:rowOff>178419</xdr:rowOff>
    </xdr:from>
    <xdr:to>
      <xdr:col>8</xdr:col>
      <xdr:colOff>364273</xdr:colOff>
      <xdr:row>23</xdr:row>
      <xdr:rowOff>178419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911BCB92-F1AD-47BC-A7F9-14AA7B9D4914}"/>
            </a:ext>
          </a:extLst>
        </xdr:cNvPr>
        <xdr:cNvCxnSpPr/>
      </xdr:nvCxnSpPr>
      <xdr:spPr>
        <a:xfrm>
          <a:off x="5241073" y="3319346"/>
          <a:ext cx="0" cy="12972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345688</xdr:colOff>
      <xdr:row>23</xdr:row>
      <xdr:rowOff>7436</xdr:rowOff>
    </xdr:from>
    <xdr:to>
      <xdr:col>5</xdr:col>
      <xdr:colOff>475786</xdr:colOff>
      <xdr:row>24</xdr:row>
      <xdr:rowOff>436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2260BDAB-55E6-472C-AC28-8EED4CB382C0}"/>
            </a:ext>
          </a:extLst>
        </xdr:cNvPr>
        <xdr:cNvSpPr/>
      </xdr:nvSpPr>
      <xdr:spPr>
        <a:xfrm>
          <a:off x="3393688" y="4445621"/>
          <a:ext cx="130098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338254</xdr:colOff>
      <xdr:row>22</xdr:row>
      <xdr:rowOff>3718</xdr:rowOff>
    </xdr:from>
    <xdr:to>
      <xdr:col>5</xdr:col>
      <xdr:colOff>390294</xdr:colOff>
      <xdr:row>22</xdr:row>
      <xdr:rowOff>178855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DED792C7-441A-4D27-B333-EB6223BF7C0C}"/>
            </a:ext>
          </a:extLst>
        </xdr:cNvPr>
        <xdr:cNvSpPr/>
      </xdr:nvSpPr>
      <xdr:spPr>
        <a:xfrm>
          <a:off x="3386254" y="4259767"/>
          <a:ext cx="52040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315951</xdr:colOff>
      <xdr:row>21</xdr:row>
      <xdr:rowOff>7434</xdr:rowOff>
    </xdr:from>
    <xdr:to>
      <xdr:col>5</xdr:col>
      <xdr:colOff>382858</xdr:colOff>
      <xdr:row>22</xdr:row>
      <xdr:rowOff>434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C7E4815C-0AD4-4DD5-B837-E6470927D38A}"/>
            </a:ext>
          </a:extLst>
        </xdr:cNvPr>
        <xdr:cNvSpPr/>
      </xdr:nvSpPr>
      <xdr:spPr>
        <a:xfrm>
          <a:off x="3363951" y="4081346"/>
          <a:ext cx="66907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275064</xdr:colOff>
      <xdr:row>19</xdr:row>
      <xdr:rowOff>11151</xdr:rowOff>
    </xdr:from>
    <xdr:to>
      <xdr:col>5</xdr:col>
      <xdr:colOff>390293</xdr:colOff>
      <xdr:row>19</xdr:row>
      <xdr:rowOff>186288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A3499AEC-64DD-4A78-B26F-F597D7AD5200}"/>
            </a:ext>
          </a:extLst>
        </xdr:cNvPr>
        <xdr:cNvSpPr/>
      </xdr:nvSpPr>
      <xdr:spPr>
        <a:xfrm>
          <a:off x="3323064" y="3713356"/>
          <a:ext cx="115229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204439</xdr:colOff>
      <xdr:row>17</xdr:row>
      <xdr:rowOff>7434</xdr:rowOff>
    </xdr:from>
    <xdr:to>
      <xdr:col>5</xdr:col>
      <xdr:colOff>319668</xdr:colOff>
      <xdr:row>17</xdr:row>
      <xdr:rowOff>182571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DAA8B3FD-2D5C-403D-B6D7-1C5D95289743}"/>
            </a:ext>
          </a:extLst>
        </xdr:cNvPr>
        <xdr:cNvSpPr/>
      </xdr:nvSpPr>
      <xdr:spPr>
        <a:xfrm>
          <a:off x="3252439" y="3330497"/>
          <a:ext cx="115229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267629</xdr:colOff>
      <xdr:row>18</xdr:row>
      <xdr:rowOff>7434</xdr:rowOff>
    </xdr:from>
    <xdr:to>
      <xdr:col>5</xdr:col>
      <xdr:colOff>327102</xdr:colOff>
      <xdr:row>18</xdr:row>
      <xdr:rowOff>182571</xdr:rowOff>
    </xdr:to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0E1C4C59-8FBA-42B2-A7DF-DDD7DBA7CF90}"/>
            </a:ext>
          </a:extLst>
        </xdr:cNvPr>
        <xdr:cNvSpPr/>
      </xdr:nvSpPr>
      <xdr:spPr>
        <a:xfrm>
          <a:off x="3315629" y="3520068"/>
          <a:ext cx="59473" cy="1751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82736</xdr:colOff>
      <xdr:row>22</xdr:row>
      <xdr:rowOff>637</xdr:rowOff>
    </xdr:from>
    <xdr:to>
      <xdr:col>16</xdr:col>
      <xdr:colOff>287387</xdr:colOff>
      <xdr:row>22</xdr:row>
      <xdr:rowOff>175774</xdr:rowOff>
    </xdr:to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4E7BA5A0-887E-45AF-878C-BF052B345904}"/>
            </a:ext>
          </a:extLst>
        </xdr:cNvPr>
        <xdr:cNvSpPr/>
      </xdr:nvSpPr>
      <xdr:spPr>
        <a:xfrm>
          <a:off x="10274951" y="4256686"/>
          <a:ext cx="204651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439784</xdr:colOff>
      <xdr:row>22</xdr:row>
      <xdr:rowOff>4355</xdr:rowOff>
    </xdr:from>
    <xdr:to>
      <xdr:col>4</xdr:col>
      <xdr:colOff>485503</xdr:colOff>
      <xdr:row>22</xdr:row>
      <xdr:rowOff>179492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39B9E793-9FE3-40FA-B21F-535261D71280}"/>
            </a:ext>
          </a:extLst>
        </xdr:cNvPr>
        <xdr:cNvSpPr/>
      </xdr:nvSpPr>
      <xdr:spPr>
        <a:xfrm>
          <a:off x="2878184" y="4288972"/>
          <a:ext cx="4571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409303</xdr:colOff>
      <xdr:row>19</xdr:row>
      <xdr:rowOff>13062</xdr:rowOff>
    </xdr:from>
    <xdr:to>
      <xdr:col>4</xdr:col>
      <xdr:colOff>455022</xdr:colOff>
      <xdr:row>19</xdr:row>
      <xdr:rowOff>188199</xdr:rowOff>
    </xdr:to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5CF075C5-DADC-4ED6-9111-532626865C48}"/>
            </a:ext>
          </a:extLst>
        </xdr:cNvPr>
        <xdr:cNvSpPr/>
      </xdr:nvSpPr>
      <xdr:spPr>
        <a:xfrm>
          <a:off x="2847703" y="3740331"/>
          <a:ext cx="4571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422365</xdr:colOff>
      <xdr:row>22</xdr:row>
      <xdr:rowOff>0</xdr:rowOff>
    </xdr:from>
    <xdr:to>
      <xdr:col>4</xdr:col>
      <xdr:colOff>422365</xdr:colOff>
      <xdr:row>23</xdr:row>
      <xdr:rowOff>1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72825C0B-14D8-471A-A234-6927EB1F7643}"/>
            </a:ext>
          </a:extLst>
        </xdr:cNvPr>
        <xdr:cNvCxnSpPr/>
      </xdr:nvCxnSpPr>
      <xdr:spPr>
        <a:xfrm>
          <a:off x="2860765" y="4284617"/>
          <a:ext cx="0" cy="182881"/>
        </a:xfrm>
        <a:prstGeom prst="line">
          <a:avLst/>
        </a:prstGeom>
        <a:ln w="22225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359723</xdr:colOff>
      <xdr:row>21</xdr:row>
      <xdr:rowOff>890</xdr:rowOff>
    </xdr:from>
    <xdr:to>
      <xdr:col>4</xdr:col>
      <xdr:colOff>429392</xdr:colOff>
      <xdr:row>21</xdr:row>
      <xdr:rowOff>176027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6CE2B8C5-D94A-44DF-A5D8-7AA0F45499D2}"/>
            </a:ext>
          </a:extLst>
        </xdr:cNvPr>
        <xdr:cNvSpPr/>
      </xdr:nvSpPr>
      <xdr:spPr>
        <a:xfrm>
          <a:off x="2798123" y="4101835"/>
          <a:ext cx="69669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305790</xdr:colOff>
      <xdr:row>18</xdr:row>
      <xdr:rowOff>13063</xdr:rowOff>
    </xdr:from>
    <xdr:to>
      <xdr:col>4</xdr:col>
      <xdr:colOff>362396</xdr:colOff>
      <xdr:row>18</xdr:row>
      <xdr:rowOff>188200</xdr:rowOff>
    </xdr:to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ACD2940F-F4A8-4870-A1F8-8B5B2BFE99AE}"/>
            </a:ext>
          </a:extLst>
        </xdr:cNvPr>
        <xdr:cNvSpPr/>
      </xdr:nvSpPr>
      <xdr:spPr>
        <a:xfrm>
          <a:off x="2744190" y="3549436"/>
          <a:ext cx="56606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261257</xdr:colOff>
      <xdr:row>22</xdr:row>
      <xdr:rowOff>0</xdr:rowOff>
    </xdr:from>
    <xdr:to>
      <xdr:col>4</xdr:col>
      <xdr:colOff>261257</xdr:colOff>
      <xdr:row>23</xdr:row>
      <xdr:rowOff>1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C92AE4A5-165B-4E24-B72A-DB78353DB382}"/>
            </a:ext>
          </a:extLst>
        </xdr:cNvPr>
        <xdr:cNvCxnSpPr/>
      </xdr:nvCxnSpPr>
      <xdr:spPr>
        <a:xfrm>
          <a:off x="2699657" y="4284617"/>
          <a:ext cx="0" cy="182881"/>
        </a:xfrm>
        <a:prstGeom prst="line">
          <a:avLst/>
        </a:prstGeom>
        <a:ln w="254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</xdr:colOff>
      <xdr:row>18</xdr:row>
      <xdr:rowOff>8709</xdr:rowOff>
    </xdr:from>
    <xdr:to>
      <xdr:col>4</xdr:col>
      <xdr:colOff>26125</xdr:colOff>
      <xdr:row>19</xdr:row>
      <xdr:rowOff>1</xdr:rowOff>
    </xdr:to>
    <xdr:cxnSp macro="">
      <xdr:nvCxnSpPr>
        <xdr:cNvPr id="360" name="Straight Connector 359">
          <a:extLst>
            <a:ext uri="{FF2B5EF4-FFF2-40B4-BE49-F238E27FC236}">
              <a16:creationId xmlns:a16="http://schemas.microsoft.com/office/drawing/2014/main" id="{9FFEB8A4-20C8-4B66-B0F3-7BBD335EF7C8}"/>
            </a:ext>
          </a:extLst>
        </xdr:cNvPr>
        <xdr:cNvCxnSpPr/>
      </xdr:nvCxnSpPr>
      <xdr:spPr>
        <a:xfrm>
          <a:off x="2464525" y="3544389"/>
          <a:ext cx="0" cy="182881"/>
        </a:xfrm>
        <a:prstGeom prst="line">
          <a:avLst/>
        </a:prstGeom>
        <a:ln w="254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73389</xdr:colOff>
      <xdr:row>19</xdr:row>
      <xdr:rowOff>14206</xdr:rowOff>
    </xdr:from>
    <xdr:to>
      <xdr:col>16</xdr:col>
      <xdr:colOff>243206</xdr:colOff>
      <xdr:row>19</xdr:row>
      <xdr:rowOff>185483</xdr:rowOff>
    </xdr:to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736A3851-D25A-4447-8A1F-CD027CC47A4A}"/>
            </a:ext>
          </a:extLst>
        </xdr:cNvPr>
        <xdr:cNvSpPr/>
      </xdr:nvSpPr>
      <xdr:spPr>
        <a:xfrm>
          <a:off x="10265604" y="3716411"/>
          <a:ext cx="169817" cy="1712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584754</xdr:colOff>
      <xdr:row>22</xdr:row>
      <xdr:rowOff>0</xdr:rowOff>
    </xdr:from>
    <xdr:to>
      <xdr:col>16</xdr:col>
      <xdr:colOff>70948</xdr:colOff>
      <xdr:row>22</xdr:row>
      <xdr:rowOff>175137</xdr:rowOff>
    </xdr:to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6AEB6FF3-6C11-4AEE-A28E-15DE1E4C7174}"/>
            </a:ext>
          </a:extLst>
        </xdr:cNvPr>
        <xdr:cNvSpPr/>
      </xdr:nvSpPr>
      <xdr:spPr>
        <a:xfrm>
          <a:off x="10167369" y="4256049"/>
          <a:ext cx="95794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434796</xdr:colOff>
      <xdr:row>21</xdr:row>
      <xdr:rowOff>1209</xdr:rowOff>
    </xdr:from>
    <xdr:to>
      <xdr:col>16</xdr:col>
      <xdr:colOff>77744</xdr:colOff>
      <xdr:row>21</xdr:row>
      <xdr:rowOff>176346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F007CE65-5053-40D8-87C1-153D20B8EB4C}"/>
            </a:ext>
          </a:extLst>
        </xdr:cNvPr>
        <xdr:cNvSpPr/>
      </xdr:nvSpPr>
      <xdr:spPr>
        <a:xfrm>
          <a:off x="10017411" y="4075121"/>
          <a:ext cx="252548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322541</xdr:colOff>
      <xdr:row>18</xdr:row>
      <xdr:rowOff>5564</xdr:rowOff>
    </xdr:from>
    <xdr:to>
      <xdr:col>15</xdr:col>
      <xdr:colOff>466231</xdr:colOff>
      <xdr:row>18</xdr:row>
      <xdr:rowOff>181130</xdr:rowOff>
    </xdr:to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30AA3FEB-DC5C-4CD6-8BBF-E1FFA804CF47}"/>
            </a:ext>
          </a:extLst>
        </xdr:cNvPr>
        <xdr:cNvSpPr/>
      </xdr:nvSpPr>
      <xdr:spPr>
        <a:xfrm>
          <a:off x="9905156" y="3518198"/>
          <a:ext cx="143690" cy="17556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352509</xdr:colOff>
      <xdr:row>22</xdr:row>
      <xdr:rowOff>7435</xdr:rowOff>
    </xdr:from>
    <xdr:to>
      <xdr:col>15</xdr:col>
      <xdr:colOff>448303</xdr:colOff>
      <xdr:row>23</xdr:row>
      <xdr:rowOff>436</xdr:rowOff>
    </xdr:to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A5E0EEA8-47CE-491A-B70A-D8E14A84D0EC}"/>
            </a:ext>
          </a:extLst>
        </xdr:cNvPr>
        <xdr:cNvSpPr/>
      </xdr:nvSpPr>
      <xdr:spPr>
        <a:xfrm>
          <a:off x="9935124" y="4263484"/>
          <a:ext cx="95794" cy="17513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201256</xdr:colOff>
      <xdr:row>18</xdr:row>
      <xdr:rowOff>9916</xdr:rowOff>
    </xdr:from>
    <xdr:to>
      <xdr:col>15</xdr:col>
      <xdr:colOff>314467</xdr:colOff>
      <xdr:row>18</xdr:row>
      <xdr:rowOff>185482</xdr:rowOff>
    </xdr:to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86501F4C-96ED-4432-9566-BE987742D574}"/>
            </a:ext>
          </a:extLst>
        </xdr:cNvPr>
        <xdr:cNvSpPr/>
      </xdr:nvSpPr>
      <xdr:spPr>
        <a:xfrm>
          <a:off x="9783871" y="3522550"/>
          <a:ext cx="113211" cy="17556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526870</xdr:colOff>
      <xdr:row>23</xdr:row>
      <xdr:rowOff>13063</xdr:rowOff>
    </xdr:from>
    <xdr:to>
      <xdr:col>18</xdr:col>
      <xdr:colOff>82732</xdr:colOff>
      <xdr:row>24</xdr:row>
      <xdr:rowOff>4355</xdr:rowOff>
    </xdr:to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F5201CB1-AC5E-4AD0-9E37-CA8A63B9E8A0}"/>
            </a:ext>
          </a:extLst>
        </xdr:cNvPr>
        <xdr:cNvSpPr/>
      </xdr:nvSpPr>
      <xdr:spPr>
        <a:xfrm>
          <a:off x="10890070" y="4480560"/>
          <a:ext cx="165462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518160</xdr:colOff>
      <xdr:row>22</xdr:row>
      <xdr:rowOff>8708</xdr:rowOff>
    </xdr:from>
    <xdr:to>
      <xdr:col>17</xdr:col>
      <xdr:colOff>579120</xdr:colOff>
      <xdr:row>23</xdr:row>
      <xdr:rowOff>0</xdr:rowOff>
    </xdr:to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5C5A5A67-DF3E-4CEA-8301-FED2330DEF21}"/>
            </a:ext>
          </a:extLst>
        </xdr:cNvPr>
        <xdr:cNvSpPr/>
      </xdr:nvSpPr>
      <xdr:spPr>
        <a:xfrm>
          <a:off x="10881360" y="4293325"/>
          <a:ext cx="60960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422365</xdr:colOff>
      <xdr:row>21</xdr:row>
      <xdr:rowOff>13065</xdr:rowOff>
    </xdr:from>
    <xdr:to>
      <xdr:col>17</xdr:col>
      <xdr:colOff>574766</xdr:colOff>
      <xdr:row>22</xdr:row>
      <xdr:rowOff>4357</xdr:rowOff>
    </xdr:to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7600C477-B10A-4ED3-B45D-9B0C4EE17B04}"/>
            </a:ext>
          </a:extLst>
        </xdr:cNvPr>
        <xdr:cNvSpPr/>
      </xdr:nvSpPr>
      <xdr:spPr>
        <a:xfrm>
          <a:off x="10785565" y="4114802"/>
          <a:ext cx="15240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400594</xdr:colOff>
      <xdr:row>19</xdr:row>
      <xdr:rowOff>13063</xdr:rowOff>
    </xdr:from>
    <xdr:to>
      <xdr:col>17</xdr:col>
      <xdr:colOff>552995</xdr:colOff>
      <xdr:row>19</xdr:row>
      <xdr:rowOff>187235</xdr:rowOff>
    </xdr:to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E8659CEB-384B-4524-B897-3A080AE7F3EB}"/>
            </a:ext>
          </a:extLst>
        </xdr:cNvPr>
        <xdr:cNvSpPr/>
      </xdr:nvSpPr>
      <xdr:spPr>
        <a:xfrm>
          <a:off x="10763794" y="3740332"/>
          <a:ext cx="15240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387531</xdr:colOff>
      <xdr:row>18</xdr:row>
      <xdr:rowOff>8709</xdr:rowOff>
    </xdr:from>
    <xdr:to>
      <xdr:col>17</xdr:col>
      <xdr:colOff>470262</xdr:colOff>
      <xdr:row>18</xdr:row>
      <xdr:rowOff>182881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C2069D47-5B85-4765-8A73-1CB84D730952}"/>
            </a:ext>
          </a:extLst>
        </xdr:cNvPr>
        <xdr:cNvSpPr/>
      </xdr:nvSpPr>
      <xdr:spPr>
        <a:xfrm>
          <a:off x="10750731" y="3544389"/>
          <a:ext cx="82731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378824</xdr:colOff>
      <xdr:row>17</xdr:row>
      <xdr:rowOff>13063</xdr:rowOff>
    </xdr:from>
    <xdr:to>
      <xdr:col>17</xdr:col>
      <xdr:colOff>448493</xdr:colOff>
      <xdr:row>17</xdr:row>
      <xdr:rowOff>187235</xdr:rowOff>
    </xdr:to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769DD926-4E12-4295-B235-BCA95635F8DC}"/>
            </a:ext>
          </a:extLst>
        </xdr:cNvPr>
        <xdr:cNvSpPr/>
      </xdr:nvSpPr>
      <xdr:spPr>
        <a:xfrm>
          <a:off x="10742024" y="3357154"/>
          <a:ext cx="69669" cy="174172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87085</xdr:colOff>
      <xdr:row>23</xdr:row>
      <xdr:rowOff>8708</xdr:rowOff>
    </xdr:from>
    <xdr:to>
      <xdr:col>18</xdr:col>
      <xdr:colOff>230777</xdr:colOff>
      <xdr:row>24</xdr:row>
      <xdr:rowOff>0</xdr:rowOff>
    </xdr:to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BED1E7AF-5DEF-4BEF-A138-7BAEEBEC889A}"/>
            </a:ext>
          </a:extLst>
        </xdr:cNvPr>
        <xdr:cNvSpPr/>
      </xdr:nvSpPr>
      <xdr:spPr>
        <a:xfrm>
          <a:off x="11059885" y="4476205"/>
          <a:ext cx="143692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69669</xdr:colOff>
      <xdr:row>22</xdr:row>
      <xdr:rowOff>4354</xdr:rowOff>
    </xdr:from>
    <xdr:to>
      <xdr:col>18</xdr:col>
      <xdr:colOff>139338</xdr:colOff>
      <xdr:row>22</xdr:row>
      <xdr:rowOff>178526</xdr:rowOff>
    </xdr:to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EA2054A3-E660-4A67-AA47-3AB4C8B4FCD0}"/>
            </a:ext>
          </a:extLst>
        </xdr:cNvPr>
        <xdr:cNvSpPr/>
      </xdr:nvSpPr>
      <xdr:spPr>
        <a:xfrm>
          <a:off x="11042469" y="4288971"/>
          <a:ext cx="69669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43543</xdr:colOff>
      <xdr:row>21</xdr:row>
      <xdr:rowOff>4354</xdr:rowOff>
    </xdr:from>
    <xdr:to>
      <xdr:col>18</xdr:col>
      <xdr:colOff>126274</xdr:colOff>
      <xdr:row>21</xdr:row>
      <xdr:rowOff>178526</xdr:rowOff>
    </xdr:to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1162B143-2DC5-4D85-A751-408EA3DB6FD5}"/>
            </a:ext>
          </a:extLst>
        </xdr:cNvPr>
        <xdr:cNvSpPr/>
      </xdr:nvSpPr>
      <xdr:spPr>
        <a:xfrm>
          <a:off x="11016343" y="4106091"/>
          <a:ext cx="82731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579119</xdr:colOff>
      <xdr:row>19</xdr:row>
      <xdr:rowOff>13063</xdr:rowOff>
    </xdr:from>
    <xdr:to>
      <xdr:col>18</xdr:col>
      <xdr:colOff>113211</xdr:colOff>
      <xdr:row>19</xdr:row>
      <xdr:rowOff>187235</xdr:rowOff>
    </xdr:to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F72D1F6D-97B7-498C-8DF9-FAC6655487DE}"/>
            </a:ext>
          </a:extLst>
        </xdr:cNvPr>
        <xdr:cNvSpPr/>
      </xdr:nvSpPr>
      <xdr:spPr>
        <a:xfrm>
          <a:off x="10942319" y="3740332"/>
          <a:ext cx="143692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566058</xdr:colOff>
      <xdr:row>18</xdr:row>
      <xdr:rowOff>8710</xdr:rowOff>
    </xdr:from>
    <xdr:to>
      <xdr:col>18</xdr:col>
      <xdr:colOff>30481</xdr:colOff>
      <xdr:row>18</xdr:row>
      <xdr:rowOff>182882</xdr:rowOff>
    </xdr:to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2A37DB3-3F69-4BCE-80E3-596AE3C91D50}"/>
            </a:ext>
          </a:extLst>
        </xdr:cNvPr>
        <xdr:cNvSpPr/>
      </xdr:nvSpPr>
      <xdr:spPr>
        <a:xfrm>
          <a:off x="10929258" y="3544390"/>
          <a:ext cx="74023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492034</xdr:colOff>
      <xdr:row>17</xdr:row>
      <xdr:rowOff>8709</xdr:rowOff>
    </xdr:from>
    <xdr:to>
      <xdr:col>18</xdr:col>
      <xdr:colOff>13063</xdr:colOff>
      <xdr:row>17</xdr:row>
      <xdr:rowOff>182881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2DA98E93-D89D-4C82-8480-A5C5F222B2D4}"/>
            </a:ext>
          </a:extLst>
        </xdr:cNvPr>
        <xdr:cNvSpPr/>
      </xdr:nvSpPr>
      <xdr:spPr>
        <a:xfrm>
          <a:off x="10855234" y="3352800"/>
          <a:ext cx="130629" cy="1741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500743</xdr:colOff>
      <xdr:row>23</xdr:row>
      <xdr:rowOff>15577</xdr:rowOff>
    </xdr:from>
    <xdr:to>
      <xdr:col>16</xdr:col>
      <xdr:colOff>500743</xdr:colOff>
      <xdr:row>23</xdr:row>
      <xdr:rowOff>179061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1065B9F8-D7D7-486A-A214-312DC057C6D7}"/>
            </a:ext>
          </a:extLst>
        </xdr:cNvPr>
        <xdr:cNvCxnSpPr/>
      </xdr:nvCxnSpPr>
      <xdr:spPr>
        <a:xfrm flipV="1">
          <a:off x="10254343" y="4483074"/>
          <a:ext cx="0" cy="163484"/>
        </a:xfrm>
        <a:prstGeom prst="line">
          <a:avLst/>
        </a:prstGeom>
        <a:ln w="254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21</xdr:row>
      <xdr:rowOff>182879</xdr:rowOff>
    </xdr:from>
    <xdr:to>
      <xdr:col>16</xdr:col>
      <xdr:colOff>487681</xdr:colOff>
      <xdr:row>22</xdr:row>
      <xdr:rowOff>178525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289C5C42-F068-47CB-8C26-FA5962C95C62}"/>
            </a:ext>
          </a:extLst>
        </xdr:cNvPr>
        <xdr:cNvCxnSpPr/>
      </xdr:nvCxnSpPr>
      <xdr:spPr>
        <a:xfrm flipV="1">
          <a:off x="10241280" y="4284616"/>
          <a:ext cx="1" cy="178526"/>
        </a:xfrm>
        <a:prstGeom prst="line">
          <a:avLst/>
        </a:prstGeom>
        <a:ln w="34925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343989</xdr:colOff>
      <xdr:row>20</xdr:row>
      <xdr:rowOff>4354</xdr:rowOff>
    </xdr:from>
    <xdr:to>
      <xdr:col>16</xdr:col>
      <xdr:colOff>492035</xdr:colOff>
      <xdr:row>20</xdr:row>
      <xdr:rowOff>178526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758D85F4-CA1B-4867-A8CA-C6EF0F6A0551}"/>
            </a:ext>
          </a:extLst>
        </xdr:cNvPr>
        <xdr:cNvSpPr/>
      </xdr:nvSpPr>
      <xdr:spPr>
        <a:xfrm>
          <a:off x="10097589" y="3923211"/>
          <a:ext cx="14804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313508</xdr:colOff>
      <xdr:row>20</xdr:row>
      <xdr:rowOff>182879</xdr:rowOff>
    </xdr:from>
    <xdr:to>
      <xdr:col>16</xdr:col>
      <xdr:colOff>313509</xdr:colOff>
      <xdr:row>21</xdr:row>
      <xdr:rowOff>178525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2EC17B6F-AD31-4F04-8092-F7B15348E8E0}"/>
            </a:ext>
          </a:extLst>
        </xdr:cNvPr>
        <xdr:cNvCxnSpPr/>
      </xdr:nvCxnSpPr>
      <xdr:spPr>
        <a:xfrm flipV="1">
          <a:off x="10067108" y="4101736"/>
          <a:ext cx="1" cy="178526"/>
        </a:xfrm>
        <a:prstGeom prst="line">
          <a:avLst/>
        </a:prstGeom>
        <a:ln w="34925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189146</xdr:colOff>
      <xdr:row>18</xdr:row>
      <xdr:rowOff>8709</xdr:rowOff>
    </xdr:from>
    <xdr:to>
      <xdr:col>16</xdr:col>
      <xdr:colOff>241397</xdr:colOff>
      <xdr:row>18</xdr:row>
      <xdr:rowOff>182881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279B4ACB-C6F3-42D8-A5E2-8851EAE59D07}"/>
            </a:ext>
          </a:extLst>
        </xdr:cNvPr>
        <xdr:cNvSpPr/>
      </xdr:nvSpPr>
      <xdr:spPr>
        <a:xfrm>
          <a:off x="10381361" y="3521343"/>
          <a:ext cx="52251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56605</xdr:colOff>
      <xdr:row>19</xdr:row>
      <xdr:rowOff>13062</xdr:rowOff>
    </xdr:from>
    <xdr:to>
      <xdr:col>16</xdr:col>
      <xdr:colOff>113211</xdr:colOff>
      <xdr:row>19</xdr:row>
      <xdr:rowOff>187234</xdr:rowOff>
    </xdr:to>
    <xdr:sp macro="" textlink="">
      <xdr:nvSpPr>
        <xdr:cNvPr id="404" name="Rectangle 403">
          <a:extLst>
            <a:ext uri="{FF2B5EF4-FFF2-40B4-BE49-F238E27FC236}">
              <a16:creationId xmlns:a16="http://schemas.microsoft.com/office/drawing/2014/main" id="{AB3B1F84-DDE9-40F5-A9D0-92923BAADD3A}"/>
            </a:ext>
          </a:extLst>
        </xdr:cNvPr>
        <xdr:cNvSpPr/>
      </xdr:nvSpPr>
      <xdr:spPr>
        <a:xfrm>
          <a:off x="9810205" y="3740331"/>
          <a:ext cx="5660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47897</xdr:colOff>
      <xdr:row>17</xdr:row>
      <xdr:rowOff>13063</xdr:rowOff>
    </xdr:from>
    <xdr:to>
      <xdr:col>16</xdr:col>
      <xdr:colOff>104503</xdr:colOff>
      <xdr:row>17</xdr:row>
      <xdr:rowOff>187235</xdr:rowOff>
    </xdr:to>
    <xdr:sp macro="" textlink="">
      <xdr:nvSpPr>
        <xdr:cNvPr id="405" name="Rectangle 404">
          <a:extLst>
            <a:ext uri="{FF2B5EF4-FFF2-40B4-BE49-F238E27FC236}">
              <a16:creationId xmlns:a16="http://schemas.microsoft.com/office/drawing/2014/main" id="{C4D07CBF-039A-47A0-BFAE-3EA7854582A7}"/>
            </a:ext>
          </a:extLst>
        </xdr:cNvPr>
        <xdr:cNvSpPr/>
      </xdr:nvSpPr>
      <xdr:spPr>
        <a:xfrm>
          <a:off x="9801497" y="3357154"/>
          <a:ext cx="56606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431074</xdr:colOff>
      <xdr:row>23</xdr:row>
      <xdr:rowOff>4354</xdr:rowOff>
    </xdr:from>
    <xdr:to>
      <xdr:col>16</xdr:col>
      <xdr:colOff>483325</xdr:colOff>
      <xdr:row>23</xdr:row>
      <xdr:rowOff>179699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5284ED55-6E38-4DA9-9ABB-FAC2FD2B3647}"/>
            </a:ext>
          </a:extLst>
        </xdr:cNvPr>
        <xdr:cNvSpPr/>
      </xdr:nvSpPr>
      <xdr:spPr>
        <a:xfrm>
          <a:off x="10184674" y="4471851"/>
          <a:ext cx="52251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413657</xdr:colOff>
      <xdr:row>22</xdr:row>
      <xdr:rowOff>4354</xdr:rowOff>
    </xdr:from>
    <xdr:to>
      <xdr:col>16</xdr:col>
      <xdr:colOff>465908</xdr:colOff>
      <xdr:row>22</xdr:row>
      <xdr:rowOff>179699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BAECE93C-7671-4A87-97C4-DE1C88AF3E78}"/>
            </a:ext>
          </a:extLst>
        </xdr:cNvPr>
        <xdr:cNvSpPr/>
      </xdr:nvSpPr>
      <xdr:spPr>
        <a:xfrm>
          <a:off x="10167257" y="4288971"/>
          <a:ext cx="52251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108857</xdr:colOff>
      <xdr:row>20</xdr:row>
      <xdr:rowOff>4354</xdr:rowOff>
    </xdr:from>
    <xdr:to>
      <xdr:col>16</xdr:col>
      <xdr:colOff>326571</xdr:colOff>
      <xdr:row>20</xdr:row>
      <xdr:rowOff>179699</xdr:rowOff>
    </xdr:to>
    <xdr:sp macro="" textlink="">
      <xdr:nvSpPr>
        <xdr:cNvPr id="408" name="Rectangle 407">
          <a:extLst>
            <a:ext uri="{FF2B5EF4-FFF2-40B4-BE49-F238E27FC236}">
              <a16:creationId xmlns:a16="http://schemas.microsoft.com/office/drawing/2014/main" id="{24A8FCAE-24FA-4B51-A44F-09EE2DD3F2B8}"/>
            </a:ext>
          </a:extLst>
        </xdr:cNvPr>
        <xdr:cNvSpPr/>
      </xdr:nvSpPr>
      <xdr:spPr>
        <a:xfrm>
          <a:off x="9862457" y="3923211"/>
          <a:ext cx="217714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88361</xdr:colOff>
      <xdr:row>21</xdr:row>
      <xdr:rowOff>4355</xdr:rowOff>
    </xdr:from>
    <xdr:to>
      <xdr:col>16</xdr:col>
      <xdr:colOff>140612</xdr:colOff>
      <xdr:row>21</xdr:row>
      <xdr:rowOff>179700</xdr:rowOff>
    </xdr:to>
    <xdr:sp macro="" textlink="">
      <xdr:nvSpPr>
        <xdr:cNvPr id="409" name="Rectangle 408">
          <a:extLst>
            <a:ext uri="{FF2B5EF4-FFF2-40B4-BE49-F238E27FC236}">
              <a16:creationId xmlns:a16="http://schemas.microsoft.com/office/drawing/2014/main" id="{EA23DDEC-169C-4747-A23E-547BAA539C60}"/>
            </a:ext>
          </a:extLst>
        </xdr:cNvPr>
        <xdr:cNvSpPr/>
      </xdr:nvSpPr>
      <xdr:spPr>
        <a:xfrm>
          <a:off x="10280576" y="4078267"/>
          <a:ext cx="52251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65314</xdr:colOff>
      <xdr:row>18</xdr:row>
      <xdr:rowOff>8709</xdr:rowOff>
    </xdr:from>
    <xdr:to>
      <xdr:col>16</xdr:col>
      <xdr:colOff>117565</xdr:colOff>
      <xdr:row>18</xdr:row>
      <xdr:rowOff>184054</xdr:rowOff>
    </xdr:to>
    <xdr:sp macro="" textlink="">
      <xdr:nvSpPr>
        <xdr:cNvPr id="410" name="Rectangle 409">
          <a:extLst>
            <a:ext uri="{FF2B5EF4-FFF2-40B4-BE49-F238E27FC236}">
              <a16:creationId xmlns:a16="http://schemas.microsoft.com/office/drawing/2014/main" id="{FA9F67D1-99DD-4766-BCD7-6DD0740B8291}"/>
            </a:ext>
          </a:extLst>
        </xdr:cNvPr>
        <xdr:cNvSpPr/>
      </xdr:nvSpPr>
      <xdr:spPr>
        <a:xfrm>
          <a:off x="9818914" y="3544389"/>
          <a:ext cx="52251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0</xdr:colOff>
      <xdr:row>19</xdr:row>
      <xdr:rowOff>8708</xdr:rowOff>
    </xdr:from>
    <xdr:to>
      <xdr:col>16</xdr:col>
      <xdr:colOff>52251</xdr:colOff>
      <xdr:row>19</xdr:row>
      <xdr:rowOff>184053</xdr:rowOff>
    </xdr:to>
    <xdr:sp macro="" textlink="">
      <xdr:nvSpPr>
        <xdr:cNvPr id="411" name="Rectangle 410">
          <a:extLst>
            <a:ext uri="{FF2B5EF4-FFF2-40B4-BE49-F238E27FC236}">
              <a16:creationId xmlns:a16="http://schemas.microsoft.com/office/drawing/2014/main" id="{57F37035-DB74-4408-AD8D-FBFECB21BFBA}"/>
            </a:ext>
          </a:extLst>
        </xdr:cNvPr>
        <xdr:cNvSpPr/>
      </xdr:nvSpPr>
      <xdr:spPr>
        <a:xfrm>
          <a:off x="9753600" y="3735977"/>
          <a:ext cx="52251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8709</xdr:colOff>
      <xdr:row>18</xdr:row>
      <xdr:rowOff>8708</xdr:rowOff>
    </xdr:from>
    <xdr:to>
      <xdr:col>16</xdr:col>
      <xdr:colOff>8709</xdr:colOff>
      <xdr:row>18</xdr:row>
      <xdr:rowOff>193430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1E445519-FB95-4651-BCA3-E175704EFD81}"/>
            </a:ext>
          </a:extLst>
        </xdr:cNvPr>
        <xdr:cNvCxnSpPr/>
      </xdr:nvCxnSpPr>
      <xdr:spPr>
        <a:xfrm>
          <a:off x="10207786" y="3543216"/>
          <a:ext cx="0" cy="184722"/>
        </a:xfrm>
        <a:prstGeom prst="line">
          <a:avLst/>
        </a:prstGeom>
        <a:ln w="25400">
          <a:solidFill>
            <a:schemeClr val="accent4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535577</xdr:colOff>
      <xdr:row>17</xdr:row>
      <xdr:rowOff>13063</xdr:rowOff>
    </xdr:from>
    <xdr:to>
      <xdr:col>16</xdr:col>
      <xdr:colOff>0</xdr:colOff>
      <xdr:row>17</xdr:row>
      <xdr:rowOff>188408</xdr:rowOff>
    </xdr:to>
    <xdr:sp macro="" textlink="">
      <xdr:nvSpPr>
        <xdr:cNvPr id="413" name="Rectangle 412">
          <a:extLst>
            <a:ext uri="{FF2B5EF4-FFF2-40B4-BE49-F238E27FC236}">
              <a16:creationId xmlns:a16="http://schemas.microsoft.com/office/drawing/2014/main" id="{52087FFA-619C-471D-AE77-D8D2F52D2B1C}"/>
            </a:ext>
          </a:extLst>
        </xdr:cNvPr>
        <xdr:cNvSpPr/>
      </xdr:nvSpPr>
      <xdr:spPr>
        <a:xfrm>
          <a:off x="9679577" y="3357154"/>
          <a:ext cx="74023" cy="17534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301083</xdr:colOff>
      <xdr:row>23</xdr:row>
      <xdr:rowOff>7434</xdr:rowOff>
    </xdr:from>
    <xdr:to>
      <xdr:col>16</xdr:col>
      <xdr:colOff>430037</xdr:colOff>
      <xdr:row>24</xdr:row>
      <xdr:rowOff>1144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3BCB2F8C-B8BE-4388-A073-F5B5E3B8C953}"/>
            </a:ext>
          </a:extLst>
        </xdr:cNvPr>
        <xdr:cNvSpPr/>
      </xdr:nvSpPr>
      <xdr:spPr>
        <a:xfrm>
          <a:off x="10493298" y="4445619"/>
          <a:ext cx="128954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286214</xdr:colOff>
      <xdr:row>22</xdr:row>
      <xdr:rowOff>3717</xdr:rowOff>
    </xdr:from>
    <xdr:to>
      <xdr:col>16</xdr:col>
      <xdr:colOff>360555</xdr:colOff>
      <xdr:row>22</xdr:row>
      <xdr:rowOff>178319</xdr:rowOff>
    </xdr:to>
    <xdr:sp macro="" textlink="">
      <xdr:nvSpPr>
        <xdr:cNvPr id="415" name="Rectangle 414">
          <a:extLst>
            <a:ext uri="{FF2B5EF4-FFF2-40B4-BE49-F238E27FC236}">
              <a16:creationId xmlns:a16="http://schemas.microsoft.com/office/drawing/2014/main" id="{4C03D231-0948-4F04-8742-13B24E9837D4}"/>
            </a:ext>
          </a:extLst>
        </xdr:cNvPr>
        <xdr:cNvSpPr/>
      </xdr:nvSpPr>
      <xdr:spPr>
        <a:xfrm>
          <a:off x="10478429" y="4259766"/>
          <a:ext cx="74341" cy="174602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170986</xdr:colOff>
      <xdr:row>21</xdr:row>
      <xdr:rowOff>7434</xdr:rowOff>
    </xdr:from>
    <xdr:to>
      <xdr:col>16</xdr:col>
      <xdr:colOff>299940</xdr:colOff>
      <xdr:row>22</xdr:row>
      <xdr:rowOff>1144</xdr:rowOff>
    </xdr:to>
    <xdr:sp macro="" textlink="">
      <xdr:nvSpPr>
        <xdr:cNvPr id="416" name="Rectangle 415">
          <a:extLst>
            <a:ext uri="{FF2B5EF4-FFF2-40B4-BE49-F238E27FC236}">
              <a16:creationId xmlns:a16="http://schemas.microsoft.com/office/drawing/2014/main" id="{E6EC2D41-9C39-42BE-ACA5-6927C30A23E0}"/>
            </a:ext>
          </a:extLst>
        </xdr:cNvPr>
        <xdr:cNvSpPr/>
      </xdr:nvSpPr>
      <xdr:spPr>
        <a:xfrm>
          <a:off x="10363201" y="4081346"/>
          <a:ext cx="128954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494371</xdr:colOff>
      <xdr:row>19</xdr:row>
      <xdr:rowOff>0</xdr:rowOff>
    </xdr:from>
    <xdr:to>
      <xdr:col>15</xdr:col>
      <xdr:colOff>602166</xdr:colOff>
      <xdr:row>19</xdr:row>
      <xdr:rowOff>175847</xdr:rowOff>
    </xdr:to>
    <xdr:sp macro="" textlink="">
      <xdr:nvSpPr>
        <xdr:cNvPr id="417" name="Rectangle 416">
          <a:extLst>
            <a:ext uri="{FF2B5EF4-FFF2-40B4-BE49-F238E27FC236}">
              <a16:creationId xmlns:a16="http://schemas.microsoft.com/office/drawing/2014/main" id="{C653C2E3-CE70-413D-9D2D-D196284F85C5}"/>
            </a:ext>
          </a:extLst>
        </xdr:cNvPr>
        <xdr:cNvSpPr/>
      </xdr:nvSpPr>
      <xdr:spPr>
        <a:xfrm>
          <a:off x="10076986" y="3702205"/>
          <a:ext cx="107795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468350</xdr:colOff>
      <xdr:row>18</xdr:row>
      <xdr:rowOff>7434</xdr:rowOff>
    </xdr:from>
    <xdr:to>
      <xdr:col>15</xdr:col>
      <xdr:colOff>598447</xdr:colOff>
      <xdr:row>18</xdr:row>
      <xdr:rowOff>183281</xdr:rowOff>
    </xdr:to>
    <xdr:sp macro="" textlink="">
      <xdr:nvSpPr>
        <xdr:cNvPr id="418" name="Rectangle 417">
          <a:extLst>
            <a:ext uri="{FF2B5EF4-FFF2-40B4-BE49-F238E27FC236}">
              <a16:creationId xmlns:a16="http://schemas.microsoft.com/office/drawing/2014/main" id="{7B3CC389-DFE6-4B19-A48A-6E27A93490EC}"/>
            </a:ext>
          </a:extLst>
        </xdr:cNvPr>
        <xdr:cNvSpPr/>
      </xdr:nvSpPr>
      <xdr:spPr>
        <a:xfrm>
          <a:off x="10050965" y="3520068"/>
          <a:ext cx="130097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297366</xdr:colOff>
      <xdr:row>17</xdr:row>
      <xdr:rowOff>7435</xdr:rowOff>
    </xdr:from>
    <xdr:to>
      <xdr:col>15</xdr:col>
      <xdr:colOff>527824</xdr:colOff>
      <xdr:row>17</xdr:row>
      <xdr:rowOff>183282</xdr:rowOff>
    </xdr:to>
    <xdr:sp macro="" textlink="">
      <xdr:nvSpPr>
        <xdr:cNvPr id="419" name="Rectangle 418">
          <a:extLst>
            <a:ext uri="{FF2B5EF4-FFF2-40B4-BE49-F238E27FC236}">
              <a16:creationId xmlns:a16="http://schemas.microsoft.com/office/drawing/2014/main" id="{12499517-52DE-4C16-80FE-EF485FA6F023}"/>
            </a:ext>
          </a:extLst>
        </xdr:cNvPr>
        <xdr:cNvSpPr/>
      </xdr:nvSpPr>
      <xdr:spPr>
        <a:xfrm>
          <a:off x="9879981" y="3330498"/>
          <a:ext cx="230458" cy="175847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486935</xdr:colOff>
      <xdr:row>23</xdr:row>
      <xdr:rowOff>7434</xdr:rowOff>
    </xdr:from>
    <xdr:to>
      <xdr:col>16</xdr:col>
      <xdr:colOff>178418</xdr:colOff>
      <xdr:row>24</xdr:row>
      <xdr:rowOff>1144</xdr:rowOff>
    </xdr:to>
    <xdr:sp macro="" textlink="">
      <xdr:nvSpPr>
        <xdr:cNvPr id="420" name="Rectangle 419">
          <a:extLst>
            <a:ext uri="{FF2B5EF4-FFF2-40B4-BE49-F238E27FC236}">
              <a16:creationId xmlns:a16="http://schemas.microsoft.com/office/drawing/2014/main" id="{E5F8CA1B-BDCA-4DE1-81B1-D4067385A73C}"/>
            </a:ext>
          </a:extLst>
        </xdr:cNvPr>
        <xdr:cNvSpPr/>
      </xdr:nvSpPr>
      <xdr:spPr>
        <a:xfrm>
          <a:off x="10069550" y="4445619"/>
          <a:ext cx="301083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475785</xdr:colOff>
      <xdr:row>22</xdr:row>
      <xdr:rowOff>11151</xdr:rowOff>
    </xdr:from>
    <xdr:to>
      <xdr:col>15</xdr:col>
      <xdr:colOff>568711</xdr:colOff>
      <xdr:row>23</xdr:row>
      <xdr:rowOff>4862</xdr:rowOff>
    </xdr:to>
    <xdr:sp macro="" textlink="">
      <xdr:nvSpPr>
        <xdr:cNvPr id="421" name="Rectangle 420">
          <a:extLst>
            <a:ext uri="{FF2B5EF4-FFF2-40B4-BE49-F238E27FC236}">
              <a16:creationId xmlns:a16="http://schemas.microsoft.com/office/drawing/2014/main" id="{C2FD0A31-C1A8-4385-A3F7-A3C8067A7DB7}"/>
            </a:ext>
          </a:extLst>
        </xdr:cNvPr>
        <xdr:cNvSpPr/>
      </xdr:nvSpPr>
      <xdr:spPr>
        <a:xfrm>
          <a:off x="10058400" y="4267200"/>
          <a:ext cx="92926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215589</xdr:colOff>
      <xdr:row>21</xdr:row>
      <xdr:rowOff>3717</xdr:rowOff>
    </xdr:from>
    <xdr:to>
      <xdr:col>15</xdr:col>
      <xdr:colOff>427462</xdr:colOff>
      <xdr:row>21</xdr:row>
      <xdr:rowOff>179564</xdr:rowOff>
    </xdr:to>
    <xdr:sp macro="" textlink="">
      <xdr:nvSpPr>
        <xdr:cNvPr id="422" name="Rectangle 421">
          <a:extLst>
            <a:ext uri="{FF2B5EF4-FFF2-40B4-BE49-F238E27FC236}">
              <a16:creationId xmlns:a16="http://schemas.microsoft.com/office/drawing/2014/main" id="{FF359978-1E31-4758-8132-E9338996FC8B}"/>
            </a:ext>
          </a:extLst>
        </xdr:cNvPr>
        <xdr:cNvSpPr/>
      </xdr:nvSpPr>
      <xdr:spPr>
        <a:xfrm>
          <a:off x="9798204" y="4077629"/>
          <a:ext cx="211873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193288</xdr:colOff>
      <xdr:row>19</xdr:row>
      <xdr:rowOff>7434</xdr:rowOff>
    </xdr:from>
    <xdr:to>
      <xdr:col>15</xdr:col>
      <xdr:colOff>304800</xdr:colOff>
      <xdr:row>19</xdr:row>
      <xdr:rowOff>183281</xdr:rowOff>
    </xdr:to>
    <xdr:sp macro="" textlink="">
      <xdr:nvSpPr>
        <xdr:cNvPr id="423" name="Rectangle 422">
          <a:extLst>
            <a:ext uri="{FF2B5EF4-FFF2-40B4-BE49-F238E27FC236}">
              <a16:creationId xmlns:a16="http://schemas.microsoft.com/office/drawing/2014/main" id="{C65C4579-8E56-49CF-A05C-A8A0919C82BA}"/>
            </a:ext>
          </a:extLst>
        </xdr:cNvPr>
        <xdr:cNvSpPr/>
      </xdr:nvSpPr>
      <xdr:spPr>
        <a:xfrm>
          <a:off x="9775903" y="3709639"/>
          <a:ext cx="111512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33453</xdr:colOff>
      <xdr:row>18</xdr:row>
      <xdr:rowOff>11151</xdr:rowOff>
    </xdr:from>
    <xdr:to>
      <xdr:col>15</xdr:col>
      <xdr:colOff>197004</xdr:colOff>
      <xdr:row>18</xdr:row>
      <xdr:rowOff>186998</xdr:rowOff>
    </xdr:to>
    <xdr:sp macro="" textlink="">
      <xdr:nvSpPr>
        <xdr:cNvPr id="424" name="Rectangle 423">
          <a:extLst>
            <a:ext uri="{FF2B5EF4-FFF2-40B4-BE49-F238E27FC236}">
              <a16:creationId xmlns:a16="http://schemas.microsoft.com/office/drawing/2014/main" id="{47ECF735-E6FA-4320-A2F1-92D4746C92B9}"/>
            </a:ext>
          </a:extLst>
        </xdr:cNvPr>
        <xdr:cNvSpPr/>
      </xdr:nvSpPr>
      <xdr:spPr>
        <a:xfrm>
          <a:off x="9616068" y="3523785"/>
          <a:ext cx="163551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475786</xdr:colOff>
      <xdr:row>17</xdr:row>
      <xdr:rowOff>7435</xdr:rowOff>
    </xdr:from>
    <xdr:to>
      <xdr:col>15</xdr:col>
      <xdr:colOff>185854</xdr:colOff>
      <xdr:row>17</xdr:row>
      <xdr:rowOff>183282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F6FB5F38-235B-4A78-8744-29F16B2F00BA}"/>
            </a:ext>
          </a:extLst>
        </xdr:cNvPr>
        <xdr:cNvSpPr/>
      </xdr:nvSpPr>
      <xdr:spPr>
        <a:xfrm>
          <a:off x="9448801" y="3330498"/>
          <a:ext cx="319668" cy="175847"/>
        </a:xfrm>
        <a:prstGeom prst="rect">
          <a:avLst/>
        </a:pr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15</xdr:col>
      <xdr:colOff>479502</xdr:colOff>
      <xdr:row>23</xdr:row>
      <xdr:rowOff>10786</xdr:rowOff>
    </xdr:from>
    <xdr:to>
      <xdr:col>15</xdr:col>
      <xdr:colOff>479502</xdr:colOff>
      <xdr:row>24</xdr:row>
      <xdr:rowOff>226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260F4E40-09F5-4BC9-BC87-E699DAF53DAC}"/>
            </a:ext>
          </a:extLst>
        </xdr:cNvPr>
        <xdr:cNvCxnSpPr/>
      </xdr:nvCxnSpPr>
      <xdr:spPr>
        <a:xfrm>
          <a:off x="10062117" y="4448971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345688</xdr:colOff>
      <xdr:row>22</xdr:row>
      <xdr:rowOff>7435</xdr:rowOff>
    </xdr:from>
    <xdr:to>
      <xdr:col>15</xdr:col>
      <xdr:colOff>345688</xdr:colOff>
      <xdr:row>22</xdr:row>
      <xdr:rowOff>179012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1C0D30A4-92F5-4FBC-9820-A55D1C77BC11}"/>
            </a:ext>
          </a:extLst>
        </xdr:cNvPr>
        <xdr:cNvCxnSpPr/>
      </xdr:nvCxnSpPr>
      <xdr:spPr>
        <a:xfrm>
          <a:off x="9928303" y="4263484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208156</xdr:colOff>
      <xdr:row>21</xdr:row>
      <xdr:rowOff>7434</xdr:rowOff>
    </xdr:from>
    <xdr:to>
      <xdr:col>15</xdr:col>
      <xdr:colOff>208156</xdr:colOff>
      <xdr:row>21</xdr:row>
      <xdr:rowOff>179011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50B74C8D-1CA8-4D43-9C19-0D66160DFCBA}"/>
            </a:ext>
          </a:extLst>
        </xdr:cNvPr>
        <xdr:cNvCxnSpPr/>
      </xdr:nvCxnSpPr>
      <xdr:spPr>
        <a:xfrm>
          <a:off x="9790771" y="4081346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170985</xdr:colOff>
      <xdr:row>19</xdr:row>
      <xdr:rowOff>7434</xdr:rowOff>
    </xdr:from>
    <xdr:to>
      <xdr:col>15</xdr:col>
      <xdr:colOff>170985</xdr:colOff>
      <xdr:row>19</xdr:row>
      <xdr:rowOff>179011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D2404E81-A1A3-47C9-A050-476BABABBC66}"/>
            </a:ext>
          </a:extLst>
        </xdr:cNvPr>
        <xdr:cNvCxnSpPr/>
      </xdr:nvCxnSpPr>
      <xdr:spPr>
        <a:xfrm>
          <a:off x="9753600" y="3709639"/>
          <a:ext cx="0" cy="171577"/>
        </a:xfrm>
        <a:prstGeom prst="line">
          <a:avLst/>
        </a:prstGeom>
        <a:ln w="317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453483</xdr:colOff>
      <xdr:row>17</xdr:row>
      <xdr:rowOff>3718</xdr:rowOff>
    </xdr:from>
    <xdr:to>
      <xdr:col>14</xdr:col>
      <xdr:colOff>453483</xdr:colOff>
      <xdr:row>17</xdr:row>
      <xdr:rowOff>175295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C753BEBC-4374-4DF1-98D4-4A3C612382A7}"/>
            </a:ext>
          </a:extLst>
        </xdr:cNvPr>
        <xdr:cNvCxnSpPr/>
      </xdr:nvCxnSpPr>
      <xdr:spPr>
        <a:xfrm>
          <a:off x="9426498" y="3326781"/>
          <a:ext cx="0" cy="171577"/>
        </a:xfrm>
        <a:prstGeom prst="line">
          <a:avLst/>
        </a:prstGeom>
        <a:ln w="317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22302</xdr:colOff>
      <xdr:row>18</xdr:row>
      <xdr:rowOff>11151</xdr:rowOff>
    </xdr:from>
    <xdr:to>
      <xdr:col>15</xdr:col>
      <xdr:colOff>22302</xdr:colOff>
      <xdr:row>18</xdr:row>
      <xdr:rowOff>182728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18F3D94F-0BB6-41F6-A0BB-62B7AA15B9FC}"/>
            </a:ext>
          </a:extLst>
        </xdr:cNvPr>
        <xdr:cNvCxnSpPr/>
      </xdr:nvCxnSpPr>
      <xdr:spPr>
        <a:xfrm>
          <a:off x="9604917" y="3523785"/>
          <a:ext cx="0" cy="171577"/>
        </a:xfrm>
        <a:prstGeom prst="line">
          <a:avLst/>
        </a:prstGeom>
        <a:ln w="63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460917</xdr:colOff>
      <xdr:row>23</xdr:row>
      <xdr:rowOff>11152</xdr:rowOff>
    </xdr:from>
    <xdr:to>
      <xdr:col>15</xdr:col>
      <xdr:colOff>460917</xdr:colOff>
      <xdr:row>24</xdr:row>
      <xdr:rowOff>592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112C865D-FD3B-4B18-90FC-EDEA65FBD0CE}"/>
            </a:ext>
          </a:extLst>
        </xdr:cNvPr>
        <xdr:cNvCxnSpPr/>
      </xdr:nvCxnSpPr>
      <xdr:spPr>
        <a:xfrm>
          <a:off x="10043532" y="4449337"/>
          <a:ext cx="0" cy="171577"/>
        </a:xfrm>
        <a:prstGeom prst="line">
          <a:avLst/>
        </a:prstGeom>
        <a:ln w="158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334536</xdr:colOff>
      <xdr:row>22</xdr:row>
      <xdr:rowOff>7435</xdr:rowOff>
    </xdr:from>
    <xdr:to>
      <xdr:col>15</xdr:col>
      <xdr:colOff>334536</xdr:colOff>
      <xdr:row>22</xdr:row>
      <xdr:rowOff>179012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BE35F718-713B-44CE-83AA-E344887C02AC}"/>
            </a:ext>
          </a:extLst>
        </xdr:cNvPr>
        <xdr:cNvCxnSpPr/>
      </xdr:nvCxnSpPr>
      <xdr:spPr>
        <a:xfrm>
          <a:off x="9917151" y="4263484"/>
          <a:ext cx="0" cy="171577"/>
        </a:xfrm>
        <a:prstGeom prst="line">
          <a:avLst/>
        </a:prstGeom>
        <a:ln w="63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197005</xdr:colOff>
      <xdr:row>21</xdr:row>
      <xdr:rowOff>7434</xdr:rowOff>
    </xdr:from>
    <xdr:to>
      <xdr:col>15</xdr:col>
      <xdr:colOff>197005</xdr:colOff>
      <xdr:row>21</xdr:row>
      <xdr:rowOff>179011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7B451CD-1CA3-4F26-8ECB-D3C08DEB1C3B}"/>
            </a:ext>
          </a:extLst>
        </xdr:cNvPr>
        <xdr:cNvCxnSpPr/>
      </xdr:nvCxnSpPr>
      <xdr:spPr>
        <a:xfrm>
          <a:off x="9779620" y="4081346"/>
          <a:ext cx="0" cy="171577"/>
        </a:xfrm>
        <a:prstGeom prst="line">
          <a:avLst/>
        </a:prstGeom>
        <a:ln w="63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144966</xdr:colOff>
      <xdr:row>19</xdr:row>
      <xdr:rowOff>11151</xdr:rowOff>
    </xdr:from>
    <xdr:to>
      <xdr:col>15</xdr:col>
      <xdr:colOff>144966</xdr:colOff>
      <xdr:row>19</xdr:row>
      <xdr:rowOff>182728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A4262073-7337-49FA-866C-81EFBD8BC36D}"/>
            </a:ext>
          </a:extLst>
        </xdr:cNvPr>
        <xdr:cNvCxnSpPr/>
      </xdr:nvCxnSpPr>
      <xdr:spPr>
        <a:xfrm>
          <a:off x="9727581" y="3713356"/>
          <a:ext cx="0" cy="171577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11151</xdr:colOff>
      <xdr:row>18</xdr:row>
      <xdr:rowOff>7435</xdr:rowOff>
    </xdr:from>
    <xdr:to>
      <xdr:col>15</xdr:col>
      <xdr:colOff>11151</xdr:colOff>
      <xdr:row>18</xdr:row>
      <xdr:rowOff>179012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2FF539DD-AF3E-4E1A-A5A8-E57C70DC8D0B}"/>
            </a:ext>
          </a:extLst>
        </xdr:cNvPr>
        <xdr:cNvCxnSpPr/>
      </xdr:nvCxnSpPr>
      <xdr:spPr>
        <a:xfrm>
          <a:off x="9593766" y="3520069"/>
          <a:ext cx="0" cy="171577"/>
        </a:xfrm>
        <a:prstGeom prst="line">
          <a:avLst/>
        </a:prstGeom>
        <a:ln w="31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427463</xdr:colOff>
      <xdr:row>17</xdr:row>
      <xdr:rowOff>11152</xdr:rowOff>
    </xdr:from>
    <xdr:to>
      <xdr:col>14</xdr:col>
      <xdr:colOff>427463</xdr:colOff>
      <xdr:row>17</xdr:row>
      <xdr:rowOff>182729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95140CCC-9D19-4FBF-954B-23D84696C8CB}"/>
            </a:ext>
          </a:extLst>
        </xdr:cNvPr>
        <xdr:cNvCxnSpPr/>
      </xdr:nvCxnSpPr>
      <xdr:spPr>
        <a:xfrm>
          <a:off x="9400478" y="3334215"/>
          <a:ext cx="0" cy="171577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330820</xdr:colOff>
      <xdr:row>23</xdr:row>
      <xdr:rowOff>7435</xdr:rowOff>
    </xdr:from>
    <xdr:to>
      <xdr:col>17</xdr:col>
      <xdr:colOff>330820</xdr:colOff>
      <xdr:row>23</xdr:row>
      <xdr:rowOff>179012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8C0418D-BAC2-4F9D-AA17-FC5A2A4E6C54}"/>
            </a:ext>
          </a:extLst>
        </xdr:cNvPr>
        <xdr:cNvCxnSpPr/>
      </xdr:nvCxnSpPr>
      <xdr:spPr>
        <a:xfrm>
          <a:off x="11132635" y="4445620"/>
          <a:ext cx="0" cy="171577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598449</xdr:colOff>
      <xdr:row>20</xdr:row>
      <xdr:rowOff>3716</xdr:rowOff>
    </xdr:from>
    <xdr:to>
      <xdr:col>17</xdr:col>
      <xdr:colOff>330819</xdr:colOff>
      <xdr:row>20</xdr:row>
      <xdr:rowOff>179563</xdr:rowOff>
    </xdr:to>
    <xdr:sp macro="" textlink="">
      <xdr:nvSpPr>
        <xdr:cNvPr id="443" name="Rectangle 442">
          <a:extLst>
            <a:ext uri="{FF2B5EF4-FFF2-40B4-BE49-F238E27FC236}">
              <a16:creationId xmlns:a16="http://schemas.microsoft.com/office/drawing/2014/main" id="{F9B824EC-2495-44FD-BEF3-BC005D22939C}"/>
            </a:ext>
          </a:extLst>
        </xdr:cNvPr>
        <xdr:cNvSpPr/>
      </xdr:nvSpPr>
      <xdr:spPr>
        <a:xfrm>
          <a:off x="10790664" y="3895492"/>
          <a:ext cx="341970" cy="1758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282497</xdr:colOff>
      <xdr:row>18</xdr:row>
      <xdr:rowOff>7434</xdr:rowOff>
    </xdr:from>
    <xdr:to>
      <xdr:col>16</xdr:col>
      <xdr:colOff>328216</xdr:colOff>
      <xdr:row>18</xdr:row>
      <xdr:rowOff>182036</xdr:rowOff>
    </xdr:to>
    <xdr:sp macro="" textlink="">
      <xdr:nvSpPr>
        <xdr:cNvPr id="444" name="Rectangle 443">
          <a:extLst>
            <a:ext uri="{FF2B5EF4-FFF2-40B4-BE49-F238E27FC236}">
              <a16:creationId xmlns:a16="http://schemas.microsoft.com/office/drawing/2014/main" id="{2E0A05AC-E079-44E7-8A6A-C829CF8101BE}"/>
            </a:ext>
          </a:extLst>
        </xdr:cNvPr>
        <xdr:cNvSpPr/>
      </xdr:nvSpPr>
      <xdr:spPr>
        <a:xfrm>
          <a:off x="10474712" y="3520068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278781</xdr:colOff>
      <xdr:row>22</xdr:row>
      <xdr:rowOff>3717</xdr:rowOff>
    </xdr:from>
    <xdr:to>
      <xdr:col>17</xdr:col>
      <xdr:colOff>324500</xdr:colOff>
      <xdr:row>22</xdr:row>
      <xdr:rowOff>178319</xdr:rowOff>
    </xdr:to>
    <xdr:sp macro="" textlink="">
      <xdr:nvSpPr>
        <xdr:cNvPr id="445" name="Rectangle 444">
          <a:extLst>
            <a:ext uri="{FF2B5EF4-FFF2-40B4-BE49-F238E27FC236}">
              <a16:creationId xmlns:a16="http://schemas.microsoft.com/office/drawing/2014/main" id="{3A9AD68C-CEC4-471D-AC15-769C3579438C}"/>
            </a:ext>
          </a:extLst>
        </xdr:cNvPr>
        <xdr:cNvSpPr/>
      </xdr:nvSpPr>
      <xdr:spPr>
        <a:xfrm>
          <a:off x="11080596" y="4259766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249044</xdr:colOff>
      <xdr:row>19</xdr:row>
      <xdr:rowOff>14868</xdr:rowOff>
    </xdr:from>
    <xdr:to>
      <xdr:col>16</xdr:col>
      <xdr:colOff>301083</xdr:colOff>
      <xdr:row>19</xdr:row>
      <xdr:rowOff>189470</xdr:rowOff>
    </xdr:to>
    <xdr:sp macro="" textlink="">
      <xdr:nvSpPr>
        <xdr:cNvPr id="446" name="Rectangle 445">
          <a:extLst>
            <a:ext uri="{FF2B5EF4-FFF2-40B4-BE49-F238E27FC236}">
              <a16:creationId xmlns:a16="http://schemas.microsoft.com/office/drawing/2014/main" id="{DBACE0BE-1800-450E-A4AE-E161EB5A83F2}"/>
            </a:ext>
          </a:extLst>
        </xdr:cNvPr>
        <xdr:cNvSpPr/>
      </xdr:nvSpPr>
      <xdr:spPr>
        <a:xfrm>
          <a:off x="10441259" y="3717073"/>
          <a:ext cx="5203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133815</xdr:colOff>
      <xdr:row>18</xdr:row>
      <xdr:rowOff>7434</xdr:rowOff>
    </xdr:from>
    <xdr:to>
      <xdr:col>16</xdr:col>
      <xdr:colOff>179534</xdr:colOff>
      <xdr:row>18</xdr:row>
      <xdr:rowOff>182036</xdr:rowOff>
    </xdr:to>
    <xdr:sp macro="" textlink="">
      <xdr:nvSpPr>
        <xdr:cNvPr id="447" name="Rectangle 446">
          <a:extLst>
            <a:ext uri="{FF2B5EF4-FFF2-40B4-BE49-F238E27FC236}">
              <a16:creationId xmlns:a16="http://schemas.microsoft.com/office/drawing/2014/main" id="{55A6AAE6-66CB-467C-A401-81B49F5357E7}"/>
            </a:ext>
          </a:extLst>
        </xdr:cNvPr>
        <xdr:cNvSpPr/>
      </xdr:nvSpPr>
      <xdr:spPr>
        <a:xfrm>
          <a:off x="10326030" y="3520068"/>
          <a:ext cx="45719" cy="17460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141248</xdr:colOff>
      <xdr:row>17</xdr:row>
      <xdr:rowOff>14869</xdr:rowOff>
    </xdr:from>
    <xdr:to>
      <xdr:col>16</xdr:col>
      <xdr:colOff>141248</xdr:colOff>
      <xdr:row>17</xdr:row>
      <xdr:rowOff>186446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10B4F40E-96ED-4994-B344-6B1209DA9D94}"/>
            </a:ext>
          </a:extLst>
        </xdr:cNvPr>
        <xdr:cNvCxnSpPr/>
      </xdr:nvCxnSpPr>
      <xdr:spPr>
        <a:xfrm>
          <a:off x="10333463" y="3337932"/>
          <a:ext cx="0" cy="171577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341202</xdr:colOff>
      <xdr:row>17</xdr:row>
      <xdr:rowOff>257</xdr:rowOff>
    </xdr:from>
    <xdr:to>
      <xdr:col>14</xdr:col>
      <xdr:colOff>341202</xdr:colOff>
      <xdr:row>24</xdr:row>
      <xdr:rowOff>256</xdr:rowOff>
    </xdr:to>
    <xdr:cxnSp macro="">
      <xdr:nvCxnSpPr>
        <xdr:cNvPr id="449" name="Straight Connector 448">
          <a:extLst>
            <a:ext uri="{FF2B5EF4-FFF2-40B4-BE49-F238E27FC236}">
              <a16:creationId xmlns:a16="http://schemas.microsoft.com/office/drawing/2014/main" id="{D614C1AE-F110-4872-ABBB-D3BD92E8F2FA}"/>
            </a:ext>
          </a:extLst>
        </xdr:cNvPr>
        <xdr:cNvCxnSpPr/>
      </xdr:nvCxnSpPr>
      <xdr:spPr>
        <a:xfrm>
          <a:off x="9314217" y="3323320"/>
          <a:ext cx="0" cy="12972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430412</xdr:colOff>
      <xdr:row>18</xdr:row>
      <xdr:rowOff>7434</xdr:rowOff>
    </xdr:from>
    <xdr:to>
      <xdr:col>14</xdr:col>
      <xdr:colOff>431180</xdr:colOff>
      <xdr:row>24</xdr:row>
      <xdr:rowOff>256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2EBF06C5-5FD2-4231-A6B7-FF510E10EE46}"/>
            </a:ext>
          </a:extLst>
        </xdr:cNvPr>
        <xdr:cNvCxnSpPr/>
      </xdr:nvCxnSpPr>
      <xdr:spPr>
        <a:xfrm flipH="1">
          <a:off x="9403427" y="3520068"/>
          <a:ext cx="768" cy="11005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408878</xdr:colOff>
      <xdr:row>23</xdr:row>
      <xdr:rowOff>7435</xdr:rowOff>
    </xdr:from>
    <xdr:to>
      <xdr:col>14</xdr:col>
      <xdr:colOff>408878</xdr:colOff>
      <xdr:row>23</xdr:row>
      <xdr:rowOff>179012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A9627C2B-1862-4C67-95DF-0067E20F30DF}"/>
            </a:ext>
          </a:extLst>
        </xdr:cNvPr>
        <xdr:cNvCxnSpPr/>
      </xdr:nvCxnSpPr>
      <xdr:spPr>
        <a:xfrm>
          <a:off x="9381893" y="4445620"/>
          <a:ext cx="0" cy="171577"/>
        </a:xfrm>
        <a:prstGeom prst="line">
          <a:avLst/>
        </a:prstGeom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375425</xdr:colOff>
      <xdr:row>22</xdr:row>
      <xdr:rowOff>7434</xdr:rowOff>
    </xdr:from>
    <xdr:to>
      <xdr:col>14</xdr:col>
      <xdr:colOff>421144</xdr:colOff>
      <xdr:row>22</xdr:row>
      <xdr:rowOff>181606</xdr:rowOff>
    </xdr:to>
    <xdr:sp macro="" textlink="">
      <xdr:nvSpPr>
        <xdr:cNvPr id="452" name="Rectangle 451">
          <a:extLst>
            <a:ext uri="{FF2B5EF4-FFF2-40B4-BE49-F238E27FC236}">
              <a16:creationId xmlns:a16="http://schemas.microsoft.com/office/drawing/2014/main" id="{477AEFA6-4E31-4473-905A-4F59A1113D06}"/>
            </a:ext>
          </a:extLst>
        </xdr:cNvPr>
        <xdr:cNvSpPr/>
      </xdr:nvSpPr>
      <xdr:spPr>
        <a:xfrm>
          <a:off x="8901116" y="4292051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283135</xdr:colOff>
      <xdr:row>20</xdr:row>
      <xdr:rowOff>7433</xdr:rowOff>
    </xdr:from>
    <xdr:to>
      <xdr:col>14</xdr:col>
      <xdr:colOff>416949</xdr:colOff>
      <xdr:row>20</xdr:row>
      <xdr:rowOff>181605</xdr:rowOff>
    </xdr:to>
    <xdr:sp macro="" textlink="">
      <xdr:nvSpPr>
        <xdr:cNvPr id="453" name="Rectangle 452">
          <a:extLst>
            <a:ext uri="{FF2B5EF4-FFF2-40B4-BE49-F238E27FC236}">
              <a16:creationId xmlns:a16="http://schemas.microsoft.com/office/drawing/2014/main" id="{A0208C06-F9AC-4AC7-B866-0745989BB042}"/>
            </a:ext>
          </a:extLst>
        </xdr:cNvPr>
        <xdr:cNvSpPr/>
      </xdr:nvSpPr>
      <xdr:spPr>
        <a:xfrm>
          <a:off x="8808826" y="3926290"/>
          <a:ext cx="13381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275701</xdr:colOff>
      <xdr:row>21</xdr:row>
      <xdr:rowOff>3717</xdr:rowOff>
    </xdr:from>
    <xdr:to>
      <xdr:col>14</xdr:col>
      <xdr:colOff>321420</xdr:colOff>
      <xdr:row>21</xdr:row>
      <xdr:rowOff>177889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43654E45-91EF-42F3-8C95-EC0C2249A3F1}"/>
            </a:ext>
          </a:extLst>
        </xdr:cNvPr>
        <xdr:cNvSpPr/>
      </xdr:nvSpPr>
      <xdr:spPr>
        <a:xfrm>
          <a:off x="8801392" y="4105454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245966</xdr:colOff>
      <xdr:row>18</xdr:row>
      <xdr:rowOff>11789</xdr:rowOff>
    </xdr:from>
    <xdr:to>
      <xdr:col>14</xdr:col>
      <xdr:colOff>316590</xdr:colOff>
      <xdr:row>18</xdr:row>
      <xdr:rowOff>185961</xdr:rowOff>
    </xdr:to>
    <xdr:sp macro="" textlink="">
      <xdr:nvSpPr>
        <xdr:cNvPr id="455" name="Rectangle 454">
          <a:extLst>
            <a:ext uri="{FF2B5EF4-FFF2-40B4-BE49-F238E27FC236}">
              <a16:creationId xmlns:a16="http://schemas.microsoft.com/office/drawing/2014/main" id="{F51BAC83-7EAE-4E1B-87A8-D3615AC01691}"/>
            </a:ext>
          </a:extLst>
        </xdr:cNvPr>
        <xdr:cNvSpPr/>
      </xdr:nvSpPr>
      <xdr:spPr>
        <a:xfrm>
          <a:off x="8771657" y="3547469"/>
          <a:ext cx="7062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223024</xdr:colOff>
      <xdr:row>19</xdr:row>
      <xdr:rowOff>7434</xdr:rowOff>
    </xdr:from>
    <xdr:to>
      <xdr:col>14</xdr:col>
      <xdr:colOff>268743</xdr:colOff>
      <xdr:row>19</xdr:row>
      <xdr:rowOff>181606</xdr:rowOff>
    </xdr:to>
    <xdr:sp macro="" textlink="">
      <xdr:nvSpPr>
        <xdr:cNvPr id="456" name="Rectangle 455">
          <a:extLst>
            <a:ext uri="{FF2B5EF4-FFF2-40B4-BE49-F238E27FC236}">
              <a16:creationId xmlns:a16="http://schemas.microsoft.com/office/drawing/2014/main" id="{962B58ED-2D93-4388-9896-2D0073004B11}"/>
            </a:ext>
          </a:extLst>
        </xdr:cNvPr>
        <xdr:cNvSpPr/>
      </xdr:nvSpPr>
      <xdr:spPr>
        <a:xfrm>
          <a:off x="9196039" y="3709639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188933</xdr:colOff>
      <xdr:row>18</xdr:row>
      <xdr:rowOff>7434</xdr:rowOff>
    </xdr:from>
    <xdr:to>
      <xdr:col>14</xdr:col>
      <xdr:colOff>234652</xdr:colOff>
      <xdr:row>18</xdr:row>
      <xdr:rowOff>181606</xdr:rowOff>
    </xdr:to>
    <xdr:sp macro="" textlink="">
      <xdr:nvSpPr>
        <xdr:cNvPr id="457" name="Rectangle 456">
          <a:extLst>
            <a:ext uri="{FF2B5EF4-FFF2-40B4-BE49-F238E27FC236}">
              <a16:creationId xmlns:a16="http://schemas.microsoft.com/office/drawing/2014/main" id="{83F8494D-5E0D-4EB6-9A1E-B1A0D3362256}"/>
            </a:ext>
          </a:extLst>
        </xdr:cNvPr>
        <xdr:cNvSpPr/>
      </xdr:nvSpPr>
      <xdr:spPr>
        <a:xfrm>
          <a:off x="8714624" y="3543114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159197</xdr:colOff>
      <xdr:row>17</xdr:row>
      <xdr:rowOff>11152</xdr:rowOff>
    </xdr:from>
    <xdr:to>
      <xdr:col>14</xdr:col>
      <xdr:colOff>222387</xdr:colOff>
      <xdr:row>17</xdr:row>
      <xdr:rowOff>185324</xdr:rowOff>
    </xdr:to>
    <xdr:sp macro="" textlink="">
      <xdr:nvSpPr>
        <xdr:cNvPr id="458" name="Rectangle 457">
          <a:extLst>
            <a:ext uri="{FF2B5EF4-FFF2-40B4-BE49-F238E27FC236}">
              <a16:creationId xmlns:a16="http://schemas.microsoft.com/office/drawing/2014/main" id="{AC0E641C-12C5-479C-A25A-93F297608F04}"/>
            </a:ext>
          </a:extLst>
        </xdr:cNvPr>
        <xdr:cNvSpPr/>
      </xdr:nvSpPr>
      <xdr:spPr>
        <a:xfrm>
          <a:off x="8684888" y="3355243"/>
          <a:ext cx="63190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70625</xdr:colOff>
      <xdr:row>23</xdr:row>
      <xdr:rowOff>3717</xdr:rowOff>
    </xdr:from>
    <xdr:to>
      <xdr:col>12</xdr:col>
      <xdr:colOff>193287</xdr:colOff>
      <xdr:row>23</xdr:row>
      <xdr:rowOff>177889</xdr:rowOff>
    </xdr:to>
    <xdr:sp macro="" textlink="">
      <xdr:nvSpPr>
        <xdr:cNvPr id="460" name="Rectangle 459">
          <a:extLst>
            <a:ext uri="{FF2B5EF4-FFF2-40B4-BE49-F238E27FC236}">
              <a16:creationId xmlns:a16="http://schemas.microsoft.com/office/drawing/2014/main" id="{B9B29358-0583-4432-90E2-04986058901A}"/>
            </a:ext>
          </a:extLst>
        </xdr:cNvPr>
        <xdr:cNvSpPr/>
      </xdr:nvSpPr>
      <xdr:spPr>
        <a:xfrm>
          <a:off x="7824440" y="4441902"/>
          <a:ext cx="122662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52039</xdr:colOff>
      <xdr:row>22</xdr:row>
      <xdr:rowOff>3716</xdr:rowOff>
    </xdr:from>
    <xdr:to>
      <xdr:col>12</xdr:col>
      <xdr:colOff>174701</xdr:colOff>
      <xdr:row>22</xdr:row>
      <xdr:rowOff>177888</xdr:rowOff>
    </xdr:to>
    <xdr:sp macro="" textlink="">
      <xdr:nvSpPr>
        <xdr:cNvPr id="462" name="Rectangle 461">
          <a:extLst>
            <a:ext uri="{FF2B5EF4-FFF2-40B4-BE49-F238E27FC236}">
              <a16:creationId xmlns:a16="http://schemas.microsoft.com/office/drawing/2014/main" id="{F2057CE5-B1B2-470B-86B4-076D356871B8}"/>
            </a:ext>
          </a:extLst>
        </xdr:cNvPr>
        <xdr:cNvSpPr/>
      </xdr:nvSpPr>
      <xdr:spPr>
        <a:xfrm>
          <a:off x="7805854" y="4259765"/>
          <a:ext cx="122662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193287</xdr:colOff>
      <xdr:row>20</xdr:row>
      <xdr:rowOff>7435</xdr:rowOff>
    </xdr:from>
    <xdr:to>
      <xdr:col>12</xdr:col>
      <xdr:colOff>189570</xdr:colOff>
      <xdr:row>20</xdr:row>
      <xdr:rowOff>181607</xdr:rowOff>
    </xdr:to>
    <xdr:sp macro="" textlink="">
      <xdr:nvSpPr>
        <xdr:cNvPr id="463" name="Rectangle 462">
          <a:extLst>
            <a:ext uri="{FF2B5EF4-FFF2-40B4-BE49-F238E27FC236}">
              <a16:creationId xmlns:a16="http://schemas.microsoft.com/office/drawing/2014/main" id="{D4D92489-B7B7-4AEA-B0C0-D406EC3266D9}"/>
            </a:ext>
          </a:extLst>
        </xdr:cNvPr>
        <xdr:cNvSpPr/>
      </xdr:nvSpPr>
      <xdr:spPr>
        <a:xfrm>
          <a:off x="7337502" y="3899211"/>
          <a:ext cx="60588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167268</xdr:colOff>
      <xdr:row>21</xdr:row>
      <xdr:rowOff>7435</xdr:rowOff>
    </xdr:from>
    <xdr:to>
      <xdr:col>11</xdr:col>
      <xdr:colOff>308516</xdr:colOff>
      <xdr:row>21</xdr:row>
      <xdr:rowOff>181607</xdr:rowOff>
    </xdr:to>
    <xdr:sp macro="" textlink="">
      <xdr:nvSpPr>
        <xdr:cNvPr id="464" name="Rectangle 463">
          <a:extLst>
            <a:ext uri="{FF2B5EF4-FFF2-40B4-BE49-F238E27FC236}">
              <a16:creationId xmlns:a16="http://schemas.microsoft.com/office/drawing/2014/main" id="{FA950252-B883-4412-908F-42F6F4196D52}"/>
            </a:ext>
          </a:extLst>
        </xdr:cNvPr>
        <xdr:cNvSpPr/>
      </xdr:nvSpPr>
      <xdr:spPr>
        <a:xfrm>
          <a:off x="7311483" y="4081347"/>
          <a:ext cx="141248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148682</xdr:colOff>
      <xdr:row>18</xdr:row>
      <xdr:rowOff>7434</xdr:rowOff>
    </xdr:from>
    <xdr:to>
      <xdr:col>11</xdr:col>
      <xdr:colOff>271345</xdr:colOff>
      <xdr:row>18</xdr:row>
      <xdr:rowOff>181606</xdr:rowOff>
    </xdr:to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F643562A-4595-4D5C-ABB8-39AF02FFCDF1}"/>
            </a:ext>
          </a:extLst>
        </xdr:cNvPr>
        <xdr:cNvSpPr/>
      </xdr:nvSpPr>
      <xdr:spPr>
        <a:xfrm>
          <a:off x="7292897" y="3520068"/>
          <a:ext cx="12266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48321</xdr:colOff>
      <xdr:row>19</xdr:row>
      <xdr:rowOff>7435</xdr:rowOff>
    </xdr:from>
    <xdr:to>
      <xdr:col>11</xdr:col>
      <xdr:colOff>260194</xdr:colOff>
      <xdr:row>19</xdr:row>
      <xdr:rowOff>181607</xdr:rowOff>
    </xdr:to>
    <xdr:sp macro="" textlink="">
      <xdr:nvSpPr>
        <xdr:cNvPr id="466" name="Rectangle 465">
          <a:extLst>
            <a:ext uri="{FF2B5EF4-FFF2-40B4-BE49-F238E27FC236}">
              <a16:creationId xmlns:a16="http://schemas.microsoft.com/office/drawing/2014/main" id="{562C1279-CC8A-4EE8-8B23-AA3EEC3A047A}"/>
            </a:ext>
          </a:extLst>
        </xdr:cNvPr>
        <xdr:cNvSpPr/>
      </xdr:nvSpPr>
      <xdr:spPr>
        <a:xfrm>
          <a:off x="7192536" y="3709640"/>
          <a:ext cx="21187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48322</xdr:colOff>
      <xdr:row>18</xdr:row>
      <xdr:rowOff>7434</xdr:rowOff>
    </xdr:from>
    <xdr:to>
      <xdr:col>11</xdr:col>
      <xdr:colOff>100361</xdr:colOff>
      <xdr:row>18</xdr:row>
      <xdr:rowOff>181606</xdr:rowOff>
    </xdr:to>
    <xdr:sp macro="" textlink="">
      <xdr:nvSpPr>
        <xdr:cNvPr id="467" name="Rectangle 466">
          <a:extLst>
            <a:ext uri="{FF2B5EF4-FFF2-40B4-BE49-F238E27FC236}">
              <a16:creationId xmlns:a16="http://schemas.microsoft.com/office/drawing/2014/main" id="{652382BF-E94B-4E00-973B-DA6D0F97F261}"/>
            </a:ext>
          </a:extLst>
        </xdr:cNvPr>
        <xdr:cNvSpPr/>
      </xdr:nvSpPr>
      <xdr:spPr>
        <a:xfrm>
          <a:off x="7192537" y="3520068"/>
          <a:ext cx="52039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706245</xdr:colOff>
      <xdr:row>17</xdr:row>
      <xdr:rowOff>11152</xdr:rowOff>
    </xdr:from>
    <xdr:to>
      <xdr:col>11</xdr:col>
      <xdr:colOff>89210</xdr:colOff>
      <xdr:row>17</xdr:row>
      <xdr:rowOff>185324</xdr:rowOff>
    </xdr:to>
    <xdr:sp macro="" textlink="">
      <xdr:nvSpPr>
        <xdr:cNvPr id="468" name="Rectangle 467">
          <a:extLst>
            <a:ext uri="{FF2B5EF4-FFF2-40B4-BE49-F238E27FC236}">
              <a16:creationId xmlns:a16="http://schemas.microsoft.com/office/drawing/2014/main" id="{6971F8EB-0E63-47FC-AC08-7E2E84084CCA}"/>
            </a:ext>
          </a:extLst>
        </xdr:cNvPr>
        <xdr:cNvSpPr/>
      </xdr:nvSpPr>
      <xdr:spPr>
        <a:xfrm>
          <a:off x="7021552" y="3334215"/>
          <a:ext cx="211873" cy="1741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275492</xdr:colOff>
      <xdr:row>22</xdr:row>
      <xdr:rowOff>0</xdr:rowOff>
    </xdr:from>
    <xdr:to>
      <xdr:col>14</xdr:col>
      <xdr:colOff>275492</xdr:colOff>
      <xdr:row>22</xdr:row>
      <xdr:rowOff>171577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C35B075C-8315-40AF-B184-C6163B1E48F2}"/>
            </a:ext>
          </a:extLst>
        </xdr:cNvPr>
        <xdr:cNvCxnSpPr/>
      </xdr:nvCxnSpPr>
      <xdr:spPr>
        <a:xfrm>
          <a:off x="9255369" y="4284785"/>
          <a:ext cx="0" cy="171577"/>
        </a:xfrm>
        <a:prstGeom prst="line">
          <a:avLst/>
        </a:prstGeom>
        <a:ln w="158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275492</xdr:colOff>
      <xdr:row>23</xdr:row>
      <xdr:rowOff>5863</xdr:rowOff>
    </xdr:from>
    <xdr:to>
      <xdr:col>14</xdr:col>
      <xdr:colOff>339969</xdr:colOff>
      <xdr:row>24</xdr:row>
      <xdr:rowOff>5861</xdr:rowOff>
    </xdr:to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5C9FE9A4-1942-40AA-B02B-3E345E18AC24}"/>
            </a:ext>
          </a:extLst>
        </xdr:cNvPr>
        <xdr:cNvSpPr/>
      </xdr:nvSpPr>
      <xdr:spPr>
        <a:xfrm>
          <a:off x="9255369" y="4472355"/>
          <a:ext cx="64477" cy="181706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246184</xdr:colOff>
      <xdr:row>21</xdr:row>
      <xdr:rowOff>5861</xdr:rowOff>
    </xdr:from>
    <xdr:to>
      <xdr:col>14</xdr:col>
      <xdr:colOff>246184</xdr:colOff>
      <xdr:row>21</xdr:row>
      <xdr:rowOff>177438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1AEFB218-3B26-4DCD-8F8F-34F7962185B9}"/>
            </a:ext>
          </a:extLst>
        </xdr:cNvPr>
        <xdr:cNvCxnSpPr/>
      </xdr:nvCxnSpPr>
      <xdr:spPr>
        <a:xfrm>
          <a:off x="9226061" y="4108938"/>
          <a:ext cx="0" cy="171577"/>
        </a:xfrm>
        <a:prstGeom prst="line">
          <a:avLst/>
        </a:prstGeom>
        <a:ln w="3492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199292</xdr:colOff>
      <xdr:row>19</xdr:row>
      <xdr:rowOff>5861</xdr:rowOff>
    </xdr:from>
    <xdr:to>
      <xdr:col>14</xdr:col>
      <xdr:colOff>199292</xdr:colOff>
      <xdr:row>19</xdr:row>
      <xdr:rowOff>177438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BBCF13AA-A73A-476A-949C-95C6742EC0F9}"/>
            </a:ext>
          </a:extLst>
        </xdr:cNvPr>
        <xdr:cNvCxnSpPr/>
      </xdr:nvCxnSpPr>
      <xdr:spPr>
        <a:xfrm>
          <a:off x="9179169" y="3733799"/>
          <a:ext cx="0" cy="171577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117230</xdr:colOff>
      <xdr:row>18</xdr:row>
      <xdr:rowOff>5863</xdr:rowOff>
    </xdr:from>
    <xdr:to>
      <xdr:col>14</xdr:col>
      <xdr:colOff>181707</xdr:colOff>
      <xdr:row>18</xdr:row>
      <xdr:rowOff>187569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E56AD22D-7569-45F1-A39A-96E6E9950BEF}"/>
            </a:ext>
          </a:extLst>
        </xdr:cNvPr>
        <xdr:cNvSpPr/>
      </xdr:nvSpPr>
      <xdr:spPr>
        <a:xfrm>
          <a:off x="9097107" y="3540371"/>
          <a:ext cx="64477" cy="181706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117231</xdr:colOff>
      <xdr:row>17</xdr:row>
      <xdr:rowOff>11722</xdr:rowOff>
    </xdr:from>
    <xdr:to>
      <xdr:col>14</xdr:col>
      <xdr:colOff>117231</xdr:colOff>
      <xdr:row>17</xdr:row>
      <xdr:rowOff>183299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D9F7741A-36B0-4E8A-B2D3-9BF71AB146FD}"/>
            </a:ext>
          </a:extLst>
        </xdr:cNvPr>
        <xdr:cNvCxnSpPr/>
      </xdr:nvCxnSpPr>
      <xdr:spPr>
        <a:xfrm>
          <a:off x="9097108" y="3352799"/>
          <a:ext cx="0" cy="171577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205154</xdr:colOff>
      <xdr:row>23</xdr:row>
      <xdr:rowOff>5863</xdr:rowOff>
    </xdr:from>
    <xdr:to>
      <xdr:col>14</xdr:col>
      <xdr:colOff>250873</xdr:colOff>
      <xdr:row>23</xdr:row>
      <xdr:rowOff>181000</xdr:rowOff>
    </xdr:to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A2A3E50E-E199-4E58-B2C9-24D874A1B3AE}"/>
            </a:ext>
          </a:extLst>
        </xdr:cNvPr>
        <xdr:cNvSpPr/>
      </xdr:nvSpPr>
      <xdr:spPr>
        <a:xfrm>
          <a:off x="9185031" y="4472355"/>
          <a:ext cx="45719" cy="175137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211015</xdr:colOff>
      <xdr:row>22</xdr:row>
      <xdr:rowOff>0</xdr:rowOff>
    </xdr:from>
    <xdr:to>
      <xdr:col>14</xdr:col>
      <xdr:colOff>211015</xdr:colOff>
      <xdr:row>23</xdr:row>
      <xdr:rowOff>1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98AEEED8-1EA6-4F9E-A070-F37B61C73CBD}"/>
            </a:ext>
          </a:extLst>
        </xdr:cNvPr>
        <xdr:cNvCxnSpPr/>
      </xdr:nvCxnSpPr>
      <xdr:spPr>
        <a:xfrm>
          <a:off x="9190892" y="4284785"/>
          <a:ext cx="0" cy="181708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146538</xdr:colOff>
      <xdr:row>21</xdr:row>
      <xdr:rowOff>5861</xdr:rowOff>
    </xdr:from>
    <xdr:to>
      <xdr:col>14</xdr:col>
      <xdr:colOff>214717</xdr:colOff>
      <xdr:row>21</xdr:row>
      <xdr:rowOff>180033</xdr:rowOff>
    </xdr:to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EC25E15C-8BCB-47B5-811B-8C279DB11335}"/>
            </a:ext>
          </a:extLst>
        </xdr:cNvPr>
        <xdr:cNvSpPr/>
      </xdr:nvSpPr>
      <xdr:spPr>
        <a:xfrm>
          <a:off x="9126415" y="4108938"/>
          <a:ext cx="68179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146538</xdr:colOff>
      <xdr:row>19</xdr:row>
      <xdr:rowOff>1</xdr:rowOff>
    </xdr:from>
    <xdr:to>
      <xdr:col>14</xdr:col>
      <xdr:colOff>146538</xdr:colOff>
      <xdr:row>19</xdr:row>
      <xdr:rowOff>184486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1430A850-4485-4DA8-939C-BDC0005F68C7}"/>
            </a:ext>
          </a:extLst>
        </xdr:cNvPr>
        <xdr:cNvCxnSpPr/>
      </xdr:nvCxnSpPr>
      <xdr:spPr>
        <a:xfrm>
          <a:off x="9126415" y="3727939"/>
          <a:ext cx="0" cy="184485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93785</xdr:colOff>
      <xdr:row>18</xdr:row>
      <xdr:rowOff>0</xdr:rowOff>
    </xdr:from>
    <xdr:to>
      <xdr:col>14</xdr:col>
      <xdr:colOff>93785</xdr:colOff>
      <xdr:row>18</xdr:row>
      <xdr:rowOff>185410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150AAE7C-29BE-4C4F-B455-FB828BF2970E}"/>
            </a:ext>
          </a:extLst>
        </xdr:cNvPr>
        <xdr:cNvCxnSpPr/>
      </xdr:nvCxnSpPr>
      <xdr:spPr>
        <a:xfrm>
          <a:off x="9073662" y="3534508"/>
          <a:ext cx="0" cy="185410"/>
        </a:xfrm>
        <a:prstGeom prst="line">
          <a:avLst/>
        </a:prstGeom>
        <a:ln w="3492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52754</xdr:colOff>
      <xdr:row>17</xdr:row>
      <xdr:rowOff>11723</xdr:rowOff>
    </xdr:from>
    <xdr:to>
      <xdr:col>14</xdr:col>
      <xdr:colOff>104891</xdr:colOff>
      <xdr:row>17</xdr:row>
      <xdr:rowOff>185895</xdr:rowOff>
    </xdr:to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2AFC567B-D8AC-4346-BAB4-628821F529D5}"/>
            </a:ext>
          </a:extLst>
        </xdr:cNvPr>
        <xdr:cNvSpPr/>
      </xdr:nvSpPr>
      <xdr:spPr>
        <a:xfrm>
          <a:off x="9032631" y="3352800"/>
          <a:ext cx="52137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379533</xdr:colOff>
      <xdr:row>19</xdr:row>
      <xdr:rowOff>16259</xdr:rowOff>
    </xdr:from>
    <xdr:to>
      <xdr:col>14</xdr:col>
      <xdr:colOff>40820</xdr:colOff>
      <xdr:row>19</xdr:row>
      <xdr:rowOff>180382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EAFB3A4F-F37E-4609-B371-BB86F27551D9}"/>
            </a:ext>
          </a:extLst>
        </xdr:cNvPr>
        <xdr:cNvSpPr/>
      </xdr:nvSpPr>
      <xdr:spPr>
        <a:xfrm>
          <a:off x="8725247" y="3717402"/>
          <a:ext cx="269073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474367</xdr:colOff>
      <xdr:row>22</xdr:row>
      <xdr:rowOff>5861</xdr:rowOff>
    </xdr:from>
    <xdr:to>
      <xdr:col>14</xdr:col>
      <xdr:colOff>87505</xdr:colOff>
      <xdr:row>22</xdr:row>
      <xdr:rowOff>169984</xdr:rowOff>
    </xdr:to>
    <xdr:sp macro="" textlink="">
      <xdr:nvSpPr>
        <xdr:cNvPr id="433" name="Rectangle 432">
          <a:extLst>
            <a:ext uri="{FF2B5EF4-FFF2-40B4-BE49-F238E27FC236}">
              <a16:creationId xmlns:a16="http://schemas.microsoft.com/office/drawing/2014/main" id="{53777051-6BAA-48E1-B6FA-A3817901F5DD}"/>
            </a:ext>
          </a:extLst>
        </xdr:cNvPr>
        <xdr:cNvSpPr/>
      </xdr:nvSpPr>
      <xdr:spPr>
        <a:xfrm>
          <a:off x="8820081" y="4260361"/>
          <a:ext cx="220924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444500</xdr:colOff>
      <xdr:row>21</xdr:row>
      <xdr:rowOff>13608</xdr:rowOff>
    </xdr:from>
    <xdr:to>
      <xdr:col>14</xdr:col>
      <xdr:colOff>54428</xdr:colOff>
      <xdr:row>21</xdr:row>
      <xdr:rowOff>177731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AA365680-4B03-4F40-9D9A-E0F3652B8E4E}"/>
            </a:ext>
          </a:extLst>
        </xdr:cNvPr>
        <xdr:cNvSpPr/>
      </xdr:nvSpPr>
      <xdr:spPr>
        <a:xfrm>
          <a:off x="8790214" y="4086679"/>
          <a:ext cx="217714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503466</xdr:colOff>
      <xdr:row>23</xdr:row>
      <xdr:rowOff>13607</xdr:rowOff>
    </xdr:from>
    <xdr:to>
      <xdr:col>14</xdr:col>
      <xdr:colOff>172358</xdr:colOff>
      <xdr:row>23</xdr:row>
      <xdr:rowOff>177730</xdr:rowOff>
    </xdr:to>
    <xdr:sp macro="" textlink="">
      <xdr:nvSpPr>
        <xdr:cNvPr id="442" name="Rectangle 441">
          <a:extLst>
            <a:ext uri="{FF2B5EF4-FFF2-40B4-BE49-F238E27FC236}">
              <a16:creationId xmlns:a16="http://schemas.microsoft.com/office/drawing/2014/main" id="{5E45B656-2FB2-43D2-B4F2-98EAA87E63EB}"/>
            </a:ext>
          </a:extLst>
        </xdr:cNvPr>
        <xdr:cNvSpPr/>
      </xdr:nvSpPr>
      <xdr:spPr>
        <a:xfrm>
          <a:off x="8849180" y="4449536"/>
          <a:ext cx="276678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263072</xdr:colOff>
      <xdr:row>17</xdr:row>
      <xdr:rowOff>9071</xdr:rowOff>
    </xdr:from>
    <xdr:to>
      <xdr:col>13</xdr:col>
      <xdr:colOff>508001</xdr:colOff>
      <xdr:row>17</xdr:row>
      <xdr:rowOff>173194</xdr:rowOff>
    </xdr:to>
    <xdr:sp macro="" textlink="">
      <xdr:nvSpPr>
        <xdr:cNvPr id="459" name="Rectangle 458">
          <a:extLst>
            <a:ext uri="{FF2B5EF4-FFF2-40B4-BE49-F238E27FC236}">
              <a16:creationId xmlns:a16="http://schemas.microsoft.com/office/drawing/2014/main" id="{5CB81279-2862-404A-B465-838C9510506C}"/>
            </a:ext>
          </a:extLst>
        </xdr:cNvPr>
        <xdr:cNvSpPr/>
      </xdr:nvSpPr>
      <xdr:spPr>
        <a:xfrm>
          <a:off x="8608786" y="3329214"/>
          <a:ext cx="244929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362859</xdr:colOff>
      <xdr:row>18</xdr:row>
      <xdr:rowOff>18144</xdr:rowOff>
    </xdr:from>
    <xdr:to>
      <xdr:col>13</xdr:col>
      <xdr:colOff>521609</xdr:colOff>
      <xdr:row>18</xdr:row>
      <xdr:rowOff>182267</xdr:rowOff>
    </xdr:to>
    <xdr:sp macro="" textlink="">
      <xdr:nvSpPr>
        <xdr:cNvPr id="461" name="Rectangle 460">
          <a:extLst>
            <a:ext uri="{FF2B5EF4-FFF2-40B4-BE49-F238E27FC236}">
              <a16:creationId xmlns:a16="http://schemas.microsoft.com/office/drawing/2014/main" id="{E5E094D7-EBF5-48D2-93FE-E806EE956064}"/>
            </a:ext>
          </a:extLst>
        </xdr:cNvPr>
        <xdr:cNvSpPr/>
      </xdr:nvSpPr>
      <xdr:spPr>
        <a:xfrm>
          <a:off x="8708573" y="3528787"/>
          <a:ext cx="158750" cy="1641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349250</xdr:colOff>
      <xdr:row>22</xdr:row>
      <xdr:rowOff>0</xdr:rowOff>
    </xdr:from>
    <xdr:to>
      <xdr:col>12</xdr:col>
      <xdr:colOff>408214</xdr:colOff>
      <xdr:row>22</xdr:row>
      <xdr:rowOff>175533</xdr:rowOff>
    </xdr:to>
    <xdr:sp macro="" textlink="">
      <xdr:nvSpPr>
        <xdr:cNvPr id="469" name="Rectangle 468">
          <a:extLst>
            <a:ext uri="{FF2B5EF4-FFF2-40B4-BE49-F238E27FC236}">
              <a16:creationId xmlns:a16="http://schemas.microsoft.com/office/drawing/2014/main" id="{87DB3541-4751-4D16-9B54-9903B5854674}"/>
            </a:ext>
          </a:extLst>
        </xdr:cNvPr>
        <xdr:cNvSpPr/>
      </xdr:nvSpPr>
      <xdr:spPr>
        <a:xfrm>
          <a:off x="8087179" y="4254500"/>
          <a:ext cx="58964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594178</xdr:colOff>
      <xdr:row>22</xdr:row>
      <xdr:rowOff>4536</xdr:rowOff>
    </xdr:from>
    <xdr:to>
      <xdr:col>12</xdr:col>
      <xdr:colOff>45356</xdr:colOff>
      <xdr:row>22</xdr:row>
      <xdr:rowOff>180069</xdr:rowOff>
    </xdr:to>
    <xdr:sp macro="" textlink="">
      <xdr:nvSpPr>
        <xdr:cNvPr id="470" name="Rectangle 469">
          <a:extLst>
            <a:ext uri="{FF2B5EF4-FFF2-40B4-BE49-F238E27FC236}">
              <a16:creationId xmlns:a16="http://schemas.microsoft.com/office/drawing/2014/main" id="{CEAAEE5F-9004-4C54-8025-5B959C1087F5}"/>
            </a:ext>
          </a:extLst>
        </xdr:cNvPr>
        <xdr:cNvSpPr/>
      </xdr:nvSpPr>
      <xdr:spPr>
        <a:xfrm>
          <a:off x="7724321" y="4259036"/>
          <a:ext cx="58964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415325</xdr:colOff>
      <xdr:row>19</xdr:row>
      <xdr:rowOff>10632</xdr:rowOff>
    </xdr:from>
    <xdr:to>
      <xdr:col>11</xdr:col>
      <xdr:colOff>528718</xdr:colOff>
      <xdr:row>19</xdr:row>
      <xdr:rowOff>186165</xdr:rowOff>
    </xdr:to>
    <xdr:sp macro="" textlink="">
      <xdr:nvSpPr>
        <xdr:cNvPr id="471" name="Rectangle 470">
          <a:extLst>
            <a:ext uri="{FF2B5EF4-FFF2-40B4-BE49-F238E27FC236}">
              <a16:creationId xmlns:a16="http://schemas.microsoft.com/office/drawing/2014/main" id="{5E00A2A6-2705-449F-AA3A-57F0E824534E}"/>
            </a:ext>
          </a:extLst>
        </xdr:cNvPr>
        <xdr:cNvSpPr/>
      </xdr:nvSpPr>
      <xdr:spPr>
        <a:xfrm>
          <a:off x="7565933" y="3741384"/>
          <a:ext cx="113393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402336</xdr:colOff>
      <xdr:row>22</xdr:row>
      <xdr:rowOff>6096</xdr:rowOff>
    </xdr:from>
    <xdr:to>
      <xdr:col>11</xdr:col>
      <xdr:colOff>448055</xdr:colOff>
      <xdr:row>22</xdr:row>
      <xdr:rowOff>181629</xdr:rowOff>
    </xdr:to>
    <xdr:sp macro="" textlink="">
      <xdr:nvSpPr>
        <xdr:cNvPr id="472" name="Rectangle 471">
          <a:extLst>
            <a:ext uri="{FF2B5EF4-FFF2-40B4-BE49-F238E27FC236}">
              <a16:creationId xmlns:a16="http://schemas.microsoft.com/office/drawing/2014/main" id="{5BA82782-DFEE-48B6-9693-832F14DFBCC2}"/>
            </a:ext>
          </a:extLst>
        </xdr:cNvPr>
        <xdr:cNvSpPr/>
      </xdr:nvSpPr>
      <xdr:spPr>
        <a:xfrm>
          <a:off x="7552944" y="4294632"/>
          <a:ext cx="45719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307848</xdr:colOff>
      <xdr:row>21</xdr:row>
      <xdr:rowOff>6096</xdr:rowOff>
    </xdr:from>
    <xdr:to>
      <xdr:col>11</xdr:col>
      <xdr:colOff>445008</xdr:colOff>
      <xdr:row>21</xdr:row>
      <xdr:rowOff>181629</xdr:rowOff>
    </xdr:to>
    <xdr:sp macro="" textlink="">
      <xdr:nvSpPr>
        <xdr:cNvPr id="473" name="Rectangle 472">
          <a:extLst>
            <a:ext uri="{FF2B5EF4-FFF2-40B4-BE49-F238E27FC236}">
              <a16:creationId xmlns:a16="http://schemas.microsoft.com/office/drawing/2014/main" id="{1B2ECF3B-A045-4227-8530-CDF9DEEC2A6A}"/>
            </a:ext>
          </a:extLst>
        </xdr:cNvPr>
        <xdr:cNvSpPr/>
      </xdr:nvSpPr>
      <xdr:spPr>
        <a:xfrm>
          <a:off x="7458456" y="4111752"/>
          <a:ext cx="137160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783336</xdr:colOff>
      <xdr:row>18</xdr:row>
      <xdr:rowOff>6096</xdr:rowOff>
    </xdr:from>
    <xdr:to>
      <xdr:col>11</xdr:col>
      <xdr:colOff>36576</xdr:colOff>
      <xdr:row>18</xdr:row>
      <xdr:rowOff>181629</xdr:rowOff>
    </xdr:to>
    <xdr:sp macro="" textlink="">
      <xdr:nvSpPr>
        <xdr:cNvPr id="474" name="Rectangle 473">
          <a:extLst>
            <a:ext uri="{FF2B5EF4-FFF2-40B4-BE49-F238E27FC236}">
              <a16:creationId xmlns:a16="http://schemas.microsoft.com/office/drawing/2014/main" id="{737C9429-C8BD-4B94-B550-30A110B8E8CE}"/>
            </a:ext>
          </a:extLst>
        </xdr:cNvPr>
        <xdr:cNvSpPr/>
      </xdr:nvSpPr>
      <xdr:spPr>
        <a:xfrm>
          <a:off x="7101840" y="3544824"/>
          <a:ext cx="85344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573024</xdr:colOff>
      <xdr:row>22</xdr:row>
      <xdr:rowOff>9144</xdr:rowOff>
    </xdr:from>
    <xdr:to>
      <xdr:col>11</xdr:col>
      <xdr:colOff>15239</xdr:colOff>
      <xdr:row>23</xdr:row>
      <xdr:rowOff>1797</xdr:rowOff>
    </xdr:to>
    <xdr:sp macro="" textlink="">
      <xdr:nvSpPr>
        <xdr:cNvPr id="475" name="Rectangle 474">
          <a:extLst>
            <a:ext uri="{FF2B5EF4-FFF2-40B4-BE49-F238E27FC236}">
              <a16:creationId xmlns:a16="http://schemas.microsoft.com/office/drawing/2014/main" id="{5124E299-564F-4C11-96AA-6B1BF36B987E}"/>
            </a:ext>
          </a:extLst>
        </xdr:cNvPr>
        <xdr:cNvSpPr/>
      </xdr:nvSpPr>
      <xdr:spPr>
        <a:xfrm>
          <a:off x="6891528" y="4297680"/>
          <a:ext cx="45719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731520</xdr:colOff>
      <xdr:row>18</xdr:row>
      <xdr:rowOff>9144</xdr:rowOff>
    </xdr:from>
    <xdr:to>
      <xdr:col>10</xdr:col>
      <xdr:colOff>777239</xdr:colOff>
      <xdr:row>18</xdr:row>
      <xdr:rowOff>184677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63190C60-BA7B-4756-B840-7AA3A67705B9}"/>
            </a:ext>
          </a:extLst>
        </xdr:cNvPr>
        <xdr:cNvSpPr/>
      </xdr:nvSpPr>
      <xdr:spPr>
        <a:xfrm>
          <a:off x="7050024" y="3547872"/>
          <a:ext cx="45719" cy="175533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213361</xdr:colOff>
      <xdr:row>23</xdr:row>
      <xdr:rowOff>6096</xdr:rowOff>
    </xdr:from>
    <xdr:to>
      <xdr:col>11</xdr:col>
      <xdr:colOff>271273</xdr:colOff>
      <xdr:row>23</xdr:row>
      <xdr:rowOff>180268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D0459702-2BE6-4357-A82F-399AC1B7F10E}"/>
            </a:ext>
          </a:extLst>
        </xdr:cNvPr>
        <xdr:cNvSpPr/>
      </xdr:nvSpPr>
      <xdr:spPr>
        <a:xfrm>
          <a:off x="7135369" y="4477512"/>
          <a:ext cx="57912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131064</xdr:colOff>
      <xdr:row>22</xdr:row>
      <xdr:rowOff>9144</xdr:rowOff>
    </xdr:from>
    <xdr:to>
      <xdr:col>11</xdr:col>
      <xdr:colOff>265176</xdr:colOff>
      <xdr:row>23</xdr:row>
      <xdr:rowOff>436</xdr:rowOff>
    </xdr:to>
    <xdr:sp macro="" textlink="">
      <xdr:nvSpPr>
        <xdr:cNvPr id="479" name="Rectangle 478">
          <a:extLst>
            <a:ext uri="{FF2B5EF4-FFF2-40B4-BE49-F238E27FC236}">
              <a16:creationId xmlns:a16="http://schemas.microsoft.com/office/drawing/2014/main" id="{56A4D5EB-00E5-4F18-BD4D-12325AA6C359}"/>
            </a:ext>
          </a:extLst>
        </xdr:cNvPr>
        <xdr:cNvSpPr/>
      </xdr:nvSpPr>
      <xdr:spPr>
        <a:xfrm>
          <a:off x="7053072" y="4297680"/>
          <a:ext cx="134112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36576</xdr:colOff>
      <xdr:row>21</xdr:row>
      <xdr:rowOff>9144</xdr:rowOff>
    </xdr:from>
    <xdr:to>
      <xdr:col>11</xdr:col>
      <xdr:colOff>164592</xdr:colOff>
      <xdr:row>22</xdr:row>
      <xdr:rowOff>436</xdr:rowOff>
    </xdr:to>
    <xdr:sp macro="" textlink="">
      <xdr:nvSpPr>
        <xdr:cNvPr id="480" name="Rectangle 479">
          <a:extLst>
            <a:ext uri="{FF2B5EF4-FFF2-40B4-BE49-F238E27FC236}">
              <a16:creationId xmlns:a16="http://schemas.microsoft.com/office/drawing/2014/main" id="{83611F6C-E52E-4672-9E36-81CD64A5A170}"/>
            </a:ext>
          </a:extLst>
        </xdr:cNvPr>
        <xdr:cNvSpPr/>
      </xdr:nvSpPr>
      <xdr:spPr>
        <a:xfrm>
          <a:off x="6958584" y="4114800"/>
          <a:ext cx="128016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301752</xdr:colOff>
      <xdr:row>19</xdr:row>
      <xdr:rowOff>9144</xdr:rowOff>
    </xdr:from>
    <xdr:to>
      <xdr:col>11</xdr:col>
      <xdr:colOff>42672</xdr:colOff>
      <xdr:row>19</xdr:row>
      <xdr:rowOff>183316</xdr:rowOff>
    </xdr:to>
    <xdr:sp macro="" textlink="">
      <xdr:nvSpPr>
        <xdr:cNvPr id="481" name="Rectangle 480">
          <a:extLst>
            <a:ext uri="{FF2B5EF4-FFF2-40B4-BE49-F238E27FC236}">
              <a16:creationId xmlns:a16="http://schemas.microsoft.com/office/drawing/2014/main" id="{0CC2BB3B-2AE8-471A-ADE8-AAA353DC4418}"/>
            </a:ext>
          </a:extLst>
        </xdr:cNvPr>
        <xdr:cNvSpPr/>
      </xdr:nvSpPr>
      <xdr:spPr>
        <a:xfrm>
          <a:off x="6620256" y="3739896"/>
          <a:ext cx="344424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115824</xdr:colOff>
      <xdr:row>17</xdr:row>
      <xdr:rowOff>12192</xdr:rowOff>
    </xdr:from>
    <xdr:to>
      <xdr:col>10</xdr:col>
      <xdr:colOff>353568</xdr:colOff>
      <xdr:row>17</xdr:row>
      <xdr:rowOff>186364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C2137AB5-F9B3-4A14-A038-B0A9A86D5C1C}"/>
            </a:ext>
          </a:extLst>
        </xdr:cNvPr>
        <xdr:cNvSpPr/>
      </xdr:nvSpPr>
      <xdr:spPr>
        <a:xfrm>
          <a:off x="6434328" y="3358896"/>
          <a:ext cx="237744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295656</xdr:colOff>
      <xdr:row>18</xdr:row>
      <xdr:rowOff>15240</xdr:rowOff>
    </xdr:from>
    <xdr:to>
      <xdr:col>10</xdr:col>
      <xdr:colOff>362712</xdr:colOff>
      <xdr:row>18</xdr:row>
      <xdr:rowOff>189412</xdr:rowOff>
    </xdr:to>
    <xdr:sp macro="" textlink="">
      <xdr:nvSpPr>
        <xdr:cNvPr id="483" name="Rectangle 482">
          <a:extLst>
            <a:ext uri="{FF2B5EF4-FFF2-40B4-BE49-F238E27FC236}">
              <a16:creationId xmlns:a16="http://schemas.microsoft.com/office/drawing/2014/main" id="{9E0342CA-F00F-4698-ABC7-0369ABFBB874}"/>
            </a:ext>
          </a:extLst>
        </xdr:cNvPr>
        <xdr:cNvSpPr/>
      </xdr:nvSpPr>
      <xdr:spPr>
        <a:xfrm>
          <a:off x="6614160" y="3553968"/>
          <a:ext cx="67056" cy="174172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42672</xdr:colOff>
      <xdr:row>23</xdr:row>
      <xdr:rowOff>12192</xdr:rowOff>
    </xdr:from>
    <xdr:to>
      <xdr:col>11</xdr:col>
      <xdr:colOff>182880</xdr:colOff>
      <xdr:row>24</xdr:row>
      <xdr:rowOff>3484</xdr:rowOff>
    </xdr:to>
    <xdr:sp macro="" textlink="">
      <xdr:nvSpPr>
        <xdr:cNvPr id="484" name="Rectangle 483">
          <a:extLst>
            <a:ext uri="{FF2B5EF4-FFF2-40B4-BE49-F238E27FC236}">
              <a16:creationId xmlns:a16="http://schemas.microsoft.com/office/drawing/2014/main" id="{357CD02F-77AC-4E05-8A4B-DE693EF98040}"/>
            </a:ext>
          </a:extLst>
        </xdr:cNvPr>
        <xdr:cNvSpPr/>
      </xdr:nvSpPr>
      <xdr:spPr>
        <a:xfrm>
          <a:off x="6964680" y="4483608"/>
          <a:ext cx="140208" cy="1741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21336</xdr:colOff>
      <xdr:row>22</xdr:row>
      <xdr:rowOff>3048</xdr:rowOff>
    </xdr:from>
    <xdr:to>
      <xdr:col>11</xdr:col>
      <xdr:colOff>91440</xdr:colOff>
      <xdr:row>22</xdr:row>
      <xdr:rowOff>177220</xdr:rowOff>
    </xdr:to>
    <xdr:sp macro="" textlink="">
      <xdr:nvSpPr>
        <xdr:cNvPr id="486" name="Rectangle 485">
          <a:extLst>
            <a:ext uri="{FF2B5EF4-FFF2-40B4-BE49-F238E27FC236}">
              <a16:creationId xmlns:a16="http://schemas.microsoft.com/office/drawing/2014/main" id="{7462F2C3-1B4A-4BE9-89BF-F8607547A9C0}"/>
            </a:ext>
          </a:extLst>
        </xdr:cNvPr>
        <xdr:cNvSpPr/>
      </xdr:nvSpPr>
      <xdr:spPr>
        <a:xfrm>
          <a:off x="6943344" y="4291584"/>
          <a:ext cx="70104" cy="1741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505968</xdr:colOff>
      <xdr:row>21</xdr:row>
      <xdr:rowOff>6096</xdr:rowOff>
    </xdr:from>
    <xdr:to>
      <xdr:col>11</xdr:col>
      <xdr:colOff>30480</xdr:colOff>
      <xdr:row>21</xdr:row>
      <xdr:rowOff>180268</xdr:rowOff>
    </xdr:to>
    <xdr:sp macro="" textlink="">
      <xdr:nvSpPr>
        <xdr:cNvPr id="487" name="Rectangle 486">
          <a:extLst>
            <a:ext uri="{FF2B5EF4-FFF2-40B4-BE49-F238E27FC236}">
              <a16:creationId xmlns:a16="http://schemas.microsoft.com/office/drawing/2014/main" id="{12325451-EC64-4124-8AE8-A87FA4F6A434}"/>
            </a:ext>
          </a:extLst>
        </xdr:cNvPr>
        <xdr:cNvSpPr/>
      </xdr:nvSpPr>
      <xdr:spPr>
        <a:xfrm>
          <a:off x="6824472" y="4111752"/>
          <a:ext cx="128016" cy="1741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143256</xdr:colOff>
      <xdr:row>19</xdr:row>
      <xdr:rowOff>9144</xdr:rowOff>
    </xdr:from>
    <xdr:to>
      <xdr:col>10</xdr:col>
      <xdr:colOff>295656</xdr:colOff>
      <xdr:row>19</xdr:row>
      <xdr:rowOff>183316</xdr:rowOff>
    </xdr:to>
    <xdr:sp macro="" textlink="">
      <xdr:nvSpPr>
        <xdr:cNvPr id="488" name="Rectangle 487">
          <a:extLst>
            <a:ext uri="{FF2B5EF4-FFF2-40B4-BE49-F238E27FC236}">
              <a16:creationId xmlns:a16="http://schemas.microsoft.com/office/drawing/2014/main" id="{D3E8B109-A40D-4F1F-BB3D-3BFB94846EA4}"/>
            </a:ext>
          </a:extLst>
        </xdr:cNvPr>
        <xdr:cNvSpPr/>
      </xdr:nvSpPr>
      <xdr:spPr>
        <a:xfrm>
          <a:off x="6461760" y="3739896"/>
          <a:ext cx="152400" cy="1741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140208</xdr:colOff>
      <xdr:row>18</xdr:row>
      <xdr:rowOff>12192</xdr:rowOff>
    </xdr:from>
    <xdr:to>
      <xdr:col>10</xdr:col>
      <xdr:colOff>140208</xdr:colOff>
      <xdr:row>19</xdr:row>
      <xdr:rowOff>3049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4ACD0B5F-F238-42BA-92DD-B1D32E5CB474}"/>
            </a:ext>
          </a:extLst>
        </xdr:cNvPr>
        <xdr:cNvCxnSpPr/>
      </xdr:nvCxnSpPr>
      <xdr:spPr>
        <a:xfrm>
          <a:off x="6458712" y="3550920"/>
          <a:ext cx="0" cy="182881"/>
        </a:xfrm>
        <a:prstGeom prst="line">
          <a:avLst/>
        </a:prstGeom>
        <a:ln w="34925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588264</xdr:colOff>
      <xdr:row>17</xdr:row>
      <xdr:rowOff>9144</xdr:rowOff>
    </xdr:from>
    <xdr:to>
      <xdr:col>10</xdr:col>
      <xdr:colOff>109728</xdr:colOff>
      <xdr:row>17</xdr:row>
      <xdr:rowOff>183316</xdr:rowOff>
    </xdr:to>
    <xdr:sp macro="" textlink="">
      <xdr:nvSpPr>
        <xdr:cNvPr id="490" name="Rectangle 489">
          <a:extLst>
            <a:ext uri="{FF2B5EF4-FFF2-40B4-BE49-F238E27FC236}">
              <a16:creationId xmlns:a16="http://schemas.microsoft.com/office/drawing/2014/main" id="{56C0726A-664C-4BB7-831A-80B338F69BBA}"/>
            </a:ext>
          </a:extLst>
        </xdr:cNvPr>
        <xdr:cNvSpPr/>
      </xdr:nvSpPr>
      <xdr:spPr>
        <a:xfrm>
          <a:off x="6297168" y="3355848"/>
          <a:ext cx="131064" cy="1741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87086</xdr:colOff>
      <xdr:row>24</xdr:row>
      <xdr:rowOff>175478</xdr:rowOff>
    </xdr:from>
    <xdr:to>
      <xdr:col>11</xdr:col>
      <xdr:colOff>87957</xdr:colOff>
      <xdr:row>26</xdr:row>
      <xdr:rowOff>4355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566D8AC6-6B47-4DEE-8B71-694B3BBA0A55}"/>
            </a:ext>
          </a:extLst>
        </xdr:cNvPr>
        <xdr:cNvCxnSpPr/>
      </xdr:nvCxnSpPr>
      <xdr:spPr>
        <a:xfrm flipH="1">
          <a:off x="7237694" y="4829774"/>
          <a:ext cx="871" cy="194637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174171</xdr:colOff>
      <xdr:row>24</xdr:row>
      <xdr:rowOff>178526</xdr:rowOff>
    </xdr:from>
    <xdr:to>
      <xdr:col>11</xdr:col>
      <xdr:colOff>174171</xdr:colOff>
      <xdr:row>26</xdr:row>
      <xdr:rowOff>13607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5806A107-973C-4A0F-AD2F-21D1A3B8C49A}"/>
            </a:ext>
          </a:extLst>
        </xdr:cNvPr>
        <xdr:cNvCxnSpPr/>
      </xdr:nvCxnSpPr>
      <xdr:spPr>
        <a:xfrm>
          <a:off x="7324779" y="4832822"/>
          <a:ext cx="0" cy="2008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254726</xdr:colOff>
      <xdr:row>24</xdr:row>
      <xdr:rowOff>178526</xdr:rowOff>
    </xdr:from>
    <xdr:to>
      <xdr:col>11</xdr:col>
      <xdr:colOff>258536</xdr:colOff>
      <xdr:row>26</xdr:row>
      <xdr:rowOff>0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F520F304-E339-4527-9059-366E00379960}"/>
            </a:ext>
          </a:extLst>
        </xdr:cNvPr>
        <xdr:cNvCxnSpPr/>
      </xdr:nvCxnSpPr>
      <xdr:spPr>
        <a:xfrm>
          <a:off x="7405334" y="4832822"/>
          <a:ext cx="3810" cy="1872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337457</xdr:colOff>
      <xdr:row>24</xdr:row>
      <xdr:rowOff>180704</xdr:rowOff>
    </xdr:from>
    <xdr:to>
      <xdr:col>11</xdr:col>
      <xdr:colOff>337458</xdr:colOff>
      <xdr:row>26</xdr:row>
      <xdr:rowOff>5443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E7935BBF-69BD-49F7-B675-14B97960AD4C}"/>
            </a:ext>
          </a:extLst>
        </xdr:cNvPr>
        <xdr:cNvCxnSpPr/>
      </xdr:nvCxnSpPr>
      <xdr:spPr>
        <a:xfrm flipH="1">
          <a:off x="7488065" y="4835000"/>
          <a:ext cx="1" cy="190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431075</xdr:colOff>
      <xdr:row>25</xdr:row>
      <xdr:rowOff>2177</xdr:rowOff>
    </xdr:from>
    <xdr:to>
      <xdr:col>11</xdr:col>
      <xdr:colOff>435429</xdr:colOff>
      <xdr:row>26</xdr:row>
      <xdr:rowOff>5443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67713D53-F7A3-4F27-8E79-17EA26769B6B}"/>
            </a:ext>
          </a:extLst>
        </xdr:cNvPr>
        <xdr:cNvCxnSpPr/>
      </xdr:nvCxnSpPr>
      <xdr:spPr>
        <a:xfrm>
          <a:off x="7581683" y="4839353"/>
          <a:ext cx="4354" cy="186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513806</xdr:colOff>
      <xdr:row>25</xdr:row>
      <xdr:rowOff>2177</xdr:rowOff>
    </xdr:from>
    <xdr:to>
      <xdr:col>11</xdr:col>
      <xdr:colOff>517071</xdr:colOff>
      <xdr:row>26</xdr:row>
      <xdr:rowOff>10886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3B1C7412-BD65-46B9-B8A0-D3FFE56C52BE}"/>
            </a:ext>
          </a:extLst>
        </xdr:cNvPr>
        <xdr:cNvCxnSpPr/>
      </xdr:nvCxnSpPr>
      <xdr:spPr>
        <a:xfrm>
          <a:off x="7664414" y="4839353"/>
          <a:ext cx="3265" cy="191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122581</xdr:colOff>
      <xdr:row>23</xdr:row>
      <xdr:rowOff>0</xdr:rowOff>
    </xdr:from>
    <xdr:to>
      <xdr:col>10</xdr:col>
      <xdr:colOff>380998</xdr:colOff>
      <xdr:row>23</xdr:row>
      <xdr:rowOff>174172</xdr:rowOff>
    </xdr:to>
    <xdr:sp macro="" textlink="">
      <xdr:nvSpPr>
        <xdr:cNvPr id="521" name="Rectangle 520">
          <a:extLst>
            <a:ext uri="{FF2B5EF4-FFF2-40B4-BE49-F238E27FC236}">
              <a16:creationId xmlns:a16="http://schemas.microsoft.com/office/drawing/2014/main" id="{65E988C5-50E3-47D2-9B3E-D0D7D16E0739}"/>
            </a:ext>
          </a:extLst>
        </xdr:cNvPr>
        <xdr:cNvSpPr/>
      </xdr:nvSpPr>
      <xdr:spPr>
        <a:xfrm>
          <a:off x="6218581" y="4462670"/>
          <a:ext cx="25841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102705</xdr:colOff>
      <xdr:row>22</xdr:row>
      <xdr:rowOff>3313</xdr:rowOff>
    </xdr:from>
    <xdr:to>
      <xdr:col>10</xdr:col>
      <xdr:colOff>205409</xdr:colOff>
      <xdr:row>22</xdr:row>
      <xdr:rowOff>177485</xdr:rowOff>
    </xdr:to>
    <xdr:sp macro="" textlink="">
      <xdr:nvSpPr>
        <xdr:cNvPr id="522" name="Rectangle 521">
          <a:extLst>
            <a:ext uri="{FF2B5EF4-FFF2-40B4-BE49-F238E27FC236}">
              <a16:creationId xmlns:a16="http://schemas.microsoft.com/office/drawing/2014/main" id="{F4B3CF42-1E9D-4422-AB21-B3DD6ADDF0CE}"/>
            </a:ext>
          </a:extLst>
        </xdr:cNvPr>
        <xdr:cNvSpPr/>
      </xdr:nvSpPr>
      <xdr:spPr>
        <a:xfrm>
          <a:off x="6198705" y="4283765"/>
          <a:ext cx="102704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29818</xdr:colOff>
      <xdr:row>21</xdr:row>
      <xdr:rowOff>6626</xdr:rowOff>
    </xdr:from>
    <xdr:to>
      <xdr:col>10</xdr:col>
      <xdr:colOff>195470</xdr:colOff>
      <xdr:row>21</xdr:row>
      <xdr:rowOff>180798</xdr:rowOff>
    </xdr:to>
    <xdr:sp macro="" textlink="">
      <xdr:nvSpPr>
        <xdr:cNvPr id="523" name="Rectangle 522">
          <a:extLst>
            <a:ext uri="{FF2B5EF4-FFF2-40B4-BE49-F238E27FC236}">
              <a16:creationId xmlns:a16="http://schemas.microsoft.com/office/drawing/2014/main" id="{82BD2CD3-1FFC-479D-AEE7-64E582F7179D}"/>
            </a:ext>
          </a:extLst>
        </xdr:cNvPr>
        <xdr:cNvSpPr/>
      </xdr:nvSpPr>
      <xdr:spPr>
        <a:xfrm>
          <a:off x="6125818" y="4104861"/>
          <a:ext cx="165652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460513</xdr:colOff>
      <xdr:row>19</xdr:row>
      <xdr:rowOff>6626</xdr:rowOff>
    </xdr:from>
    <xdr:to>
      <xdr:col>10</xdr:col>
      <xdr:colOff>82826</xdr:colOff>
      <xdr:row>19</xdr:row>
      <xdr:rowOff>180798</xdr:rowOff>
    </xdr:to>
    <xdr:sp macro="" textlink="">
      <xdr:nvSpPr>
        <xdr:cNvPr id="524" name="Rectangle 523">
          <a:extLst>
            <a:ext uri="{FF2B5EF4-FFF2-40B4-BE49-F238E27FC236}">
              <a16:creationId xmlns:a16="http://schemas.microsoft.com/office/drawing/2014/main" id="{AE4454E8-6127-4F4A-BC46-8085F9E535AC}"/>
            </a:ext>
          </a:extLst>
        </xdr:cNvPr>
        <xdr:cNvSpPr/>
      </xdr:nvSpPr>
      <xdr:spPr>
        <a:xfrm>
          <a:off x="5946913" y="3730487"/>
          <a:ext cx="231913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450573</xdr:colOff>
      <xdr:row>18</xdr:row>
      <xdr:rowOff>9940</xdr:rowOff>
    </xdr:from>
    <xdr:to>
      <xdr:col>9</xdr:col>
      <xdr:colOff>599660</xdr:colOff>
      <xdr:row>18</xdr:row>
      <xdr:rowOff>184112</xdr:rowOff>
    </xdr:to>
    <xdr:sp macro="" textlink="">
      <xdr:nvSpPr>
        <xdr:cNvPr id="525" name="Rectangle 524">
          <a:extLst>
            <a:ext uri="{FF2B5EF4-FFF2-40B4-BE49-F238E27FC236}">
              <a16:creationId xmlns:a16="http://schemas.microsoft.com/office/drawing/2014/main" id="{F65E2C08-B889-4769-BA8B-0797F974E7BF}"/>
            </a:ext>
          </a:extLst>
        </xdr:cNvPr>
        <xdr:cNvSpPr/>
      </xdr:nvSpPr>
      <xdr:spPr>
        <a:xfrm>
          <a:off x="5936973" y="3541644"/>
          <a:ext cx="14908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404191</xdr:colOff>
      <xdr:row>17</xdr:row>
      <xdr:rowOff>13252</xdr:rowOff>
    </xdr:from>
    <xdr:to>
      <xdr:col>9</xdr:col>
      <xdr:colOff>553278</xdr:colOff>
      <xdr:row>17</xdr:row>
      <xdr:rowOff>187424</xdr:rowOff>
    </xdr:to>
    <xdr:sp macro="" textlink="">
      <xdr:nvSpPr>
        <xdr:cNvPr id="526" name="Rectangle 525">
          <a:extLst>
            <a:ext uri="{FF2B5EF4-FFF2-40B4-BE49-F238E27FC236}">
              <a16:creationId xmlns:a16="http://schemas.microsoft.com/office/drawing/2014/main" id="{DD90EE3E-92E9-423F-B341-C0EB2CFBE704}"/>
            </a:ext>
          </a:extLst>
        </xdr:cNvPr>
        <xdr:cNvSpPr/>
      </xdr:nvSpPr>
      <xdr:spPr>
        <a:xfrm>
          <a:off x="5890591" y="3352800"/>
          <a:ext cx="149087" cy="17417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10</xdr:col>
      <xdr:colOff>96077</xdr:colOff>
      <xdr:row>21</xdr:row>
      <xdr:rowOff>178905</xdr:rowOff>
    </xdr:from>
    <xdr:to>
      <xdr:col>10</xdr:col>
      <xdr:colOff>96948</xdr:colOff>
      <xdr:row>23</xdr:row>
      <xdr:rowOff>7782</xdr:rowOff>
    </xdr:to>
    <xdr:cxnSp macro="">
      <xdr:nvCxnSpPr>
        <xdr:cNvPr id="528" name="Straight Connector 527">
          <a:extLst>
            <a:ext uri="{FF2B5EF4-FFF2-40B4-BE49-F238E27FC236}">
              <a16:creationId xmlns:a16="http://schemas.microsoft.com/office/drawing/2014/main" id="{9BC310FB-DE3D-4492-9AA5-EDE426B086B6}"/>
            </a:ext>
          </a:extLst>
        </xdr:cNvPr>
        <xdr:cNvCxnSpPr/>
      </xdr:nvCxnSpPr>
      <xdr:spPr>
        <a:xfrm flipH="1">
          <a:off x="6192077" y="4277140"/>
          <a:ext cx="871" cy="193312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106136</xdr:colOff>
      <xdr:row>23</xdr:row>
      <xdr:rowOff>0</xdr:rowOff>
    </xdr:from>
    <xdr:to>
      <xdr:col>10</xdr:col>
      <xdr:colOff>106136</xdr:colOff>
      <xdr:row>23</xdr:row>
      <xdr:rowOff>176893</xdr:rowOff>
    </xdr:to>
    <xdr:cxnSp macro="">
      <xdr:nvCxnSpPr>
        <xdr:cNvPr id="529" name="Straight Connector 528">
          <a:extLst>
            <a:ext uri="{FF2B5EF4-FFF2-40B4-BE49-F238E27FC236}">
              <a16:creationId xmlns:a16="http://schemas.microsoft.com/office/drawing/2014/main" id="{85936924-B1D2-40D6-9881-D8C167A27B07}"/>
            </a:ext>
          </a:extLst>
        </xdr:cNvPr>
        <xdr:cNvCxnSpPr/>
      </xdr:nvCxnSpPr>
      <xdr:spPr>
        <a:xfrm>
          <a:off x="6202136" y="4449536"/>
          <a:ext cx="0" cy="176893"/>
        </a:xfrm>
        <a:prstGeom prst="line">
          <a:avLst/>
        </a:prstGeom>
        <a:ln w="254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10886</xdr:colOff>
      <xdr:row>21</xdr:row>
      <xdr:rowOff>8537</xdr:rowOff>
    </xdr:from>
    <xdr:to>
      <xdr:col>10</xdr:col>
      <xdr:colOff>10886</xdr:colOff>
      <xdr:row>21</xdr:row>
      <xdr:rowOff>179244</xdr:rowOff>
    </xdr:to>
    <xdr:cxnSp macro="">
      <xdr:nvCxnSpPr>
        <xdr:cNvPr id="530" name="Straight Connector 529">
          <a:extLst>
            <a:ext uri="{FF2B5EF4-FFF2-40B4-BE49-F238E27FC236}">
              <a16:creationId xmlns:a16="http://schemas.microsoft.com/office/drawing/2014/main" id="{20443636-D46C-48A1-B5FD-9270327AEBA3}"/>
            </a:ext>
          </a:extLst>
        </xdr:cNvPr>
        <xdr:cNvCxnSpPr/>
      </xdr:nvCxnSpPr>
      <xdr:spPr>
        <a:xfrm>
          <a:off x="6106886" y="4093401"/>
          <a:ext cx="0" cy="170707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432706</xdr:colOff>
      <xdr:row>18</xdr:row>
      <xdr:rowOff>5443</xdr:rowOff>
    </xdr:from>
    <xdr:to>
      <xdr:col>9</xdr:col>
      <xdr:colOff>432707</xdr:colOff>
      <xdr:row>19</xdr:row>
      <xdr:rowOff>2722</xdr:rowOff>
    </xdr:to>
    <xdr:cxnSp macro="">
      <xdr:nvCxnSpPr>
        <xdr:cNvPr id="531" name="Straight Connector 530">
          <a:extLst>
            <a:ext uri="{FF2B5EF4-FFF2-40B4-BE49-F238E27FC236}">
              <a16:creationId xmlns:a16="http://schemas.microsoft.com/office/drawing/2014/main" id="{B8B0C8EA-ED89-4937-B952-20F4661F1484}"/>
            </a:ext>
          </a:extLst>
        </xdr:cNvPr>
        <xdr:cNvCxnSpPr/>
      </xdr:nvCxnSpPr>
      <xdr:spPr>
        <a:xfrm>
          <a:off x="5919106" y="3526972"/>
          <a:ext cx="1" cy="187779"/>
        </a:xfrm>
        <a:prstGeom prst="line">
          <a:avLst/>
        </a:prstGeom>
        <a:ln w="254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443593</xdr:colOff>
      <xdr:row>19</xdr:row>
      <xdr:rowOff>5815</xdr:rowOff>
    </xdr:from>
    <xdr:to>
      <xdr:col>9</xdr:col>
      <xdr:colOff>443593</xdr:colOff>
      <xdr:row>19</xdr:row>
      <xdr:rowOff>176522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DF0AF6A7-30D6-498F-829C-89F8C04C6ED5}"/>
            </a:ext>
          </a:extLst>
        </xdr:cNvPr>
        <xdr:cNvCxnSpPr/>
      </xdr:nvCxnSpPr>
      <xdr:spPr>
        <a:xfrm>
          <a:off x="5929993" y="3717844"/>
          <a:ext cx="0" cy="170707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397328</xdr:colOff>
      <xdr:row>16</xdr:row>
      <xdr:rowOff>179615</xdr:rowOff>
    </xdr:from>
    <xdr:to>
      <xdr:col>9</xdr:col>
      <xdr:colOff>398199</xdr:colOff>
      <xdr:row>18</xdr:row>
      <xdr:rowOff>328</xdr:rowOff>
    </xdr:to>
    <xdr:cxnSp macro="">
      <xdr:nvCxnSpPr>
        <xdr:cNvPr id="536" name="Straight Connector 535">
          <a:extLst>
            <a:ext uri="{FF2B5EF4-FFF2-40B4-BE49-F238E27FC236}">
              <a16:creationId xmlns:a16="http://schemas.microsoft.com/office/drawing/2014/main" id="{F221DD63-94C3-4411-ADE6-277A647B5054}"/>
            </a:ext>
          </a:extLst>
        </xdr:cNvPr>
        <xdr:cNvCxnSpPr/>
      </xdr:nvCxnSpPr>
      <xdr:spPr>
        <a:xfrm flipH="1">
          <a:off x="5883728" y="3328308"/>
          <a:ext cx="871" cy="193549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113211</xdr:colOff>
      <xdr:row>23</xdr:row>
      <xdr:rowOff>8708</xdr:rowOff>
    </xdr:from>
    <xdr:to>
      <xdr:col>9</xdr:col>
      <xdr:colOff>182483</xdr:colOff>
      <xdr:row>24</xdr:row>
      <xdr:rowOff>0</xdr:rowOff>
    </xdr:to>
    <xdr:sp macro="" textlink="">
      <xdr:nvSpPr>
        <xdr:cNvPr id="537" name="Rectangle 536">
          <a:extLst>
            <a:ext uri="{FF2B5EF4-FFF2-40B4-BE49-F238E27FC236}">
              <a16:creationId xmlns:a16="http://schemas.microsoft.com/office/drawing/2014/main" id="{529BE074-062A-45C6-A80B-2B79C36CB65D}"/>
            </a:ext>
          </a:extLst>
        </xdr:cNvPr>
        <xdr:cNvSpPr/>
      </xdr:nvSpPr>
      <xdr:spPr>
        <a:xfrm>
          <a:off x="5599611" y="4476205"/>
          <a:ext cx="69272" cy="1741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117565</xdr:colOff>
      <xdr:row>22</xdr:row>
      <xdr:rowOff>9633</xdr:rowOff>
    </xdr:from>
    <xdr:to>
      <xdr:col>9</xdr:col>
      <xdr:colOff>117565</xdr:colOff>
      <xdr:row>22</xdr:row>
      <xdr:rowOff>180865</xdr:rowOff>
    </xdr:to>
    <xdr:cxnSp macro="">
      <xdr:nvCxnSpPr>
        <xdr:cNvPr id="540" name="Straight Connector 539">
          <a:extLst>
            <a:ext uri="{FF2B5EF4-FFF2-40B4-BE49-F238E27FC236}">
              <a16:creationId xmlns:a16="http://schemas.microsoft.com/office/drawing/2014/main" id="{AACDD623-9867-4D88-9B73-606B09053E69}"/>
            </a:ext>
          </a:extLst>
        </xdr:cNvPr>
        <xdr:cNvCxnSpPr/>
      </xdr:nvCxnSpPr>
      <xdr:spPr>
        <a:xfrm>
          <a:off x="5603965" y="4294250"/>
          <a:ext cx="0" cy="171232"/>
        </a:xfrm>
        <a:prstGeom prst="line">
          <a:avLst/>
        </a:prstGeom>
        <a:ln w="317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21</xdr:row>
      <xdr:rowOff>8708</xdr:rowOff>
    </xdr:from>
    <xdr:to>
      <xdr:col>9</xdr:col>
      <xdr:colOff>130232</xdr:colOff>
      <xdr:row>22</xdr:row>
      <xdr:rowOff>0</xdr:rowOff>
    </xdr:to>
    <xdr:sp macro="" textlink="">
      <xdr:nvSpPr>
        <xdr:cNvPr id="541" name="Rectangle 540">
          <a:extLst>
            <a:ext uri="{FF2B5EF4-FFF2-40B4-BE49-F238E27FC236}">
              <a16:creationId xmlns:a16="http://schemas.microsoft.com/office/drawing/2014/main" id="{0A959FFA-C45F-49E3-A6D6-45F9F61480EE}"/>
            </a:ext>
          </a:extLst>
        </xdr:cNvPr>
        <xdr:cNvSpPr/>
      </xdr:nvSpPr>
      <xdr:spPr>
        <a:xfrm>
          <a:off x="5547360" y="4110445"/>
          <a:ext cx="69272" cy="1741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596537</xdr:colOff>
      <xdr:row>19</xdr:row>
      <xdr:rowOff>13062</xdr:rowOff>
    </xdr:from>
    <xdr:to>
      <xdr:col>9</xdr:col>
      <xdr:colOff>130629</xdr:colOff>
      <xdr:row>19</xdr:row>
      <xdr:rowOff>187234</xdr:rowOff>
    </xdr:to>
    <xdr:sp macro="" textlink="">
      <xdr:nvSpPr>
        <xdr:cNvPr id="542" name="Rectangle 541">
          <a:extLst>
            <a:ext uri="{FF2B5EF4-FFF2-40B4-BE49-F238E27FC236}">
              <a16:creationId xmlns:a16="http://schemas.microsoft.com/office/drawing/2014/main" id="{5D004766-C3DB-4C03-A259-0592E3B997BD}"/>
            </a:ext>
          </a:extLst>
        </xdr:cNvPr>
        <xdr:cNvSpPr/>
      </xdr:nvSpPr>
      <xdr:spPr>
        <a:xfrm>
          <a:off x="5473337" y="3740331"/>
          <a:ext cx="143692" cy="1741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592182</xdr:colOff>
      <xdr:row>18</xdr:row>
      <xdr:rowOff>13063</xdr:rowOff>
    </xdr:from>
    <xdr:to>
      <xdr:col>9</xdr:col>
      <xdr:colOff>28301</xdr:colOff>
      <xdr:row>18</xdr:row>
      <xdr:rowOff>187235</xdr:rowOff>
    </xdr:to>
    <xdr:sp macro="" textlink="">
      <xdr:nvSpPr>
        <xdr:cNvPr id="543" name="Rectangle 542">
          <a:extLst>
            <a:ext uri="{FF2B5EF4-FFF2-40B4-BE49-F238E27FC236}">
              <a16:creationId xmlns:a16="http://schemas.microsoft.com/office/drawing/2014/main" id="{15055678-9F38-4EB3-A8D9-3A51A802AB6E}"/>
            </a:ext>
          </a:extLst>
        </xdr:cNvPr>
        <xdr:cNvSpPr/>
      </xdr:nvSpPr>
      <xdr:spPr>
        <a:xfrm>
          <a:off x="5468982" y="3548743"/>
          <a:ext cx="45719" cy="1741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548640</xdr:colOff>
      <xdr:row>17</xdr:row>
      <xdr:rowOff>13063</xdr:rowOff>
    </xdr:from>
    <xdr:to>
      <xdr:col>9</xdr:col>
      <xdr:colOff>8312</xdr:colOff>
      <xdr:row>17</xdr:row>
      <xdr:rowOff>187235</xdr:rowOff>
    </xdr:to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6B480DEF-C661-4039-A9EA-3E0083C58E0B}"/>
            </a:ext>
          </a:extLst>
        </xdr:cNvPr>
        <xdr:cNvSpPr/>
      </xdr:nvSpPr>
      <xdr:spPr>
        <a:xfrm>
          <a:off x="5425440" y="3357154"/>
          <a:ext cx="69272" cy="17417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220752</xdr:colOff>
      <xdr:row>23</xdr:row>
      <xdr:rowOff>5752</xdr:rowOff>
    </xdr:from>
    <xdr:to>
      <xdr:col>8</xdr:col>
      <xdr:colOff>429758</xdr:colOff>
      <xdr:row>23</xdr:row>
      <xdr:rowOff>179924</xdr:rowOff>
    </xdr:to>
    <xdr:sp macro="" textlink="">
      <xdr:nvSpPr>
        <xdr:cNvPr id="545" name="Rectangle 544">
          <a:extLst>
            <a:ext uri="{FF2B5EF4-FFF2-40B4-BE49-F238E27FC236}">
              <a16:creationId xmlns:a16="http://schemas.microsoft.com/office/drawing/2014/main" id="{DE7A70FC-980A-4171-83A3-6393270B5C65}"/>
            </a:ext>
          </a:extLst>
        </xdr:cNvPr>
        <xdr:cNvSpPr/>
      </xdr:nvSpPr>
      <xdr:spPr>
        <a:xfrm>
          <a:off x="5097552" y="4474235"/>
          <a:ext cx="209006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441516</xdr:colOff>
      <xdr:row>23</xdr:row>
      <xdr:rowOff>3513</xdr:rowOff>
    </xdr:from>
    <xdr:to>
      <xdr:col>8</xdr:col>
      <xdr:colOff>441516</xdr:colOff>
      <xdr:row>23</xdr:row>
      <xdr:rowOff>175090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A36ECD8C-65EC-46B1-A08D-5EB337C8C730}"/>
            </a:ext>
          </a:extLst>
        </xdr:cNvPr>
        <xdr:cNvCxnSpPr/>
      </xdr:nvCxnSpPr>
      <xdr:spPr>
        <a:xfrm>
          <a:off x="5318316" y="4471996"/>
          <a:ext cx="0" cy="171577"/>
        </a:xfrm>
        <a:prstGeom prst="line">
          <a:avLst/>
        </a:prstGeom>
        <a:ln w="38100"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353347</xdr:colOff>
      <xdr:row>22</xdr:row>
      <xdr:rowOff>6388</xdr:rowOff>
    </xdr:from>
    <xdr:to>
      <xdr:col>8</xdr:col>
      <xdr:colOff>399066</xdr:colOff>
      <xdr:row>22</xdr:row>
      <xdr:rowOff>180560</xdr:rowOff>
    </xdr:to>
    <xdr:sp macro="" textlink="">
      <xdr:nvSpPr>
        <xdr:cNvPr id="555" name="Rectangle 554">
          <a:extLst>
            <a:ext uri="{FF2B5EF4-FFF2-40B4-BE49-F238E27FC236}">
              <a16:creationId xmlns:a16="http://schemas.microsoft.com/office/drawing/2014/main" id="{800AAF24-A38E-470B-B41B-7600CBABA288}"/>
            </a:ext>
          </a:extLst>
        </xdr:cNvPr>
        <xdr:cNvSpPr/>
      </xdr:nvSpPr>
      <xdr:spPr>
        <a:xfrm>
          <a:off x="5230147" y="4290841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243805</xdr:colOff>
      <xdr:row>20</xdr:row>
      <xdr:rowOff>636</xdr:rowOff>
    </xdr:from>
    <xdr:to>
      <xdr:col>8</xdr:col>
      <xdr:colOff>377619</xdr:colOff>
      <xdr:row>20</xdr:row>
      <xdr:rowOff>174808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ED75F414-8CFE-4BB9-954C-2BBD82E5BE20}"/>
            </a:ext>
          </a:extLst>
        </xdr:cNvPr>
        <xdr:cNvSpPr/>
      </xdr:nvSpPr>
      <xdr:spPr>
        <a:xfrm>
          <a:off x="5120605" y="3917028"/>
          <a:ext cx="13381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247872</xdr:colOff>
      <xdr:row>21</xdr:row>
      <xdr:rowOff>4396</xdr:rowOff>
    </xdr:from>
    <xdr:to>
      <xdr:col>8</xdr:col>
      <xdr:colOff>293591</xdr:colOff>
      <xdr:row>21</xdr:row>
      <xdr:rowOff>179719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39BAB7A-8BEA-4AE4-9394-6BC94D5AC482}"/>
            </a:ext>
          </a:extLst>
        </xdr:cNvPr>
        <xdr:cNvSpPr/>
      </xdr:nvSpPr>
      <xdr:spPr>
        <a:xfrm>
          <a:off x="5124672" y="4104819"/>
          <a:ext cx="45719" cy="17532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198009</xdr:colOff>
      <xdr:row>18</xdr:row>
      <xdr:rowOff>4992</xdr:rowOff>
    </xdr:from>
    <xdr:to>
      <xdr:col>8</xdr:col>
      <xdr:colOff>268633</xdr:colOff>
      <xdr:row>18</xdr:row>
      <xdr:rowOff>179164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5581C16F-9D04-4319-B38F-6D698406EF85}"/>
            </a:ext>
          </a:extLst>
        </xdr:cNvPr>
        <xdr:cNvSpPr/>
      </xdr:nvSpPr>
      <xdr:spPr>
        <a:xfrm>
          <a:off x="5074809" y="3541822"/>
          <a:ext cx="70624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180818</xdr:colOff>
      <xdr:row>19</xdr:row>
      <xdr:rowOff>6388</xdr:rowOff>
    </xdr:from>
    <xdr:to>
      <xdr:col>8</xdr:col>
      <xdr:colOff>226537</xdr:colOff>
      <xdr:row>19</xdr:row>
      <xdr:rowOff>180560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CEA7E9E7-F868-4E3E-8C5A-815624AC7F6C}"/>
            </a:ext>
          </a:extLst>
        </xdr:cNvPr>
        <xdr:cNvSpPr/>
      </xdr:nvSpPr>
      <xdr:spPr>
        <a:xfrm>
          <a:off x="5057618" y="3732999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146727</xdr:colOff>
      <xdr:row>18</xdr:row>
      <xdr:rowOff>637</xdr:rowOff>
    </xdr:from>
    <xdr:to>
      <xdr:col>8</xdr:col>
      <xdr:colOff>192446</xdr:colOff>
      <xdr:row>18</xdr:row>
      <xdr:rowOff>174809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F93BD0B4-A321-44AB-942D-53ADD31FD5D7}"/>
            </a:ext>
          </a:extLst>
        </xdr:cNvPr>
        <xdr:cNvSpPr/>
      </xdr:nvSpPr>
      <xdr:spPr>
        <a:xfrm>
          <a:off x="5023527" y="3537467"/>
          <a:ext cx="45719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116991</xdr:colOff>
      <xdr:row>17</xdr:row>
      <xdr:rowOff>4355</xdr:rowOff>
    </xdr:from>
    <xdr:to>
      <xdr:col>8</xdr:col>
      <xdr:colOff>180181</xdr:colOff>
      <xdr:row>17</xdr:row>
      <xdr:rowOff>178527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5851853F-BC66-4C6F-9EB7-C910F599D72D}"/>
            </a:ext>
          </a:extLst>
        </xdr:cNvPr>
        <xdr:cNvSpPr/>
      </xdr:nvSpPr>
      <xdr:spPr>
        <a:xfrm>
          <a:off x="4993791" y="3351404"/>
          <a:ext cx="63190" cy="1741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212786</xdr:colOff>
      <xdr:row>22</xdr:row>
      <xdr:rowOff>8626</xdr:rowOff>
    </xdr:from>
    <xdr:to>
      <xdr:col>8</xdr:col>
      <xdr:colOff>270295</xdr:colOff>
      <xdr:row>22</xdr:row>
      <xdr:rowOff>182798</xdr:rowOff>
    </xdr:to>
    <xdr:sp macro="" textlink="">
      <xdr:nvSpPr>
        <xdr:cNvPr id="562" name="Rectangle 561">
          <a:extLst>
            <a:ext uri="{FF2B5EF4-FFF2-40B4-BE49-F238E27FC236}">
              <a16:creationId xmlns:a16="http://schemas.microsoft.com/office/drawing/2014/main" id="{856CB65D-E213-4423-8AEB-A5BCA9B3A2D4}"/>
            </a:ext>
          </a:extLst>
        </xdr:cNvPr>
        <xdr:cNvSpPr/>
      </xdr:nvSpPr>
      <xdr:spPr>
        <a:xfrm>
          <a:off x="5089586" y="4293079"/>
          <a:ext cx="57509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24963</xdr:colOff>
      <xdr:row>21</xdr:row>
      <xdr:rowOff>5751</xdr:rowOff>
    </xdr:from>
    <xdr:to>
      <xdr:col>8</xdr:col>
      <xdr:colOff>247291</xdr:colOff>
      <xdr:row>21</xdr:row>
      <xdr:rowOff>179923</xdr:rowOff>
    </xdr:to>
    <xdr:sp macro="" textlink="">
      <xdr:nvSpPr>
        <xdr:cNvPr id="563" name="Rectangle 562">
          <a:extLst>
            <a:ext uri="{FF2B5EF4-FFF2-40B4-BE49-F238E27FC236}">
              <a16:creationId xmlns:a16="http://schemas.microsoft.com/office/drawing/2014/main" id="{C1333F35-9657-46D6-93E5-9D86E6299B4B}"/>
            </a:ext>
          </a:extLst>
        </xdr:cNvPr>
        <xdr:cNvSpPr/>
      </xdr:nvSpPr>
      <xdr:spPr>
        <a:xfrm>
          <a:off x="4901763" y="4106174"/>
          <a:ext cx="222328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14377</xdr:colOff>
      <xdr:row>19</xdr:row>
      <xdr:rowOff>8628</xdr:rowOff>
    </xdr:from>
    <xdr:to>
      <xdr:col>8</xdr:col>
      <xdr:colOff>103516</xdr:colOff>
      <xdr:row>19</xdr:row>
      <xdr:rowOff>182800</xdr:rowOff>
    </xdr:to>
    <xdr:sp macro="" textlink="">
      <xdr:nvSpPr>
        <xdr:cNvPr id="564" name="Rectangle 563">
          <a:extLst>
            <a:ext uri="{FF2B5EF4-FFF2-40B4-BE49-F238E27FC236}">
              <a16:creationId xmlns:a16="http://schemas.microsoft.com/office/drawing/2014/main" id="{ABEA98A6-0079-4019-A68B-FB29729D21DA}"/>
            </a:ext>
          </a:extLst>
        </xdr:cNvPr>
        <xdr:cNvSpPr/>
      </xdr:nvSpPr>
      <xdr:spPr>
        <a:xfrm>
          <a:off x="4891177" y="3735239"/>
          <a:ext cx="89139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589472</xdr:colOff>
      <xdr:row>18</xdr:row>
      <xdr:rowOff>5752</xdr:rowOff>
    </xdr:from>
    <xdr:to>
      <xdr:col>8</xdr:col>
      <xdr:colOff>92015</xdr:colOff>
      <xdr:row>18</xdr:row>
      <xdr:rowOff>179924</xdr:rowOff>
    </xdr:to>
    <xdr:sp macro="" textlink="">
      <xdr:nvSpPr>
        <xdr:cNvPr id="565" name="Rectangle 564">
          <a:extLst>
            <a:ext uri="{FF2B5EF4-FFF2-40B4-BE49-F238E27FC236}">
              <a16:creationId xmlns:a16="http://schemas.microsoft.com/office/drawing/2014/main" id="{21F679CD-E6A0-46EC-927D-E913E2D10409}"/>
            </a:ext>
          </a:extLst>
        </xdr:cNvPr>
        <xdr:cNvSpPr/>
      </xdr:nvSpPr>
      <xdr:spPr>
        <a:xfrm>
          <a:off x="4856672" y="3542582"/>
          <a:ext cx="112143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534838</xdr:colOff>
      <xdr:row>17</xdr:row>
      <xdr:rowOff>14377</xdr:rowOff>
    </xdr:from>
    <xdr:to>
      <xdr:col>8</xdr:col>
      <xdr:colOff>74762</xdr:colOff>
      <xdr:row>17</xdr:row>
      <xdr:rowOff>188549</xdr:rowOff>
    </xdr:to>
    <xdr:sp macro="" textlink="">
      <xdr:nvSpPr>
        <xdr:cNvPr id="566" name="Rectangle 565">
          <a:extLst>
            <a:ext uri="{FF2B5EF4-FFF2-40B4-BE49-F238E27FC236}">
              <a16:creationId xmlns:a16="http://schemas.microsoft.com/office/drawing/2014/main" id="{783CAA8C-78B0-4DA1-85D1-3EC1F545FDAA}"/>
            </a:ext>
          </a:extLst>
        </xdr:cNvPr>
        <xdr:cNvSpPr/>
      </xdr:nvSpPr>
      <xdr:spPr>
        <a:xfrm>
          <a:off x="4802038" y="3361426"/>
          <a:ext cx="149524" cy="174172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471578</xdr:colOff>
      <xdr:row>23</xdr:row>
      <xdr:rowOff>6075</xdr:rowOff>
    </xdr:from>
    <xdr:to>
      <xdr:col>8</xdr:col>
      <xdr:colOff>472449</xdr:colOff>
      <xdr:row>24</xdr:row>
      <xdr:rowOff>1079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E9879FE4-A2D9-4466-B092-6DC129BFE803}"/>
            </a:ext>
          </a:extLst>
        </xdr:cNvPr>
        <xdr:cNvCxnSpPr/>
      </xdr:nvCxnSpPr>
      <xdr:spPr>
        <a:xfrm flipH="1">
          <a:off x="5348378" y="4474558"/>
          <a:ext cx="871" cy="179034"/>
        </a:xfrm>
        <a:prstGeom prst="line">
          <a:avLst/>
        </a:prstGeom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399691</xdr:colOff>
      <xdr:row>22</xdr:row>
      <xdr:rowOff>2876</xdr:rowOff>
    </xdr:from>
    <xdr:to>
      <xdr:col>8</xdr:col>
      <xdr:colOff>477329</xdr:colOff>
      <xdr:row>22</xdr:row>
      <xdr:rowOff>179163</xdr:rowOff>
    </xdr:to>
    <xdr:sp macro="" textlink="">
      <xdr:nvSpPr>
        <xdr:cNvPr id="569" name="Rectangle 568">
          <a:extLst>
            <a:ext uri="{FF2B5EF4-FFF2-40B4-BE49-F238E27FC236}">
              <a16:creationId xmlns:a16="http://schemas.microsoft.com/office/drawing/2014/main" id="{C53C0775-4BBA-4286-88F8-BBE8B79DE2C2}"/>
            </a:ext>
          </a:extLst>
        </xdr:cNvPr>
        <xdr:cNvSpPr/>
      </xdr:nvSpPr>
      <xdr:spPr>
        <a:xfrm>
          <a:off x="5276491" y="4287329"/>
          <a:ext cx="77638" cy="1762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296172</xdr:colOff>
      <xdr:row>21</xdr:row>
      <xdr:rowOff>2876</xdr:rowOff>
    </xdr:from>
    <xdr:to>
      <xdr:col>8</xdr:col>
      <xdr:colOff>471577</xdr:colOff>
      <xdr:row>21</xdr:row>
      <xdr:rowOff>179163</xdr:rowOff>
    </xdr:to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80CED558-BD0A-4E44-97AD-9C4577E456FA}"/>
            </a:ext>
          </a:extLst>
        </xdr:cNvPr>
        <xdr:cNvSpPr/>
      </xdr:nvSpPr>
      <xdr:spPr>
        <a:xfrm>
          <a:off x="5172972" y="4103299"/>
          <a:ext cx="175405" cy="1762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253041</xdr:colOff>
      <xdr:row>19</xdr:row>
      <xdr:rowOff>8627</xdr:rowOff>
    </xdr:from>
    <xdr:to>
      <xdr:col>8</xdr:col>
      <xdr:colOff>465827</xdr:colOff>
      <xdr:row>19</xdr:row>
      <xdr:rowOff>184914</xdr:rowOff>
    </xdr:to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3E44C613-7163-4D41-88E5-B2305C2CB9D9}"/>
            </a:ext>
          </a:extLst>
        </xdr:cNvPr>
        <xdr:cNvSpPr/>
      </xdr:nvSpPr>
      <xdr:spPr>
        <a:xfrm>
          <a:off x="5129841" y="3735238"/>
          <a:ext cx="212786" cy="1762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276044</xdr:colOff>
      <xdr:row>18</xdr:row>
      <xdr:rowOff>2876</xdr:rowOff>
    </xdr:from>
    <xdr:to>
      <xdr:col>8</xdr:col>
      <xdr:colOff>402565</xdr:colOff>
      <xdr:row>18</xdr:row>
      <xdr:rowOff>179163</xdr:rowOff>
    </xdr:to>
    <xdr:sp macro="" textlink="">
      <xdr:nvSpPr>
        <xdr:cNvPr id="575" name="Rectangle 574">
          <a:extLst>
            <a:ext uri="{FF2B5EF4-FFF2-40B4-BE49-F238E27FC236}">
              <a16:creationId xmlns:a16="http://schemas.microsoft.com/office/drawing/2014/main" id="{BD651C2C-3BB1-4EEA-8E7F-29A110E2AA8E}"/>
            </a:ext>
          </a:extLst>
        </xdr:cNvPr>
        <xdr:cNvSpPr/>
      </xdr:nvSpPr>
      <xdr:spPr>
        <a:xfrm>
          <a:off x="5152844" y="3539706"/>
          <a:ext cx="126521" cy="1762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8</xdr:col>
      <xdr:colOff>195531</xdr:colOff>
      <xdr:row>17</xdr:row>
      <xdr:rowOff>14378</xdr:rowOff>
    </xdr:from>
    <xdr:to>
      <xdr:col>8</xdr:col>
      <xdr:colOff>365184</xdr:colOff>
      <xdr:row>18</xdr:row>
      <xdr:rowOff>884</xdr:rowOff>
    </xdr:to>
    <xdr:sp macro="" textlink="">
      <xdr:nvSpPr>
        <xdr:cNvPr id="576" name="Rectangle 575">
          <a:extLst>
            <a:ext uri="{FF2B5EF4-FFF2-40B4-BE49-F238E27FC236}">
              <a16:creationId xmlns:a16="http://schemas.microsoft.com/office/drawing/2014/main" id="{41BE0456-6013-434B-BEAA-5C484AC48A80}"/>
            </a:ext>
          </a:extLst>
        </xdr:cNvPr>
        <xdr:cNvSpPr/>
      </xdr:nvSpPr>
      <xdr:spPr>
        <a:xfrm>
          <a:off x="5072331" y="3361427"/>
          <a:ext cx="169653" cy="1762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273627</xdr:colOff>
      <xdr:row>23</xdr:row>
      <xdr:rowOff>10390</xdr:rowOff>
    </xdr:from>
    <xdr:to>
      <xdr:col>17</xdr:col>
      <xdr:colOff>319346</xdr:colOff>
      <xdr:row>24</xdr:row>
      <xdr:rowOff>989</xdr:rowOff>
    </xdr:to>
    <xdr:sp macro="" textlink="">
      <xdr:nvSpPr>
        <xdr:cNvPr id="584" name="Rectangle 583">
          <a:extLst>
            <a:ext uri="{FF2B5EF4-FFF2-40B4-BE49-F238E27FC236}">
              <a16:creationId xmlns:a16="http://schemas.microsoft.com/office/drawing/2014/main" id="{9FA4EF4F-36EB-4E30-A730-AE87C8B1ECA7}"/>
            </a:ext>
          </a:extLst>
        </xdr:cNvPr>
        <xdr:cNvSpPr/>
      </xdr:nvSpPr>
      <xdr:spPr>
        <a:xfrm>
          <a:off x="10629900" y="4478481"/>
          <a:ext cx="45719" cy="17417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169718</xdr:colOff>
      <xdr:row>22</xdr:row>
      <xdr:rowOff>3464</xdr:rowOff>
    </xdr:from>
    <xdr:to>
      <xdr:col>17</xdr:col>
      <xdr:colOff>273627</xdr:colOff>
      <xdr:row>22</xdr:row>
      <xdr:rowOff>177636</xdr:rowOff>
    </xdr:to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A9D0146B-3BF6-46F0-A65D-840D4138E731}"/>
            </a:ext>
          </a:extLst>
        </xdr:cNvPr>
        <xdr:cNvSpPr/>
      </xdr:nvSpPr>
      <xdr:spPr>
        <a:xfrm>
          <a:off x="10525991" y="4287982"/>
          <a:ext cx="103909" cy="17417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100446</xdr:colOff>
      <xdr:row>21</xdr:row>
      <xdr:rowOff>10391</xdr:rowOff>
    </xdr:from>
    <xdr:to>
      <xdr:col>17</xdr:col>
      <xdr:colOff>146165</xdr:colOff>
      <xdr:row>22</xdr:row>
      <xdr:rowOff>990</xdr:rowOff>
    </xdr:to>
    <xdr:sp macro="" textlink="">
      <xdr:nvSpPr>
        <xdr:cNvPr id="587" name="Rectangle 586">
          <a:extLst>
            <a:ext uri="{FF2B5EF4-FFF2-40B4-BE49-F238E27FC236}">
              <a16:creationId xmlns:a16="http://schemas.microsoft.com/office/drawing/2014/main" id="{501335C1-96D8-415A-944A-A329AE5A8625}"/>
            </a:ext>
          </a:extLst>
        </xdr:cNvPr>
        <xdr:cNvSpPr/>
      </xdr:nvSpPr>
      <xdr:spPr>
        <a:xfrm>
          <a:off x="10456719" y="4111336"/>
          <a:ext cx="45719" cy="17417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17</xdr:col>
      <xdr:colOff>36052</xdr:colOff>
      <xdr:row>19</xdr:row>
      <xdr:rowOff>13853</xdr:rowOff>
    </xdr:from>
    <xdr:to>
      <xdr:col>17</xdr:col>
      <xdr:colOff>133664</xdr:colOff>
      <xdr:row>19</xdr:row>
      <xdr:rowOff>188025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97AB7EF0-8646-4369-8AB9-D07934E88DE5}"/>
            </a:ext>
          </a:extLst>
        </xdr:cNvPr>
        <xdr:cNvSpPr/>
      </xdr:nvSpPr>
      <xdr:spPr>
        <a:xfrm>
          <a:off x="10392325" y="3740726"/>
          <a:ext cx="97612" cy="17417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14</xdr:col>
      <xdr:colOff>0</xdr:colOff>
      <xdr:row>29</xdr:row>
      <xdr:rowOff>166019</xdr:rowOff>
    </xdr:from>
    <xdr:to>
      <xdr:col>14</xdr:col>
      <xdr:colOff>871</xdr:colOff>
      <xdr:row>30</xdr:row>
      <xdr:rowOff>178468</xdr:rowOff>
    </xdr:to>
    <xdr:cxnSp macro="">
      <xdr:nvCxnSpPr>
        <xdr:cNvPr id="589" name="Straight Connector 588">
          <a:extLst>
            <a:ext uri="{FF2B5EF4-FFF2-40B4-BE49-F238E27FC236}">
              <a16:creationId xmlns:a16="http://schemas.microsoft.com/office/drawing/2014/main" id="{AFEF508C-0E0D-4972-BE7B-E1409534A6D9}"/>
            </a:ext>
          </a:extLst>
        </xdr:cNvPr>
        <xdr:cNvCxnSpPr/>
      </xdr:nvCxnSpPr>
      <xdr:spPr>
        <a:xfrm flipH="1">
          <a:off x="8527473" y="5735546"/>
          <a:ext cx="871" cy="1960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477586</xdr:colOff>
      <xdr:row>17</xdr:row>
      <xdr:rowOff>10390</xdr:rowOff>
    </xdr:from>
    <xdr:to>
      <xdr:col>16</xdr:col>
      <xdr:colOff>605923</xdr:colOff>
      <xdr:row>17</xdr:row>
      <xdr:rowOff>184562</xdr:rowOff>
    </xdr:to>
    <xdr:sp macro="" textlink="">
      <xdr:nvSpPr>
        <xdr:cNvPr id="590" name="Rectangle 589">
          <a:extLst>
            <a:ext uri="{FF2B5EF4-FFF2-40B4-BE49-F238E27FC236}">
              <a16:creationId xmlns:a16="http://schemas.microsoft.com/office/drawing/2014/main" id="{87391BE5-1A71-4386-8DE9-8E783E464E3E}"/>
            </a:ext>
          </a:extLst>
        </xdr:cNvPr>
        <xdr:cNvSpPr/>
      </xdr:nvSpPr>
      <xdr:spPr>
        <a:xfrm>
          <a:off x="10224259" y="3356263"/>
          <a:ext cx="128337" cy="17417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606136</xdr:colOff>
      <xdr:row>18</xdr:row>
      <xdr:rowOff>8909</xdr:rowOff>
    </xdr:from>
    <xdr:to>
      <xdr:col>16</xdr:col>
      <xdr:colOff>607007</xdr:colOff>
      <xdr:row>18</xdr:row>
      <xdr:rowOff>187111</xdr:rowOff>
    </xdr:to>
    <xdr:cxnSp macro="">
      <xdr:nvCxnSpPr>
        <xdr:cNvPr id="591" name="Straight Connector 590">
          <a:extLst>
            <a:ext uri="{FF2B5EF4-FFF2-40B4-BE49-F238E27FC236}">
              <a16:creationId xmlns:a16="http://schemas.microsoft.com/office/drawing/2014/main" id="{4101652C-DF72-4FEF-B710-5CC1ADA80751}"/>
            </a:ext>
          </a:extLst>
        </xdr:cNvPr>
        <xdr:cNvCxnSpPr/>
      </xdr:nvCxnSpPr>
      <xdr:spPr>
        <a:xfrm flipH="1">
          <a:off x="10352809" y="3545282"/>
          <a:ext cx="871" cy="178202"/>
        </a:xfrm>
        <a:prstGeom prst="line">
          <a:avLst/>
        </a:prstGeom>
        <a:ln w="15875">
          <a:solidFill>
            <a:schemeClr val="accent4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536865</xdr:colOff>
      <xdr:row>23</xdr:row>
      <xdr:rowOff>3463</xdr:rowOff>
    </xdr:from>
    <xdr:to>
      <xdr:col>7</xdr:col>
      <xdr:colOff>34637</xdr:colOff>
      <xdr:row>23</xdr:row>
      <xdr:rowOff>179651</xdr:rowOff>
    </xdr:to>
    <xdr:sp macro="" textlink="">
      <xdr:nvSpPr>
        <xdr:cNvPr id="592" name="Rectangle 591">
          <a:extLst>
            <a:ext uri="{FF2B5EF4-FFF2-40B4-BE49-F238E27FC236}">
              <a16:creationId xmlns:a16="http://schemas.microsoft.com/office/drawing/2014/main" id="{48787A7C-378C-4547-8CF7-F0A701917516}"/>
            </a:ext>
          </a:extLst>
        </xdr:cNvPr>
        <xdr:cNvSpPr/>
      </xdr:nvSpPr>
      <xdr:spPr>
        <a:xfrm>
          <a:off x="4194465" y="4471554"/>
          <a:ext cx="107372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543791</xdr:colOff>
      <xdr:row>22</xdr:row>
      <xdr:rowOff>3463</xdr:rowOff>
    </xdr:from>
    <xdr:to>
      <xdr:col>6</xdr:col>
      <xdr:colOff>543791</xdr:colOff>
      <xdr:row>22</xdr:row>
      <xdr:rowOff>174170</xdr:rowOff>
    </xdr:to>
    <xdr:cxnSp macro="">
      <xdr:nvCxnSpPr>
        <xdr:cNvPr id="593" name="Straight Connector 592">
          <a:extLst>
            <a:ext uri="{FF2B5EF4-FFF2-40B4-BE49-F238E27FC236}">
              <a16:creationId xmlns:a16="http://schemas.microsoft.com/office/drawing/2014/main" id="{DA273578-E93F-4579-8C93-31686022BC4D}"/>
            </a:ext>
          </a:extLst>
        </xdr:cNvPr>
        <xdr:cNvCxnSpPr/>
      </xdr:nvCxnSpPr>
      <xdr:spPr>
        <a:xfrm>
          <a:off x="4201391" y="4287981"/>
          <a:ext cx="0" cy="170707"/>
        </a:xfrm>
        <a:prstGeom prst="line">
          <a:avLst/>
        </a:prstGeom>
        <a:ln w="19050">
          <a:solidFill>
            <a:schemeClr val="accent5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245920</xdr:colOff>
      <xdr:row>20</xdr:row>
      <xdr:rowOff>6927</xdr:rowOff>
    </xdr:from>
    <xdr:to>
      <xdr:col>6</xdr:col>
      <xdr:colOff>554184</xdr:colOff>
      <xdr:row>20</xdr:row>
      <xdr:rowOff>183115</xdr:rowOff>
    </xdr:to>
    <xdr:sp macro="" textlink="">
      <xdr:nvSpPr>
        <xdr:cNvPr id="596" name="Rectangle 595">
          <a:extLst>
            <a:ext uri="{FF2B5EF4-FFF2-40B4-BE49-F238E27FC236}">
              <a16:creationId xmlns:a16="http://schemas.microsoft.com/office/drawing/2014/main" id="{248FB5CD-9A2F-4F19-8158-2D90171BC285}"/>
            </a:ext>
          </a:extLst>
        </xdr:cNvPr>
        <xdr:cNvSpPr/>
      </xdr:nvSpPr>
      <xdr:spPr>
        <a:xfrm>
          <a:off x="3903520" y="3924300"/>
          <a:ext cx="308264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183574</xdr:colOff>
      <xdr:row>21</xdr:row>
      <xdr:rowOff>6927</xdr:rowOff>
    </xdr:from>
    <xdr:to>
      <xdr:col>6</xdr:col>
      <xdr:colOff>229293</xdr:colOff>
      <xdr:row>21</xdr:row>
      <xdr:rowOff>183115</xdr:rowOff>
    </xdr:to>
    <xdr:sp macro="" textlink="">
      <xdr:nvSpPr>
        <xdr:cNvPr id="597" name="Rectangle 596">
          <a:extLst>
            <a:ext uri="{FF2B5EF4-FFF2-40B4-BE49-F238E27FC236}">
              <a16:creationId xmlns:a16="http://schemas.microsoft.com/office/drawing/2014/main" id="{034D09A7-234E-488C-8713-B23F14E5980A}"/>
            </a:ext>
          </a:extLst>
        </xdr:cNvPr>
        <xdr:cNvSpPr/>
      </xdr:nvSpPr>
      <xdr:spPr>
        <a:xfrm>
          <a:off x="3841174" y="4107872"/>
          <a:ext cx="45719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128155</xdr:colOff>
      <xdr:row>18</xdr:row>
      <xdr:rowOff>10390</xdr:rowOff>
    </xdr:from>
    <xdr:to>
      <xdr:col>6</xdr:col>
      <xdr:colOff>193964</xdr:colOff>
      <xdr:row>18</xdr:row>
      <xdr:rowOff>186578</xdr:rowOff>
    </xdr:to>
    <xdr:sp macro="" textlink="">
      <xdr:nvSpPr>
        <xdr:cNvPr id="598" name="Rectangle 597">
          <a:extLst>
            <a:ext uri="{FF2B5EF4-FFF2-40B4-BE49-F238E27FC236}">
              <a16:creationId xmlns:a16="http://schemas.microsoft.com/office/drawing/2014/main" id="{825646EF-AC51-45BA-8E27-A3C583C3F5BE}"/>
            </a:ext>
          </a:extLst>
        </xdr:cNvPr>
        <xdr:cNvSpPr/>
      </xdr:nvSpPr>
      <xdr:spPr>
        <a:xfrm>
          <a:off x="3785755" y="3546763"/>
          <a:ext cx="65809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169720</xdr:colOff>
      <xdr:row>19</xdr:row>
      <xdr:rowOff>10390</xdr:rowOff>
    </xdr:from>
    <xdr:to>
      <xdr:col>6</xdr:col>
      <xdr:colOff>228602</xdr:colOff>
      <xdr:row>19</xdr:row>
      <xdr:rowOff>186578</xdr:rowOff>
    </xdr:to>
    <xdr:sp macro="" textlink="">
      <xdr:nvSpPr>
        <xdr:cNvPr id="599" name="Rectangle 598">
          <a:extLst>
            <a:ext uri="{FF2B5EF4-FFF2-40B4-BE49-F238E27FC236}">
              <a16:creationId xmlns:a16="http://schemas.microsoft.com/office/drawing/2014/main" id="{B0C5AC62-E2B0-4433-92FC-8655BAECEC3B}"/>
            </a:ext>
          </a:extLst>
        </xdr:cNvPr>
        <xdr:cNvSpPr/>
      </xdr:nvSpPr>
      <xdr:spPr>
        <a:xfrm>
          <a:off x="3827320" y="3737263"/>
          <a:ext cx="58882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401783</xdr:colOff>
      <xdr:row>22</xdr:row>
      <xdr:rowOff>6928</xdr:rowOff>
    </xdr:from>
    <xdr:to>
      <xdr:col>6</xdr:col>
      <xdr:colOff>453737</xdr:colOff>
      <xdr:row>22</xdr:row>
      <xdr:rowOff>183116</xdr:rowOff>
    </xdr:to>
    <xdr:sp macro="" textlink="">
      <xdr:nvSpPr>
        <xdr:cNvPr id="600" name="Rectangle 599">
          <a:extLst>
            <a:ext uri="{FF2B5EF4-FFF2-40B4-BE49-F238E27FC236}">
              <a16:creationId xmlns:a16="http://schemas.microsoft.com/office/drawing/2014/main" id="{75EEC0A2-0547-4840-800C-98512D11DA6E}"/>
            </a:ext>
          </a:extLst>
        </xdr:cNvPr>
        <xdr:cNvSpPr/>
      </xdr:nvSpPr>
      <xdr:spPr>
        <a:xfrm>
          <a:off x="4059383" y="4291446"/>
          <a:ext cx="51954" cy="1761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103910</xdr:colOff>
      <xdr:row>18</xdr:row>
      <xdr:rowOff>5446</xdr:rowOff>
    </xdr:from>
    <xdr:to>
      <xdr:col>6</xdr:col>
      <xdr:colOff>104781</xdr:colOff>
      <xdr:row>18</xdr:row>
      <xdr:rowOff>183648</xdr:rowOff>
    </xdr:to>
    <xdr:cxnSp macro="">
      <xdr:nvCxnSpPr>
        <xdr:cNvPr id="601" name="Straight Connector 600">
          <a:extLst>
            <a:ext uri="{FF2B5EF4-FFF2-40B4-BE49-F238E27FC236}">
              <a16:creationId xmlns:a16="http://schemas.microsoft.com/office/drawing/2014/main" id="{43733A90-6026-42CB-A59C-8E59F7E881DF}"/>
            </a:ext>
          </a:extLst>
        </xdr:cNvPr>
        <xdr:cNvCxnSpPr/>
      </xdr:nvCxnSpPr>
      <xdr:spPr>
        <a:xfrm flipH="1">
          <a:off x="3761510" y="3541819"/>
          <a:ext cx="871" cy="178202"/>
        </a:xfrm>
        <a:prstGeom prst="line">
          <a:avLst/>
        </a:prstGeom>
        <a:ln w="15875">
          <a:solidFill>
            <a:schemeClr val="accent5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93519</xdr:colOff>
      <xdr:row>17</xdr:row>
      <xdr:rowOff>6927</xdr:rowOff>
    </xdr:from>
    <xdr:to>
      <xdr:col>6</xdr:col>
      <xdr:colOff>162792</xdr:colOff>
      <xdr:row>17</xdr:row>
      <xdr:rowOff>183115</xdr:rowOff>
    </xdr:to>
    <xdr:sp macro="" textlink="">
      <xdr:nvSpPr>
        <xdr:cNvPr id="602" name="Rectangle 601">
          <a:extLst>
            <a:ext uri="{FF2B5EF4-FFF2-40B4-BE49-F238E27FC236}">
              <a16:creationId xmlns:a16="http://schemas.microsoft.com/office/drawing/2014/main" id="{182E6480-417F-4C24-B16A-714E892BB80F}"/>
            </a:ext>
          </a:extLst>
        </xdr:cNvPr>
        <xdr:cNvSpPr/>
      </xdr:nvSpPr>
      <xdr:spPr>
        <a:xfrm>
          <a:off x="3751119" y="3352800"/>
          <a:ext cx="69273" cy="17618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55418</xdr:colOff>
      <xdr:row>22</xdr:row>
      <xdr:rowOff>6927</xdr:rowOff>
    </xdr:from>
    <xdr:to>
      <xdr:col>7</xdr:col>
      <xdr:colOff>121227</xdr:colOff>
      <xdr:row>22</xdr:row>
      <xdr:rowOff>183115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5685229C-55D1-4982-A1BD-4E3A72223A1F}"/>
            </a:ext>
          </a:extLst>
        </xdr:cNvPr>
        <xdr:cNvSpPr/>
      </xdr:nvSpPr>
      <xdr:spPr>
        <a:xfrm>
          <a:off x="4322618" y="4291445"/>
          <a:ext cx="65809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536863</xdr:colOff>
      <xdr:row>19</xdr:row>
      <xdr:rowOff>3463</xdr:rowOff>
    </xdr:from>
    <xdr:to>
      <xdr:col>7</xdr:col>
      <xdr:colOff>51954</xdr:colOff>
      <xdr:row>19</xdr:row>
      <xdr:rowOff>179651</xdr:rowOff>
    </xdr:to>
    <xdr:sp macro="" textlink="">
      <xdr:nvSpPr>
        <xdr:cNvPr id="604" name="Rectangle 603">
          <a:extLst>
            <a:ext uri="{FF2B5EF4-FFF2-40B4-BE49-F238E27FC236}">
              <a16:creationId xmlns:a16="http://schemas.microsoft.com/office/drawing/2014/main" id="{5AF5289B-F913-4680-A883-8BFB5F587A6D}"/>
            </a:ext>
          </a:extLst>
        </xdr:cNvPr>
        <xdr:cNvSpPr/>
      </xdr:nvSpPr>
      <xdr:spPr>
        <a:xfrm>
          <a:off x="4194463" y="3730336"/>
          <a:ext cx="124691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550718</xdr:colOff>
      <xdr:row>22</xdr:row>
      <xdr:rowOff>3464</xdr:rowOff>
    </xdr:from>
    <xdr:to>
      <xdr:col>6</xdr:col>
      <xdr:colOff>596437</xdr:colOff>
      <xdr:row>22</xdr:row>
      <xdr:rowOff>179652</xdr:rowOff>
    </xdr:to>
    <xdr:sp macro="" textlink="">
      <xdr:nvSpPr>
        <xdr:cNvPr id="605" name="Rectangle 604">
          <a:extLst>
            <a:ext uri="{FF2B5EF4-FFF2-40B4-BE49-F238E27FC236}">
              <a16:creationId xmlns:a16="http://schemas.microsoft.com/office/drawing/2014/main" id="{B0B696B7-4664-4295-BD14-337FB5C0A8DE}"/>
            </a:ext>
          </a:extLst>
        </xdr:cNvPr>
        <xdr:cNvSpPr/>
      </xdr:nvSpPr>
      <xdr:spPr>
        <a:xfrm>
          <a:off x="4208318" y="4287982"/>
          <a:ext cx="45719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452793</xdr:colOff>
      <xdr:row>21</xdr:row>
      <xdr:rowOff>6927</xdr:rowOff>
    </xdr:from>
    <xdr:to>
      <xdr:col>6</xdr:col>
      <xdr:colOff>572446</xdr:colOff>
      <xdr:row>21</xdr:row>
      <xdr:rowOff>183115</xdr:rowOff>
    </xdr:to>
    <xdr:sp macro="" textlink="">
      <xdr:nvSpPr>
        <xdr:cNvPr id="606" name="Rectangle 605">
          <a:extLst>
            <a:ext uri="{FF2B5EF4-FFF2-40B4-BE49-F238E27FC236}">
              <a16:creationId xmlns:a16="http://schemas.microsoft.com/office/drawing/2014/main" id="{FF18DA89-5E82-4F56-80A2-90160AA5C38C}"/>
            </a:ext>
          </a:extLst>
        </xdr:cNvPr>
        <xdr:cNvSpPr/>
      </xdr:nvSpPr>
      <xdr:spPr>
        <a:xfrm>
          <a:off x="4110393" y="4107872"/>
          <a:ext cx="119653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467590</xdr:colOff>
      <xdr:row>18</xdr:row>
      <xdr:rowOff>13854</xdr:rowOff>
    </xdr:from>
    <xdr:to>
      <xdr:col>6</xdr:col>
      <xdr:colOff>467590</xdr:colOff>
      <xdr:row>18</xdr:row>
      <xdr:rowOff>184561</xdr:rowOff>
    </xdr:to>
    <xdr:cxnSp macro="">
      <xdr:nvCxnSpPr>
        <xdr:cNvPr id="607" name="Straight Connector 606">
          <a:extLst>
            <a:ext uri="{FF2B5EF4-FFF2-40B4-BE49-F238E27FC236}">
              <a16:creationId xmlns:a16="http://schemas.microsoft.com/office/drawing/2014/main" id="{F0FB8019-E763-4A7E-A2B6-E837550885C4}"/>
            </a:ext>
          </a:extLst>
        </xdr:cNvPr>
        <xdr:cNvCxnSpPr/>
      </xdr:nvCxnSpPr>
      <xdr:spPr>
        <a:xfrm>
          <a:off x="4125190" y="3550227"/>
          <a:ext cx="0" cy="170707"/>
        </a:xfrm>
        <a:prstGeom prst="line">
          <a:avLst/>
        </a:prstGeom>
        <a:ln w="19050">
          <a:solidFill>
            <a:schemeClr val="accent4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453737</xdr:colOff>
      <xdr:row>22</xdr:row>
      <xdr:rowOff>3464</xdr:rowOff>
    </xdr:from>
    <xdr:to>
      <xdr:col>6</xdr:col>
      <xdr:colOff>499456</xdr:colOff>
      <xdr:row>22</xdr:row>
      <xdr:rowOff>179652</xdr:rowOff>
    </xdr:to>
    <xdr:sp macro="" textlink="">
      <xdr:nvSpPr>
        <xdr:cNvPr id="608" name="Rectangle 607">
          <a:extLst>
            <a:ext uri="{FF2B5EF4-FFF2-40B4-BE49-F238E27FC236}">
              <a16:creationId xmlns:a16="http://schemas.microsoft.com/office/drawing/2014/main" id="{526346F9-76DC-43F4-A8EB-98C4761EB3E6}"/>
            </a:ext>
          </a:extLst>
        </xdr:cNvPr>
        <xdr:cNvSpPr/>
      </xdr:nvSpPr>
      <xdr:spPr>
        <a:xfrm>
          <a:off x="4111337" y="4287982"/>
          <a:ext cx="45719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20782</xdr:colOff>
      <xdr:row>23</xdr:row>
      <xdr:rowOff>0</xdr:rowOff>
    </xdr:from>
    <xdr:to>
      <xdr:col>7</xdr:col>
      <xdr:colOff>155864</xdr:colOff>
      <xdr:row>23</xdr:row>
      <xdr:rowOff>176188</xdr:rowOff>
    </xdr:to>
    <xdr:sp macro="" textlink="">
      <xdr:nvSpPr>
        <xdr:cNvPr id="609" name="Rectangle 608">
          <a:extLst>
            <a:ext uri="{FF2B5EF4-FFF2-40B4-BE49-F238E27FC236}">
              <a16:creationId xmlns:a16="http://schemas.microsoft.com/office/drawing/2014/main" id="{37C01DB6-F886-41E4-8AEB-549494B83BD9}"/>
            </a:ext>
          </a:extLst>
        </xdr:cNvPr>
        <xdr:cNvSpPr/>
      </xdr:nvSpPr>
      <xdr:spPr>
        <a:xfrm>
          <a:off x="4287982" y="4468091"/>
          <a:ext cx="135082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431075</xdr:colOff>
      <xdr:row>25</xdr:row>
      <xdr:rowOff>2177</xdr:rowOff>
    </xdr:from>
    <xdr:to>
      <xdr:col>5</xdr:col>
      <xdr:colOff>435429</xdr:colOff>
      <xdr:row>26</xdr:row>
      <xdr:rowOff>5443</xdr:rowOff>
    </xdr:to>
    <xdr:cxnSp macro="">
      <xdr:nvCxnSpPr>
        <xdr:cNvPr id="610" name="Straight Connector 609">
          <a:extLst>
            <a:ext uri="{FF2B5EF4-FFF2-40B4-BE49-F238E27FC236}">
              <a16:creationId xmlns:a16="http://schemas.microsoft.com/office/drawing/2014/main" id="{7E0F1298-6641-4BD9-AE03-A88B03FEE27C}"/>
            </a:ext>
          </a:extLst>
        </xdr:cNvPr>
        <xdr:cNvCxnSpPr/>
      </xdr:nvCxnSpPr>
      <xdr:spPr>
        <a:xfrm>
          <a:off x="3479075" y="4837413"/>
          <a:ext cx="4354" cy="1868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513806</xdr:colOff>
      <xdr:row>25</xdr:row>
      <xdr:rowOff>2177</xdr:rowOff>
    </xdr:from>
    <xdr:to>
      <xdr:col>5</xdr:col>
      <xdr:colOff>517071</xdr:colOff>
      <xdr:row>26</xdr:row>
      <xdr:rowOff>10886</xdr:rowOff>
    </xdr:to>
    <xdr:cxnSp macro="">
      <xdr:nvCxnSpPr>
        <xdr:cNvPr id="611" name="Straight Connector 610">
          <a:extLst>
            <a:ext uri="{FF2B5EF4-FFF2-40B4-BE49-F238E27FC236}">
              <a16:creationId xmlns:a16="http://schemas.microsoft.com/office/drawing/2014/main" id="{D391E72D-0D48-4652-ACFA-102631892055}"/>
            </a:ext>
          </a:extLst>
        </xdr:cNvPr>
        <xdr:cNvCxnSpPr/>
      </xdr:nvCxnSpPr>
      <xdr:spPr>
        <a:xfrm>
          <a:off x="3561806" y="4837413"/>
          <a:ext cx="3265" cy="1922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10391</xdr:colOff>
      <xdr:row>22</xdr:row>
      <xdr:rowOff>13855</xdr:rowOff>
    </xdr:from>
    <xdr:to>
      <xdr:col>7</xdr:col>
      <xdr:colOff>56110</xdr:colOff>
      <xdr:row>23</xdr:row>
      <xdr:rowOff>6470</xdr:rowOff>
    </xdr:to>
    <xdr:sp macro="" textlink="">
      <xdr:nvSpPr>
        <xdr:cNvPr id="612" name="Rectangle 611">
          <a:extLst>
            <a:ext uri="{FF2B5EF4-FFF2-40B4-BE49-F238E27FC236}">
              <a16:creationId xmlns:a16="http://schemas.microsoft.com/office/drawing/2014/main" id="{B9AE3B58-ED6F-4B1A-B2FB-7C2726CBA192}"/>
            </a:ext>
          </a:extLst>
        </xdr:cNvPr>
        <xdr:cNvSpPr/>
      </xdr:nvSpPr>
      <xdr:spPr>
        <a:xfrm>
          <a:off x="4277591" y="4298373"/>
          <a:ext cx="45719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574964</xdr:colOff>
      <xdr:row>21</xdr:row>
      <xdr:rowOff>10392</xdr:rowOff>
    </xdr:from>
    <xdr:to>
      <xdr:col>7</xdr:col>
      <xdr:colOff>62346</xdr:colOff>
      <xdr:row>22</xdr:row>
      <xdr:rowOff>3007</xdr:rowOff>
    </xdr:to>
    <xdr:sp macro="" textlink="">
      <xdr:nvSpPr>
        <xdr:cNvPr id="613" name="Rectangle 612">
          <a:extLst>
            <a:ext uri="{FF2B5EF4-FFF2-40B4-BE49-F238E27FC236}">
              <a16:creationId xmlns:a16="http://schemas.microsoft.com/office/drawing/2014/main" id="{C456B438-B8F9-49AC-8E49-3C7D50337023}"/>
            </a:ext>
          </a:extLst>
        </xdr:cNvPr>
        <xdr:cNvSpPr/>
      </xdr:nvSpPr>
      <xdr:spPr>
        <a:xfrm>
          <a:off x="4232564" y="4111337"/>
          <a:ext cx="96982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339436</xdr:colOff>
      <xdr:row>17</xdr:row>
      <xdr:rowOff>13854</xdr:rowOff>
    </xdr:from>
    <xdr:to>
      <xdr:col>6</xdr:col>
      <xdr:colOff>471054</xdr:colOff>
      <xdr:row>17</xdr:row>
      <xdr:rowOff>190042</xdr:rowOff>
    </xdr:to>
    <xdr:sp macro="" textlink="">
      <xdr:nvSpPr>
        <xdr:cNvPr id="614" name="Rectangle 613">
          <a:extLst>
            <a:ext uri="{FF2B5EF4-FFF2-40B4-BE49-F238E27FC236}">
              <a16:creationId xmlns:a16="http://schemas.microsoft.com/office/drawing/2014/main" id="{971CA946-9C86-40A2-9615-0D2F14AD3802}"/>
            </a:ext>
          </a:extLst>
        </xdr:cNvPr>
        <xdr:cNvSpPr/>
      </xdr:nvSpPr>
      <xdr:spPr>
        <a:xfrm>
          <a:off x="3997036" y="3359727"/>
          <a:ext cx="131618" cy="17618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457200</xdr:colOff>
      <xdr:row>19</xdr:row>
      <xdr:rowOff>13854</xdr:rowOff>
    </xdr:from>
    <xdr:to>
      <xdr:col>6</xdr:col>
      <xdr:colOff>526473</xdr:colOff>
      <xdr:row>19</xdr:row>
      <xdr:rowOff>190042</xdr:rowOff>
    </xdr:to>
    <xdr:sp macro="" textlink="">
      <xdr:nvSpPr>
        <xdr:cNvPr id="616" name="Rectangle 615">
          <a:extLst>
            <a:ext uri="{FF2B5EF4-FFF2-40B4-BE49-F238E27FC236}">
              <a16:creationId xmlns:a16="http://schemas.microsoft.com/office/drawing/2014/main" id="{5E878C7C-147C-4C6E-AF6D-A82535502DA2}"/>
            </a:ext>
          </a:extLst>
        </xdr:cNvPr>
        <xdr:cNvSpPr/>
      </xdr:nvSpPr>
      <xdr:spPr>
        <a:xfrm>
          <a:off x="4114800" y="3740727"/>
          <a:ext cx="69273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387927</xdr:colOff>
      <xdr:row>18</xdr:row>
      <xdr:rowOff>6928</xdr:rowOff>
    </xdr:from>
    <xdr:to>
      <xdr:col>6</xdr:col>
      <xdr:colOff>443345</xdr:colOff>
      <xdr:row>18</xdr:row>
      <xdr:rowOff>183116</xdr:rowOff>
    </xdr:to>
    <xdr:sp macro="" textlink="">
      <xdr:nvSpPr>
        <xdr:cNvPr id="617" name="Rectangle 616">
          <a:extLst>
            <a:ext uri="{FF2B5EF4-FFF2-40B4-BE49-F238E27FC236}">
              <a16:creationId xmlns:a16="http://schemas.microsoft.com/office/drawing/2014/main" id="{D4F794E3-EB1F-4F0D-87F7-CD19C5D9DF6A}"/>
            </a:ext>
          </a:extLst>
        </xdr:cNvPr>
        <xdr:cNvSpPr/>
      </xdr:nvSpPr>
      <xdr:spPr>
        <a:xfrm>
          <a:off x="4045527" y="3543301"/>
          <a:ext cx="55418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574962</xdr:colOff>
      <xdr:row>17</xdr:row>
      <xdr:rowOff>6926</xdr:rowOff>
    </xdr:from>
    <xdr:to>
      <xdr:col>6</xdr:col>
      <xdr:colOff>55417</xdr:colOff>
      <xdr:row>17</xdr:row>
      <xdr:rowOff>183114</xdr:rowOff>
    </xdr:to>
    <xdr:sp macro="" textlink="">
      <xdr:nvSpPr>
        <xdr:cNvPr id="618" name="Rectangle 617">
          <a:extLst>
            <a:ext uri="{FF2B5EF4-FFF2-40B4-BE49-F238E27FC236}">
              <a16:creationId xmlns:a16="http://schemas.microsoft.com/office/drawing/2014/main" id="{C584F879-0CC3-4162-8746-C015CD451B5A}"/>
            </a:ext>
          </a:extLst>
        </xdr:cNvPr>
        <xdr:cNvSpPr/>
      </xdr:nvSpPr>
      <xdr:spPr>
        <a:xfrm>
          <a:off x="3622962" y="3352799"/>
          <a:ext cx="90055" cy="17618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460664</xdr:colOff>
      <xdr:row>23</xdr:row>
      <xdr:rowOff>6927</xdr:rowOff>
    </xdr:from>
    <xdr:to>
      <xdr:col>6</xdr:col>
      <xdr:colOff>460664</xdr:colOff>
      <xdr:row>23</xdr:row>
      <xdr:rowOff>177634</xdr:rowOff>
    </xdr:to>
    <xdr:cxnSp macro="">
      <xdr:nvCxnSpPr>
        <xdr:cNvPr id="620" name="Straight Connector 619">
          <a:extLst>
            <a:ext uri="{FF2B5EF4-FFF2-40B4-BE49-F238E27FC236}">
              <a16:creationId xmlns:a16="http://schemas.microsoft.com/office/drawing/2014/main" id="{77E1C7EC-E55A-4050-86C2-5069FFD925BA}"/>
            </a:ext>
          </a:extLst>
        </xdr:cNvPr>
        <xdr:cNvCxnSpPr/>
      </xdr:nvCxnSpPr>
      <xdr:spPr>
        <a:xfrm>
          <a:off x="4118264" y="4475018"/>
          <a:ext cx="0" cy="170707"/>
        </a:xfrm>
        <a:prstGeom prst="line">
          <a:avLst/>
        </a:prstGeom>
        <a:ln w="19050"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367145</xdr:colOff>
      <xdr:row>21</xdr:row>
      <xdr:rowOff>3464</xdr:rowOff>
    </xdr:from>
    <xdr:to>
      <xdr:col>6</xdr:col>
      <xdr:colOff>450272</xdr:colOff>
      <xdr:row>21</xdr:row>
      <xdr:rowOff>179652</xdr:rowOff>
    </xdr:to>
    <xdr:sp macro="" textlink="">
      <xdr:nvSpPr>
        <xdr:cNvPr id="621" name="Rectangle 620">
          <a:extLst>
            <a:ext uri="{FF2B5EF4-FFF2-40B4-BE49-F238E27FC236}">
              <a16:creationId xmlns:a16="http://schemas.microsoft.com/office/drawing/2014/main" id="{46FD5AEC-70FD-42F3-B46C-1EF75C22A54E}"/>
            </a:ext>
          </a:extLst>
        </xdr:cNvPr>
        <xdr:cNvSpPr/>
      </xdr:nvSpPr>
      <xdr:spPr>
        <a:xfrm>
          <a:off x="4024745" y="4104409"/>
          <a:ext cx="83127" cy="1761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329045</xdr:colOff>
      <xdr:row>19</xdr:row>
      <xdr:rowOff>10391</xdr:rowOff>
    </xdr:from>
    <xdr:to>
      <xdr:col>6</xdr:col>
      <xdr:colOff>443345</xdr:colOff>
      <xdr:row>19</xdr:row>
      <xdr:rowOff>186579</xdr:rowOff>
    </xdr:to>
    <xdr:sp macro="" textlink="">
      <xdr:nvSpPr>
        <xdr:cNvPr id="623" name="Rectangle 622">
          <a:extLst>
            <a:ext uri="{FF2B5EF4-FFF2-40B4-BE49-F238E27FC236}">
              <a16:creationId xmlns:a16="http://schemas.microsoft.com/office/drawing/2014/main" id="{859967BD-642E-44E3-AC13-2FCEAF416866}"/>
            </a:ext>
          </a:extLst>
        </xdr:cNvPr>
        <xdr:cNvSpPr/>
      </xdr:nvSpPr>
      <xdr:spPr>
        <a:xfrm>
          <a:off x="3986645" y="3737264"/>
          <a:ext cx="114300" cy="1761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318655</xdr:colOff>
      <xdr:row>18</xdr:row>
      <xdr:rowOff>13854</xdr:rowOff>
    </xdr:from>
    <xdr:to>
      <xdr:col>6</xdr:col>
      <xdr:colOff>367146</xdr:colOff>
      <xdr:row>18</xdr:row>
      <xdr:rowOff>190042</xdr:rowOff>
    </xdr:to>
    <xdr:sp macro="" textlink="">
      <xdr:nvSpPr>
        <xdr:cNvPr id="624" name="Rectangle 623">
          <a:extLst>
            <a:ext uri="{FF2B5EF4-FFF2-40B4-BE49-F238E27FC236}">
              <a16:creationId xmlns:a16="http://schemas.microsoft.com/office/drawing/2014/main" id="{BC55575B-9385-45CE-9EB2-094658B0B379}"/>
            </a:ext>
          </a:extLst>
        </xdr:cNvPr>
        <xdr:cNvSpPr/>
      </xdr:nvSpPr>
      <xdr:spPr>
        <a:xfrm>
          <a:off x="3976255" y="3550227"/>
          <a:ext cx="48491" cy="1761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249382</xdr:colOff>
      <xdr:row>17</xdr:row>
      <xdr:rowOff>6927</xdr:rowOff>
    </xdr:from>
    <xdr:to>
      <xdr:col>6</xdr:col>
      <xdr:colOff>329046</xdr:colOff>
      <xdr:row>17</xdr:row>
      <xdr:rowOff>183115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B9B24162-51E6-4F97-B14F-40AB203F2A2C}"/>
            </a:ext>
          </a:extLst>
        </xdr:cNvPr>
        <xdr:cNvSpPr/>
      </xdr:nvSpPr>
      <xdr:spPr>
        <a:xfrm>
          <a:off x="3906982" y="3352800"/>
          <a:ext cx="79664" cy="1761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228600</xdr:colOff>
      <xdr:row>23</xdr:row>
      <xdr:rowOff>6927</xdr:rowOff>
    </xdr:from>
    <xdr:to>
      <xdr:col>5</xdr:col>
      <xdr:colOff>346364</xdr:colOff>
      <xdr:row>23</xdr:row>
      <xdr:rowOff>183500</xdr:rowOff>
    </xdr:to>
    <xdr:sp macro="" textlink="">
      <xdr:nvSpPr>
        <xdr:cNvPr id="626" name="Rectangle 625">
          <a:extLst>
            <a:ext uri="{FF2B5EF4-FFF2-40B4-BE49-F238E27FC236}">
              <a16:creationId xmlns:a16="http://schemas.microsoft.com/office/drawing/2014/main" id="{7B78B950-60BB-4799-9D1D-1DCFDFCD63B4}"/>
            </a:ext>
          </a:extLst>
        </xdr:cNvPr>
        <xdr:cNvSpPr/>
      </xdr:nvSpPr>
      <xdr:spPr>
        <a:xfrm>
          <a:off x="3276600" y="4475018"/>
          <a:ext cx="117764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214745</xdr:colOff>
      <xdr:row>22</xdr:row>
      <xdr:rowOff>6927</xdr:rowOff>
    </xdr:from>
    <xdr:to>
      <xdr:col>5</xdr:col>
      <xdr:colOff>304800</xdr:colOff>
      <xdr:row>22</xdr:row>
      <xdr:rowOff>183500</xdr:rowOff>
    </xdr:to>
    <xdr:sp macro="" textlink="">
      <xdr:nvSpPr>
        <xdr:cNvPr id="628" name="Rectangle 627">
          <a:extLst>
            <a:ext uri="{FF2B5EF4-FFF2-40B4-BE49-F238E27FC236}">
              <a16:creationId xmlns:a16="http://schemas.microsoft.com/office/drawing/2014/main" id="{709790C9-6499-40CC-BA47-B7079B18A529}"/>
            </a:ext>
          </a:extLst>
        </xdr:cNvPr>
        <xdr:cNvSpPr/>
      </xdr:nvSpPr>
      <xdr:spPr>
        <a:xfrm>
          <a:off x="3262745" y="4291445"/>
          <a:ext cx="90055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474517</xdr:colOff>
      <xdr:row>20</xdr:row>
      <xdr:rowOff>6927</xdr:rowOff>
    </xdr:from>
    <xdr:to>
      <xdr:col>5</xdr:col>
      <xdr:colOff>297872</xdr:colOff>
      <xdr:row>20</xdr:row>
      <xdr:rowOff>183500</xdr:rowOff>
    </xdr:to>
    <xdr:sp macro="" textlink="">
      <xdr:nvSpPr>
        <xdr:cNvPr id="629" name="Rectangle 628">
          <a:extLst>
            <a:ext uri="{FF2B5EF4-FFF2-40B4-BE49-F238E27FC236}">
              <a16:creationId xmlns:a16="http://schemas.microsoft.com/office/drawing/2014/main" id="{FC3E07FA-88D2-4445-93A5-32E5248F9D8D}"/>
            </a:ext>
          </a:extLst>
        </xdr:cNvPr>
        <xdr:cNvSpPr/>
      </xdr:nvSpPr>
      <xdr:spPr>
        <a:xfrm>
          <a:off x="2912917" y="3924300"/>
          <a:ext cx="432955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599209</xdr:colOff>
      <xdr:row>24</xdr:row>
      <xdr:rowOff>183572</xdr:rowOff>
    </xdr:from>
    <xdr:to>
      <xdr:col>4</xdr:col>
      <xdr:colOff>51954</xdr:colOff>
      <xdr:row>25</xdr:row>
      <xdr:rowOff>176573</xdr:rowOff>
    </xdr:to>
    <xdr:sp macro="" textlink="">
      <xdr:nvSpPr>
        <xdr:cNvPr id="631" name="Rectangle 630">
          <a:extLst>
            <a:ext uri="{FF2B5EF4-FFF2-40B4-BE49-F238E27FC236}">
              <a16:creationId xmlns:a16="http://schemas.microsoft.com/office/drawing/2014/main" id="{C0C4BBEF-5869-42A2-B916-18F2AC2E7D0D}"/>
            </a:ext>
          </a:extLst>
        </xdr:cNvPr>
        <xdr:cNvSpPr/>
      </xdr:nvSpPr>
      <xdr:spPr>
        <a:xfrm>
          <a:off x="2428009" y="4835236"/>
          <a:ext cx="62345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349828</xdr:colOff>
      <xdr:row>18</xdr:row>
      <xdr:rowOff>3463</xdr:rowOff>
    </xdr:from>
    <xdr:to>
      <xdr:col>4</xdr:col>
      <xdr:colOff>405246</xdr:colOff>
      <xdr:row>18</xdr:row>
      <xdr:rowOff>180036</xdr:rowOff>
    </xdr:to>
    <xdr:sp macro="" textlink="">
      <xdr:nvSpPr>
        <xdr:cNvPr id="632" name="Rectangle 631">
          <a:extLst>
            <a:ext uri="{FF2B5EF4-FFF2-40B4-BE49-F238E27FC236}">
              <a16:creationId xmlns:a16="http://schemas.microsoft.com/office/drawing/2014/main" id="{E88D6AE3-E443-4E0C-91B4-CC91DE89D5DC}"/>
            </a:ext>
          </a:extLst>
        </xdr:cNvPr>
        <xdr:cNvSpPr/>
      </xdr:nvSpPr>
      <xdr:spPr>
        <a:xfrm>
          <a:off x="2788228" y="3539836"/>
          <a:ext cx="55418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426028</xdr:colOff>
      <xdr:row>21</xdr:row>
      <xdr:rowOff>3464</xdr:rowOff>
    </xdr:from>
    <xdr:to>
      <xdr:col>4</xdr:col>
      <xdr:colOff>481446</xdr:colOff>
      <xdr:row>21</xdr:row>
      <xdr:rowOff>180037</xdr:rowOff>
    </xdr:to>
    <xdr:sp macro="" textlink="">
      <xdr:nvSpPr>
        <xdr:cNvPr id="634" name="Rectangle 633">
          <a:extLst>
            <a:ext uri="{FF2B5EF4-FFF2-40B4-BE49-F238E27FC236}">
              <a16:creationId xmlns:a16="http://schemas.microsoft.com/office/drawing/2014/main" id="{C659424E-0F0F-4544-9CD3-2B960E214BB3}"/>
            </a:ext>
          </a:extLst>
        </xdr:cNvPr>
        <xdr:cNvSpPr/>
      </xdr:nvSpPr>
      <xdr:spPr>
        <a:xfrm>
          <a:off x="2864428" y="4104409"/>
          <a:ext cx="55418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301337</xdr:colOff>
      <xdr:row>19</xdr:row>
      <xdr:rowOff>3464</xdr:rowOff>
    </xdr:from>
    <xdr:to>
      <xdr:col>4</xdr:col>
      <xdr:colOff>401782</xdr:colOff>
      <xdr:row>19</xdr:row>
      <xdr:rowOff>180037</xdr:rowOff>
    </xdr:to>
    <xdr:sp macro="" textlink="">
      <xdr:nvSpPr>
        <xdr:cNvPr id="635" name="Rectangle 634">
          <a:extLst>
            <a:ext uri="{FF2B5EF4-FFF2-40B4-BE49-F238E27FC236}">
              <a16:creationId xmlns:a16="http://schemas.microsoft.com/office/drawing/2014/main" id="{30739512-70B6-4479-BF0B-354983E1A82F}"/>
            </a:ext>
          </a:extLst>
        </xdr:cNvPr>
        <xdr:cNvSpPr/>
      </xdr:nvSpPr>
      <xdr:spPr>
        <a:xfrm>
          <a:off x="2739737" y="3730337"/>
          <a:ext cx="100445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256309</xdr:colOff>
      <xdr:row>18</xdr:row>
      <xdr:rowOff>10390</xdr:rowOff>
    </xdr:from>
    <xdr:to>
      <xdr:col>4</xdr:col>
      <xdr:colOff>302028</xdr:colOff>
      <xdr:row>18</xdr:row>
      <xdr:rowOff>186963</xdr:rowOff>
    </xdr:to>
    <xdr:sp macro="" textlink="">
      <xdr:nvSpPr>
        <xdr:cNvPr id="636" name="Rectangle 635">
          <a:extLst>
            <a:ext uri="{FF2B5EF4-FFF2-40B4-BE49-F238E27FC236}">
              <a16:creationId xmlns:a16="http://schemas.microsoft.com/office/drawing/2014/main" id="{61A21011-101D-426C-8772-E7DEE96E59C7}"/>
            </a:ext>
          </a:extLst>
        </xdr:cNvPr>
        <xdr:cNvSpPr/>
      </xdr:nvSpPr>
      <xdr:spPr>
        <a:xfrm>
          <a:off x="2694709" y="3546763"/>
          <a:ext cx="45719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190500</xdr:colOff>
      <xdr:row>17</xdr:row>
      <xdr:rowOff>6927</xdr:rowOff>
    </xdr:from>
    <xdr:to>
      <xdr:col>4</xdr:col>
      <xdr:colOff>294409</xdr:colOff>
      <xdr:row>17</xdr:row>
      <xdr:rowOff>183500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E467EF56-AEFE-4990-8276-FEF2E3C8C766}"/>
            </a:ext>
          </a:extLst>
        </xdr:cNvPr>
        <xdr:cNvSpPr/>
      </xdr:nvSpPr>
      <xdr:spPr>
        <a:xfrm>
          <a:off x="2628900" y="3352800"/>
          <a:ext cx="103909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103909</xdr:colOff>
      <xdr:row>26</xdr:row>
      <xdr:rowOff>176573</xdr:rowOff>
    </xdr:to>
    <xdr:sp macro="" textlink="">
      <xdr:nvSpPr>
        <xdr:cNvPr id="638" name="Rectangle 637">
          <a:extLst>
            <a:ext uri="{FF2B5EF4-FFF2-40B4-BE49-F238E27FC236}">
              <a16:creationId xmlns:a16="http://schemas.microsoft.com/office/drawing/2014/main" id="{3894EE70-1F90-455C-B4A9-04842E8D3D24}"/>
            </a:ext>
          </a:extLst>
        </xdr:cNvPr>
        <xdr:cNvSpPr/>
      </xdr:nvSpPr>
      <xdr:spPr>
        <a:xfrm>
          <a:off x="3048000" y="5018809"/>
          <a:ext cx="103909" cy="176573"/>
        </a:xfrm>
        <a:prstGeom prst="rect">
          <a:avLst/>
        </a:prstGeom>
        <a:solidFill>
          <a:srgbClr val="86FAF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356755</xdr:colOff>
      <xdr:row>23</xdr:row>
      <xdr:rowOff>0</xdr:rowOff>
    </xdr:from>
    <xdr:to>
      <xdr:col>6</xdr:col>
      <xdr:colOff>356755</xdr:colOff>
      <xdr:row>23</xdr:row>
      <xdr:rowOff>179715</xdr:rowOff>
    </xdr:to>
    <xdr:cxnSp macro="">
      <xdr:nvCxnSpPr>
        <xdr:cNvPr id="639" name="Straight Connector 638">
          <a:extLst>
            <a:ext uri="{FF2B5EF4-FFF2-40B4-BE49-F238E27FC236}">
              <a16:creationId xmlns:a16="http://schemas.microsoft.com/office/drawing/2014/main" id="{D78894C3-AEE5-4C58-8ED7-E2020DF896EC}"/>
            </a:ext>
          </a:extLst>
        </xdr:cNvPr>
        <xdr:cNvCxnSpPr/>
      </xdr:nvCxnSpPr>
      <xdr:spPr>
        <a:xfrm>
          <a:off x="4014355" y="4468091"/>
          <a:ext cx="0" cy="179715"/>
        </a:xfrm>
        <a:prstGeom prst="line">
          <a:avLst/>
        </a:prstGeom>
        <a:ln w="28575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329045</xdr:colOff>
      <xdr:row>22</xdr:row>
      <xdr:rowOff>6927</xdr:rowOff>
    </xdr:from>
    <xdr:to>
      <xdr:col>6</xdr:col>
      <xdr:colOff>329045</xdr:colOff>
      <xdr:row>23</xdr:row>
      <xdr:rowOff>3069</xdr:rowOff>
    </xdr:to>
    <xdr:cxnSp macro="">
      <xdr:nvCxnSpPr>
        <xdr:cNvPr id="641" name="Straight Connector 640">
          <a:extLst>
            <a:ext uri="{FF2B5EF4-FFF2-40B4-BE49-F238E27FC236}">
              <a16:creationId xmlns:a16="http://schemas.microsoft.com/office/drawing/2014/main" id="{C6FFB2E7-CD8C-40FD-B84F-55A318743A48}"/>
            </a:ext>
          </a:extLst>
        </xdr:cNvPr>
        <xdr:cNvCxnSpPr/>
      </xdr:nvCxnSpPr>
      <xdr:spPr>
        <a:xfrm>
          <a:off x="3986645" y="4291445"/>
          <a:ext cx="0" cy="179715"/>
        </a:xfrm>
        <a:prstGeom prst="line">
          <a:avLst/>
        </a:prstGeom>
        <a:ln w="19050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166254</xdr:colOff>
      <xdr:row>21</xdr:row>
      <xdr:rowOff>6928</xdr:rowOff>
    </xdr:from>
    <xdr:to>
      <xdr:col>6</xdr:col>
      <xdr:colOff>166254</xdr:colOff>
      <xdr:row>22</xdr:row>
      <xdr:rowOff>3070</xdr:rowOff>
    </xdr:to>
    <xdr:cxnSp macro="">
      <xdr:nvCxnSpPr>
        <xdr:cNvPr id="642" name="Straight Connector 641">
          <a:extLst>
            <a:ext uri="{FF2B5EF4-FFF2-40B4-BE49-F238E27FC236}">
              <a16:creationId xmlns:a16="http://schemas.microsoft.com/office/drawing/2014/main" id="{7BA1ABBD-53CD-4C82-9377-9338E26795DE}"/>
            </a:ext>
          </a:extLst>
        </xdr:cNvPr>
        <xdr:cNvCxnSpPr/>
      </xdr:nvCxnSpPr>
      <xdr:spPr>
        <a:xfrm>
          <a:off x="3823854" y="4107873"/>
          <a:ext cx="0" cy="179715"/>
        </a:xfrm>
        <a:prstGeom prst="line">
          <a:avLst/>
        </a:prstGeom>
        <a:ln w="28575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19</xdr:row>
      <xdr:rowOff>6927</xdr:rowOff>
    </xdr:from>
    <xdr:to>
      <xdr:col>6</xdr:col>
      <xdr:colOff>152400</xdr:colOff>
      <xdr:row>19</xdr:row>
      <xdr:rowOff>186642</xdr:rowOff>
    </xdr:to>
    <xdr:cxnSp macro="">
      <xdr:nvCxnSpPr>
        <xdr:cNvPr id="643" name="Straight Connector 642">
          <a:extLst>
            <a:ext uri="{FF2B5EF4-FFF2-40B4-BE49-F238E27FC236}">
              <a16:creationId xmlns:a16="http://schemas.microsoft.com/office/drawing/2014/main" id="{507CC8B6-641C-49BE-9E61-017F067F3AA0}"/>
            </a:ext>
          </a:extLst>
        </xdr:cNvPr>
        <xdr:cNvCxnSpPr/>
      </xdr:nvCxnSpPr>
      <xdr:spPr>
        <a:xfrm>
          <a:off x="3810000" y="3733800"/>
          <a:ext cx="0" cy="179715"/>
        </a:xfrm>
        <a:prstGeom prst="line">
          <a:avLst/>
        </a:prstGeom>
        <a:ln w="28575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83127</xdr:colOff>
      <xdr:row>18</xdr:row>
      <xdr:rowOff>13855</xdr:rowOff>
    </xdr:from>
    <xdr:to>
      <xdr:col>6</xdr:col>
      <xdr:colOff>83127</xdr:colOff>
      <xdr:row>19</xdr:row>
      <xdr:rowOff>3070</xdr:rowOff>
    </xdr:to>
    <xdr:cxnSp macro="">
      <xdr:nvCxnSpPr>
        <xdr:cNvPr id="644" name="Straight Connector 643">
          <a:extLst>
            <a:ext uri="{FF2B5EF4-FFF2-40B4-BE49-F238E27FC236}">
              <a16:creationId xmlns:a16="http://schemas.microsoft.com/office/drawing/2014/main" id="{E7ACBEA7-FD07-438B-8856-1E301EF8E2CA}"/>
            </a:ext>
          </a:extLst>
        </xdr:cNvPr>
        <xdr:cNvCxnSpPr/>
      </xdr:nvCxnSpPr>
      <xdr:spPr>
        <a:xfrm>
          <a:off x="3740727" y="3550228"/>
          <a:ext cx="0" cy="179715"/>
        </a:xfrm>
        <a:prstGeom prst="line">
          <a:avLst/>
        </a:prstGeom>
        <a:ln w="12700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69273</xdr:colOff>
      <xdr:row>17</xdr:row>
      <xdr:rowOff>3463</xdr:rowOff>
    </xdr:from>
    <xdr:to>
      <xdr:col>6</xdr:col>
      <xdr:colOff>69273</xdr:colOff>
      <xdr:row>17</xdr:row>
      <xdr:rowOff>183178</xdr:rowOff>
    </xdr:to>
    <xdr:cxnSp macro="">
      <xdr:nvCxnSpPr>
        <xdr:cNvPr id="645" name="Straight Connector 644">
          <a:extLst>
            <a:ext uri="{FF2B5EF4-FFF2-40B4-BE49-F238E27FC236}">
              <a16:creationId xmlns:a16="http://schemas.microsoft.com/office/drawing/2014/main" id="{8F7418B1-2FB9-4BA0-A77D-3BE18AF8A98C}"/>
            </a:ext>
          </a:extLst>
        </xdr:cNvPr>
        <xdr:cNvCxnSpPr/>
      </xdr:nvCxnSpPr>
      <xdr:spPr>
        <a:xfrm>
          <a:off x="3726873" y="3349336"/>
          <a:ext cx="0" cy="179715"/>
        </a:xfrm>
        <a:prstGeom prst="line">
          <a:avLst/>
        </a:prstGeom>
        <a:ln w="28575">
          <a:solidFill>
            <a:schemeClr val="accent1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71DC-B093-40FB-8153-1BB50D21792C}">
  <dimension ref="A1:CF85"/>
  <sheetViews>
    <sheetView showGridLines="0" topLeftCell="C21" zoomScale="110" zoomScaleNormal="110" workbookViewId="0">
      <selection activeCell="E32" sqref="E32"/>
    </sheetView>
  </sheetViews>
  <sheetFormatPr defaultRowHeight="14.4" x14ac:dyDescent="0.3"/>
  <cols>
    <col min="1" max="2" width="8.88671875" style="32"/>
    <col min="3" max="3" width="10" style="32" customWidth="1"/>
    <col min="4" max="7" width="8.88671875" style="32"/>
    <col min="8" max="8" width="12.109375" style="32" bestFit="1" customWidth="1"/>
    <col min="9" max="10" width="8.88671875" style="32"/>
    <col min="11" max="11" width="12.109375" style="32" bestFit="1" customWidth="1"/>
    <col min="12" max="16384" width="8.88671875" style="32"/>
  </cols>
  <sheetData>
    <row r="1" spans="1:84" x14ac:dyDescent="0.3">
      <c r="A1" s="32" t="s">
        <v>257</v>
      </c>
      <c r="B1" s="60" t="s">
        <v>258</v>
      </c>
      <c r="E1" s="60" t="s">
        <v>257</v>
      </c>
      <c r="G1" s="69" t="s">
        <v>11</v>
      </c>
      <c r="I1" s="67" t="s">
        <v>31</v>
      </c>
      <c r="M1" s="71" t="s">
        <v>47</v>
      </c>
      <c r="O1" s="63" t="s">
        <v>56</v>
      </c>
      <c r="P1" s="70"/>
      <c r="R1" s="72" t="s">
        <v>57</v>
      </c>
      <c r="U1" s="97" t="s">
        <v>259</v>
      </c>
      <c r="W1" s="66" t="s">
        <v>61</v>
      </c>
      <c r="Y1" s="99" t="s">
        <v>62</v>
      </c>
      <c r="AB1" s="94" t="s">
        <v>64</v>
      </c>
      <c r="AE1" s="64" t="s">
        <v>65</v>
      </c>
      <c r="AI1" s="60" t="s">
        <v>67</v>
      </c>
      <c r="AL1" s="95" t="s">
        <v>68</v>
      </c>
      <c r="AO1" s="96" t="s">
        <v>71</v>
      </c>
      <c r="AR1" s="68" t="s">
        <v>72</v>
      </c>
      <c r="AT1" s="93" t="s">
        <v>73</v>
      </c>
      <c r="AW1" s="101" t="s">
        <v>74</v>
      </c>
      <c r="AY1" s="62" t="s">
        <v>76</v>
      </c>
      <c r="BB1" s="73" t="s">
        <v>77</v>
      </c>
      <c r="BE1" s="98" t="s">
        <v>79</v>
      </c>
      <c r="BH1" s="100" t="s">
        <v>80</v>
      </c>
    </row>
    <row r="2" spans="1:84" x14ac:dyDescent="0.3">
      <c r="F2" s="60" t="s">
        <v>254</v>
      </c>
      <c r="G2" s="32">
        <v>70</v>
      </c>
      <c r="H2" s="32">
        <v>12</v>
      </c>
      <c r="I2" s="32">
        <v>52</v>
      </c>
      <c r="J2" s="32">
        <v>53</v>
      </c>
      <c r="K2" s="32">
        <v>95</v>
      </c>
      <c r="L2" s="32">
        <v>157</v>
      </c>
      <c r="M2" s="32">
        <v>11</v>
      </c>
      <c r="N2" s="32">
        <v>2</v>
      </c>
      <c r="O2" s="32">
        <v>104</v>
      </c>
      <c r="P2" s="32">
        <v>35</v>
      </c>
      <c r="Q2" s="32">
        <v>26</v>
      </c>
      <c r="R2" s="32">
        <v>76</v>
      </c>
      <c r="S2" s="32">
        <v>156</v>
      </c>
      <c r="T2" s="32">
        <v>158</v>
      </c>
      <c r="U2" s="32">
        <v>96</v>
      </c>
      <c r="V2" s="32">
        <v>59</v>
      </c>
      <c r="W2" s="32">
        <v>59</v>
      </c>
      <c r="X2" s="32">
        <v>60</v>
      </c>
      <c r="Y2" s="32">
        <v>106</v>
      </c>
      <c r="Z2" s="32">
        <v>45</v>
      </c>
      <c r="AA2" s="32">
        <v>25</v>
      </c>
      <c r="AB2" s="32">
        <v>30</v>
      </c>
      <c r="AC2" s="32">
        <v>227</v>
      </c>
      <c r="AD2" s="32">
        <v>14</v>
      </c>
      <c r="AE2" s="32">
        <v>75</v>
      </c>
      <c r="AF2" s="32">
        <v>25</v>
      </c>
      <c r="AG2" s="32">
        <v>114</v>
      </c>
      <c r="AH2" s="32">
        <v>165</v>
      </c>
      <c r="AI2" s="32">
        <v>21</v>
      </c>
      <c r="AJ2" s="32">
        <v>130</v>
      </c>
      <c r="AK2" s="32">
        <v>280</v>
      </c>
      <c r="AL2" s="32">
        <v>38</v>
      </c>
      <c r="AM2" s="32">
        <v>143</v>
      </c>
      <c r="AN2" s="32">
        <v>43</v>
      </c>
      <c r="AO2" s="32">
        <v>71</v>
      </c>
      <c r="AP2" s="32">
        <v>77</v>
      </c>
      <c r="AQ2" s="32">
        <v>116</v>
      </c>
      <c r="AR2" s="32">
        <v>33</v>
      </c>
      <c r="AS2" s="32">
        <v>116</v>
      </c>
      <c r="AT2" s="32">
        <v>95</v>
      </c>
      <c r="AU2" s="32">
        <v>84</v>
      </c>
      <c r="AV2" s="32">
        <v>181</v>
      </c>
      <c r="AW2" s="32">
        <v>84</v>
      </c>
      <c r="AX2" s="32">
        <v>92</v>
      </c>
      <c r="AY2" s="32">
        <v>106</v>
      </c>
      <c r="AZ2" s="32">
        <v>12</v>
      </c>
      <c r="BA2" s="32">
        <v>25</v>
      </c>
      <c r="BB2" s="32">
        <v>133</v>
      </c>
      <c r="BC2" s="32">
        <v>144</v>
      </c>
      <c r="BD2" s="32">
        <v>136</v>
      </c>
      <c r="BE2" s="32">
        <v>57</v>
      </c>
      <c r="BF2" s="32">
        <v>130</v>
      </c>
      <c r="BG2" s="32">
        <v>154</v>
      </c>
      <c r="BH2" s="32">
        <v>67</v>
      </c>
      <c r="BI2" s="32">
        <v>30</v>
      </c>
      <c r="BJ2" s="32">
        <f>SUM(G2:BI2)</f>
        <v>4705</v>
      </c>
    </row>
    <row r="3" spans="1:84" x14ac:dyDescent="0.3">
      <c r="F3" s="60" t="s">
        <v>255</v>
      </c>
      <c r="G3" s="34">
        <v>44811</v>
      </c>
      <c r="H3" s="34">
        <v>44861</v>
      </c>
      <c r="I3" s="34">
        <v>44820</v>
      </c>
      <c r="J3" s="34">
        <v>44783</v>
      </c>
      <c r="K3" s="34">
        <v>44838</v>
      </c>
      <c r="L3" s="34">
        <v>44874</v>
      </c>
      <c r="M3" s="34">
        <v>44783</v>
      </c>
      <c r="N3" s="34">
        <v>44874</v>
      </c>
      <c r="O3" s="34">
        <v>44783</v>
      </c>
      <c r="P3" s="34">
        <v>44839</v>
      </c>
      <c r="Q3" s="34">
        <v>44873</v>
      </c>
      <c r="R3" s="34">
        <v>44790</v>
      </c>
      <c r="S3" s="34">
        <v>44841</v>
      </c>
      <c r="T3" s="34">
        <v>44880</v>
      </c>
      <c r="U3" s="34">
        <v>44800</v>
      </c>
      <c r="V3" s="34">
        <v>44874</v>
      </c>
      <c r="W3" s="34">
        <v>44783</v>
      </c>
      <c r="X3" s="34">
        <v>44827</v>
      </c>
      <c r="Y3" s="34">
        <v>44811</v>
      </c>
      <c r="Z3" s="34">
        <v>44846</v>
      </c>
      <c r="AA3" s="34">
        <v>44889</v>
      </c>
      <c r="AB3" s="34">
        <v>44790</v>
      </c>
      <c r="AC3" s="34">
        <v>44833</v>
      </c>
      <c r="AD3" s="34">
        <v>44866</v>
      </c>
      <c r="AE3" s="34">
        <v>44783</v>
      </c>
      <c r="AF3" s="34">
        <v>44807</v>
      </c>
      <c r="AG3" s="34">
        <v>44847</v>
      </c>
      <c r="AH3" s="34">
        <v>44881</v>
      </c>
      <c r="AI3" s="34">
        <v>44799</v>
      </c>
      <c r="AJ3" s="34">
        <v>44832</v>
      </c>
      <c r="AK3" s="34">
        <v>44853</v>
      </c>
      <c r="AL3" s="34">
        <v>44790</v>
      </c>
      <c r="AM3" s="34">
        <v>44814</v>
      </c>
      <c r="AN3" s="34">
        <v>44854</v>
      </c>
      <c r="AO3" s="34">
        <v>44786</v>
      </c>
      <c r="AP3" s="34">
        <v>44806</v>
      </c>
      <c r="AQ3" s="34">
        <v>44849</v>
      </c>
      <c r="AR3" s="34">
        <v>44783</v>
      </c>
      <c r="AS3" s="34">
        <v>44869</v>
      </c>
      <c r="AT3" s="34">
        <v>44790</v>
      </c>
      <c r="AU3" s="34">
        <v>44810</v>
      </c>
      <c r="AV3" s="34">
        <v>44867</v>
      </c>
      <c r="AW3" s="34">
        <v>44793</v>
      </c>
      <c r="AX3" s="34">
        <v>44881</v>
      </c>
      <c r="AY3" s="34">
        <v>44783</v>
      </c>
      <c r="AZ3" s="34">
        <v>44825</v>
      </c>
      <c r="BA3" s="34">
        <v>44855</v>
      </c>
      <c r="BB3" s="34">
        <v>44790</v>
      </c>
      <c r="BC3" s="34">
        <v>44827</v>
      </c>
      <c r="BD3" s="34">
        <v>44847</v>
      </c>
      <c r="BE3" s="34">
        <v>44804</v>
      </c>
      <c r="BF3" s="34">
        <v>44814</v>
      </c>
      <c r="BG3" s="34">
        <v>44847</v>
      </c>
      <c r="BH3" s="34">
        <v>44818</v>
      </c>
      <c r="BI3" s="34">
        <v>44888</v>
      </c>
    </row>
    <row r="4" spans="1:84" x14ac:dyDescent="0.3">
      <c r="G4" s="60" t="s">
        <v>262</v>
      </c>
      <c r="H4" s="60" t="s">
        <v>262</v>
      </c>
      <c r="I4" s="60" t="s">
        <v>262</v>
      </c>
      <c r="J4" s="60" t="s">
        <v>263</v>
      </c>
      <c r="K4" s="60" t="s">
        <v>262</v>
      </c>
      <c r="L4" s="60" t="s">
        <v>262</v>
      </c>
      <c r="M4" s="60" t="s">
        <v>264</v>
      </c>
      <c r="N4" s="60" t="s">
        <v>262</v>
      </c>
      <c r="O4" s="60" t="s">
        <v>264</v>
      </c>
      <c r="P4" s="60" t="s">
        <v>262</v>
      </c>
      <c r="Q4" s="60" t="s">
        <v>262</v>
      </c>
      <c r="R4" s="76" t="s">
        <v>284</v>
      </c>
      <c r="S4" s="76" t="s">
        <v>262</v>
      </c>
      <c r="T4" s="76" t="s">
        <v>262</v>
      </c>
      <c r="U4" s="76" t="s">
        <v>262</v>
      </c>
      <c r="V4" s="60" t="s">
        <v>262</v>
      </c>
      <c r="W4" s="60" t="s">
        <v>264</v>
      </c>
      <c r="X4" s="76" t="s">
        <v>262</v>
      </c>
      <c r="Y4" s="76" t="s">
        <v>262</v>
      </c>
      <c r="Z4" s="76" t="s">
        <v>285</v>
      </c>
      <c r="AA4" s="76" t="s">
        <v>262</v>
      </c>
      <c r="AB4" s="76" t="s">
        <v>284</v>
      </c>
      <c r="AD4" s="76" t="s">
        <v>262</v>
      </c>
      <c r="AE4" s="76" t="s">
        <v>264</v>
      </c>
      <c r="AF4" s="76" t="s">
        <v>262</v>
      </c>
      <c r="AG4" s="76" t="s">
        <v>285</v>
      </c>
      <c r="AH4" s="76" t="s">
        <v>262</v>
      </c>
      <c r="AL4" s="76" t="s">
        <v>284</v>
      </c>
      <c r="AO4" s="76" t="s">
        <v>262</v>
      </c>
      <c r="AQ4" s="76" t="s">
        <v>262</v>
      </c>
      <c r="AR4" s="76" t="s">
        <v>264</v>
      </c>
      <c r="AS4" s="76" t="s">
        <v>262</v>
      </c>
      <c r="AT4" s="76" t="s">
        <v>284</v>
      </c>
      <c r="AU4" s="76" t="s">
        <v>262</v>
      </c>
      <c r="AV4" s="76" t="s">
        <v>262</v>
      </c>
      <c r="AW4" s="76" t="s">
        <v>262</v>
      </c>
      <c r="AX4" s="76" t="s">
        <v>262</v>
      </c>
      <c r="AY4" s="76" t="s">
        <v>264</v>
      </c>
      <c r="BB4" s="76" t="s">
        <v>284</v>
      </c>
      <c r="BD4" s="76" t="s">
        <v>285</v>
      </c>
      <c r="BG4" s="76" t="s">
        <v>285</v>
      </c>
      <c r="BI4" s="76" t="s">
        <v>262</v>
      </c>
      <c r="BU4" s="34">
        <v>44889</v>
      </c>
    </row>
    <row r="5" spans="1:84" ht="15" thickBot="1" x14ac:dyDescent="0.35">
      <c r="C5" s="32" t="s">
        <v>251</v>
      </c>
      <c r="BU5" s="34">
        <v>44888</v>
      </c>
    </row>
    <row r="6" spans="1:84" ht="29.4" thickBot="1" x14ac:dyDescent="0.35">
      <c r="B6" s="88" t="s">
        <v>12</v>
      </c>
      <c r="C6" s="88">
        <v>2</v>
      </c>
      <c r="D6" s="88">
        <v>3</v>
      </c>
      <c r="E6" s="60" t="s">
        <v>260</v>
      </c>
      <c r="G6" s="105" t="s">
        <v>100</v>
      </c>
      <c r="H6" s="104" t="s">
        <v>101</v>
      </c>
      <c r="I6" s="43"/>
      <c r="J6" s="43"/>
      <c r="K6" s="43" t="s">
        <v>102</v>
      </c>
      <c r="L6" s="43" t="s">
        <v>103</v>
      </c>
      <c r="M6" s="103" t="s">
        <v>104</v>
      </c>
      <c r="N6" s="43"/>
      <c r="BU6" s="34">
        <v>44881</v>
      </c>
    </row>
    <row r="7" spans="1:84" x14ac:dyDescent="0.3">
      <c r="B7" s="88" t="s">
        <v>15</v>
      </c>
      <c r="C7" s="88">
        <v>3</v>
      </c>
      <c r="D7" s="88">
        <v>4</v>
      </c>
      <c r="F7" s="39" t="s">
        <v>254</v>
      </c>
      <c r="G7" s="46">
        <v>65</v>
      </c>
      <c r="H7" s="32">
        <v>67</v>
      </c>
      <c r="I7" s="32">
        <v>71</v>
      </c>
      <c r="J7" s="32">
        <v>45</v>
      </c>
      <c r="K7" s="32">
        <v>137</v>
      </c>
      <c r="L7" s="32">
        <v>97</v>
      </c>
      <c r="M7" s="32">
        <v>181</v>
      </c>
      <c r="N7" s="32">
        <v>63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U7" s="34">
        <v>44881</v>
      </c>
    </row>
    <row r="8" spans="1:84" x14ac:dyDescent="0.3">
      <c r="B8" s="88" t="s">
        <v>18</v>
      </c>
      <c r="C8" s="88">
        <v>3</v>
      </c>
      <c r="D8" s="88">
        <v>3</v>
      </c>
      <c r="F8" s="39" t="s">
        <v>255</v>
      </c>
      <c r="G8" s="53">
        <v>44877</v>
      </c>
      <c r="H8" s="34">
        <v>44815</v>
      </c>
      <c r="I8" s="34">
        <v>44856</v>
      </c>
      <c r="J8" s="34">
        <v>44872</v>
      </c>
      <c r="K8" s="34">
        <v>44788</v>
      </c>
      <c r="L8" s="34">
        <v>44807</v>
      </c>
      <c r="M8" s="34">
        <v>44846</v>
      </c>
      <c r="N8" s="34">
        <v>44870</v>
      </c>
      <c r="O8" s="34"/>
      <c r="P8" s="34"/>
      <c r="Q8" s="34"/>
      <c r="R8" s="34"/>
      <c r="S8" s="34"/>
      <c r="T8" s="34"/>
      <c r="U8" s="34"/>
      <c r="BU8" s="34">
        <v>44880</v>
      </c>
    </row>
    <row r="9" spans="1:84" x14ac:dyDescent="0.3">
      <c r="B9" s="88" t="s">
        <v>94</v>
      </c>
      <c r="C9" s="88">
        <v>1</v>
      </c>
      <c r="D9" s="88">
        <v>1</v>
      </c>
      <c r="G9" s="76" t="s">
        <v>262</v>
      </c>
      <c r="I9" s="76" t="s">
        <v>262</v>
      </c>
      <c r="J9" s="76" t="s">
        <v>262</v>
      </c>
      <c r="K9" s="76"/>
      <c r="M9" s="76" t="s">
        <v>262</v>
      </c>
      <c r="N9" s="76" t="s">
        <v>262</v>
      </c>
      <c r="AG9" s="53">
        <v>44877</v>
      </c>
      <c r="AH9" s="76" t="s">
        <v>275</v>
      </c>
      <c r="AI9" s="34">
        <v>44783</v>
      </c>
      <c r="AJ9" s="34">
        <v>44832</v>
      </c>
      <c r="AL9" s="76" t="s">
        <v>276</v>
      </c>
      <c r="AM9" s="34">
        <v>44783</v>
      </c>
      <c r="AN9" s="34">
        <v>44853</v>
      </c>
      <c r="AO9" s="34"/>
      <c r="AP9" s="82" t="s">
        <v>277</v>
      </c>
      <c r="AQ9" s="34">
        <v>44783</v>
      </c>
      <c r="AR9" s="34">
        <v>44854</v>
      </c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>
        <v>44874</v>
      </c>
      <c r="BV9" s="34"/>
      <c r="BW9" s="34"/>
      <c r="BX9" s="34"/>
      <c r="BY9" s="34"/>
      <c r="BZ9" s="34"/>
      <c r="CA9" s="34"/>
      <c r="CB9" s="34"/>
      <c r="CC9" s="34"/>
      <c r="CE9" s="34">
        <v>44783</v>
      </c>
      <c r="CF9" s="34">
        <v>44853</v>
      </c>
    </row>
    <row r="10" spans="1:84" x14ac:dyDescent="0.3">
      <c r="B10" s="88" t="s">
        <v>21</v>
      </c>
      <c r="C10" s="88">
        <v>3</v>
      </c>
      <c r="D10" s="88">
        <v>4</v>
      </c>
      <c r="E10" s="60" t="s">
        <v>261</v>
      </c>
      <c r="G10" s="106" t="s">
        <v>88</v>
      </c>
      <c r="I10" s="102" t="s">
        <v>59</v>
      </c>
      <c r="O10" s="32">
        <v>4705</v>
      </c>
      <c r="P10" s="74">
        <v>44775</v>
      </c>
      <c r="Q10" s="74">
        <v>44889</v>
      </c>
      <c r="R10" s="74">
        <f>Q10-P10</f>
        <v>114</v>
      </c>
      <c r="AG10" s="34">
        <v>44788</v>
      </c>
      <c r="AI10" s="34">
        <v>44783</v>
      </c>
      <c r="AJ10" s="34">
        <v>44833</v>
      </c>
      <c r="AM10" s="34">
        <v>44783</v>
      </c>
      <c r="AN10" s="34">
        <v>44854</v>
      </c>
      <c r="AQ10" s="34">
        <v>44783</v>
      </c>
      <c r="AR10" s="34">
        <v>44854</v>
      </c>
      <c r="BU10" s="34">
        <v>44874</v>
      </c>
      <c r="CE10" s="34">
        <v>44783</v>
      </c>
      <c r="CF10" s="34">
        <v>44854</v>
      </c>
    </row>
    <row r="11" spans="1:84" x14ac:dyDescent="0.3">
      <c r="B11" s="88" t="s">
        <v>24</v>
      </c>
      <c r="C11" s="88">
        <v>1</v>
      </c>
      <c r="D11" s="88">
        <v>2</v>
      </c>
      <c r="F11" s="60" t="s">
        <v>254</v>
      </c>
      <c r="G11" s="32">
        <v>109</v>
      </c>
      <c r="H11" s="32">
        <v>97</v>
      </c>
      <c r="I11" s="32">
        <v>76</v>
      </c>
      <c r="J11" s="32">
        <v>156</v>
      </c>
      <c r="K11" s="32">
        <v>362</v>
      </c>
      <c r="L11" s="32">
        <v>126</v>
      </c>
      <c r="M11" s="32">
        <v>158</v>
      </c>
      <c r="O11" s="32">
        <f>SUM(G7:N7)</f>
        <v>726</v>
      </c>
      <c r="AG11" s="34">
        <v>44790</v>
      </c>
      <c r="AI11" s="34">
        <v>44783</v>
      </c>
      <c r="AJ11" s="34">
        <v>44838</v>
      </c>
      <c r="AM11" s="34">
        <v>44783</v>
      </c>
      <c r="AN11" s="34">
        <v>44855</v>
      </c>
      <c r="AQ11" s="34">
        <v>44790</v>
      </c>
      <c r="AR11" s="34">
        <v>44867</v>
      </c>
      <c r="BU11" s="34">
        <v>44874</v>
      </c>
      <c r="CE11" s="34">
        <v>44783</v>
      </c>
      <c r="CF11" s="34">
        <v>44855</v>
      </c>
    </row>
    <row r="12" spans="1:84" ht="15" thickBot="1" x14ac:dyDescent="0.35">
      <c r="B12" s="88" t="s">
        <v>27</v>
      </c>
      <c r="C12" s="88">
        <v>2</v>
      </c>
      <c r="D12" s="88">
        <v>3</v>
      </c>
      <c r="F12" s="60" t="s">
        <v>255</v>
      </c>
      <c r="G12" s="34">
        <v>44806</v>
      </c>
      <c r="H12" s="34">
        <v>44874</v>
      </c>
      <c r="I12" s="34">
        <v>44790</v>
      </c>
      <c r="J12" s="34">
        <v>44841</v>
      </c>
      <c r="K12" s="34">
        <v>44844</v>
      </c>
      <c r="L12" s="34">
        <v>44868</v>
      </c>
      <c r="M12" s="34">
        <v>44880</v>
      </c>
      <c r="O12" s="32">
        <f>SUM(G11:I11)</f>
        <v>282</v>
      </c>
      <c r="AG12" s="34">
        <v>44806</v>
      </c>
      <c r="AI12" s="34">
        <v>44783</v>
      </c>
      <c r="AJ12" s="34">
        <v>44839</v>
      </c>
      <c r="AM12" s="34">
        <v>44783</v>
      </c>
      <c r="AN12" s="34">
        <v>44867</v>
      </c>
      <c r="AQ12" s="34">
        <v>44790</v>
      </c>
      <c r="AR12" s="34">
        <v>44867</v>
      </c>
      <c r="BU12" s="34">
        <v>44873</v>
      </c>
      <c r="CE12" s="34">
        <v>44783</v>
      </c>
      <c r="CF12" s="34">
        <v>44867</v>
      </c>
    </row>
    <row r="13" spans="1:84" ht="15" thickBot="1" x14ac:dyDescent="0.35">
      <c r="H13" s="76" t="s">
        <v>262</v>
      </c>
      <c r="I13" s="76" t="s">
        <v>262</v>
      </c>
      <c r="L13" s="76" t="s">
        <v>262</v>
      </c>
      <c r="M13" s="76" t="s">
        <v>262</v>
      </c>
      <c r="O13" s="32">
        <f>SUM(O10:O12)</f>
        <v>5713</v>
      </c>
      <c r="AG13" s="34">
        <v>44807</v>
      </c>
      <c r="AI13" s="34">
        <v>44783</v>
      </c>
      <c r="AJ13" s="34">
        <v>44841</v>
      </c>
      <c r="AM13" s="34">
        <v>44790</v>
      </c>
      <c r="AN13" s="34">
        <v>44874</v>
      </c>
      <c r="AQ13" s="83">
        <v>44790</v>
      </c>
      <c r="AR13" s="84">
        <v>44874</v>
      </c>
      <c r="BU13" s="34">
        <v>44869</v>
      </c>
      <c r="CE13" s="34">
        <v>44790</v>
      </c>
      <c r="CF13" s="34">
        <v>44874</v>
      </c>
    </row>
    <row r="14" spans="1:84" ht="15" thickBot="1" x14ac:dyDescent="0.35">
      <c r="H14" s="32">
        <v>697</v>
      </c>
      <c r="AG14" s="34">
        <v>44815</v>
      </c>
      <c r="AI14" s="34">
        <v>44783</v>
      </c>
      <c r="AJ14" s="34">
        <v>44846</v>
      </c>
      <c r="AM14" s="34">
        <v>44790</v>
      </c>
      <c r="AN14" s="34">
        <v>44874</v>
      </c>
      <c r="AQ14" s="34">
        <v>44790</v>
      </c>
      <c r="AR14" s="86">
        <v>44875</v>
      </c>
      <c r="BU14" s="34">
        <v>44867</v>
      </c>
      <c r="CE14" s="34">
        <v>44790</v>
      </c>
      <c r="CF14" s="34">
        <v>44874</v>
      </c>
    </row>
    <row r="15" spans="1:84" ht="15" thickBot="1" x14ac:dyDescent="0.35">
      <c r="H15" s="34">
        <v>44869</v>
      </c>
      <c r="AG15" s="34">
        <v>44841</v>
      </c>
      <c r="AI15" s="34">
        <v>44783</v>
      </c>
      <c r="AJ15" s="34">
        <v>44847</v>
      </c>
      <c r="AM15" s="34">
        <v>44793</v>
      </c>
      <c r="AN15" s="34">
        <v>44874</v>
      </c>
      <c r="AQ15" s="34">
        <v>44790</v>
      </c>
      <c r="AR15" s="84">
        <v>44880</v>
      </c>
      <c r="BU15" s="34">
        <v>44866</v>
      </c>
      <c r="CE15" s="34">
        <v>44793</v>
      </c>
      <c r="CF15" s="34">
        <v>44874</v>
      </c>
    </row>
    <row r="16" spans="1:84" x14ac:dyDescent="0.3">
      <c r="AG16" s="34">
        <v>44844</v>
      </c>
      <c r="AI16" s="34">
        <v>44786</v>
      </c>
      <c r="AJ16" s="34">
        <v>44847</v>
      </c>
      <c r="AM16" s="34">
        <v>44798</v>
      </c>
      <c r="AN16" s="34">
        <v>44877</v>
      </c>
      <c r="AQ16" s="34">
        <v>44790</v>
      </c>
      <c r="AR16" s="87">
        <v>44881</v>
      </c>
      <c r="BU16" s="34">
        <v>44861</v>
      </c>
      <c r="CE16" s="34">
        <v>44798</v>
      </c>
      <c r="CF16" s="34">
        <v>44877</v>
      </c>
    </row>
    <row r="17" spans="2:84" x14ac:dyDescent="0.3">
      <c r="C17" s="59"/>
      <c r="D17" s="36">
        <v>44774</v>
      </c>
      <c r="E17" s="36">
        <v>44781</v>
      </c>
      <c r="F17" s="36">
        <v>44788</v>
      </c>
      <c r="G17" s="36">
        <v>44795</v>
      </c>
      <c r="H17" s="36">
        <v>44802</v>
      </c>
      <c r="I17" s="36">
        <v>44809</v>
      </c>
      <c r="J17" s="36">
        <v>44816</v>
      </c>
      <c r="K17" s="36">
        <v>44823</v>
      </c>
      <c r="L17" s="36">
        <v>44830</v>
      </c>
      <c r="M17" s="36">
        <v>44837</v>
      </c>
      <c r="N17" s="36">
        <v>44844</v>
      </c>
      <c r="O17" s="36">
        <v>44851</v>
      </c>
      <c r="P17" s="36">
        <v>44858</v>
      </c>
      <c r="Q17" s="36">
        <v>44865</v>
      </c>
      <c r="R17" s="36">
        <v>44872</v>
      </c>
      <c r="S17" s="36">
        <v>44879</v>
      </c>
      <c r="T17" s="36">
        <v>44886</v>
      </c>
      <c r="U17" s="36">
        <v>44893</v>
      </c>
      <c r="V17" s="61">
        <v>44900</v>
      </c>
      <c r="AG17" s="34">
        <v>44846</v>
      </c>
      <c r="AI17" s="34">
        <v>44790</v>
      </c>
      <c r="AJ17" s="34">
        <v>44847</v>
      </c>
      <c r="AM17" s="34">
        <v>44798</v>
      </c>
      <c r="AN17" s="34">
        <v>44881</v>
      </c>
      <c r="AQ17" s="83">
        <v>44790</v>
      </c>
      <c r="AR17" s="34">
        <v>44888</v>
      </c>
      <c r="BU17" s="34">
        <v>44855</v>
      </c>
      <c r="CE17" s="34">
        <v>44798</v>
      </c>
      <c r="CF17" s="34">
        <v>44881</v>
      </c>
    </row>
    <row r="18" spans="2:84" ht="15" thickBot="1" x14ac:dyDescent="0.35">
      <c r="C18" s="59" t="s">
        <v>12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7"/>
      <c r="AG18" s="34">
        <v>44856</v>
      </c>
      <c r="AI18" s="34">
        <v>44790</v>
      </c>
      <c r="AJ18" s="34">
        <v>44849</v>
      </c>
      <c r="AM18" s="34">
        <v>44799</v>
      </c>
      <c r="AN18" s="34">
        <v>44881</v>
      </c>
      <c r="AQ18" s="34">
        <v>44798</v>
      </c>
      <c r="AR18" s="34">
        <v>44888</v>
      </c>
      <c r="BU18" s="34">
        <v>44854</v>
      </c>
      <c r="CE18" s="34">
        <v>44799</v>
      </c>
      <c r="CF18" s="34">
        <v>44881</v>
      </c>
    </row>
    <row r="19" spans="2:84" ht="15" thickBot="1" x14ac:dyDescent="0.35">
      <c r="C19" s="59" t="s">
        <v>15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7"/>
      <c r="AG19" s="34">
        <v>44868</v>
      </c>
      <c r="AI19" s="34">
        <v>44790</v>
      </c>
      <c r="AJ19" s="34">
        <v>44853</v>
      </c>
      <c r="AM19" s="34">
        <v>44805</v>
      </c>
      <c r="AN19" s="34">
        <v>44888</v>
      </c>
      <c r="AQ19" s="84">
        <v>44805</v>
      </c>
      <c r="AR19" s="34">
        <v>44889</v>
      </c>
      <c r="BU19" s="34">
        <v>44853</v>
      </c>
      <c r="CE19" s="34">
        <v>44805</v>
      </c>
      <c r="CF19" s="34">
        <v>44888</v>
      </c>
    </row>
    <row r="20" spans="2:84" ht="15" thickBot="1" x14ac:dyDescent="0.35">
      <c r="C20" s="59" t="s">
        <v>18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7"/>
      <c r="AG20" s="34">
        <v>44870</v>
      </c>
      <c r="AI20" s="34">
        <v>44790</v>
      </c>
      <c r="AJ20" s="34">
        <v>44854</v>
      </c>
      <c r="AM20" s="34">
        <v>44806</v>
      </c>
      <c r="AN20" s="34">
        <v>44891</v>
      </c>
      <c r="AQ20" s="84">
        <v>44807</v>
      </c>
      <c r="BU20" s="34">
        <v>44849</v>
      </c>
      <c r="CE20" s="34">
        <v>44806</v>
      </c>
      <c r="CF20" s="34">
        <v>44891</v>
      </c>
    </row>
    <row r="21" spans="2:84" x14ac:dyDescent="0.3">
      <c r="C21" s="59" t="s">
        <v>94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7"/>
      <c r="AG21" s="34">
        <v>44872</v>
      </c>
      <c r="AI21" s="34">
        <v>44790</v>
      </c>
      <c r="AJ21" s="34">
        <v>44855</v>
      </c>
      <c r="AM21" s="34">
        <v>44807</v>
      </c>
      <c r="AQ21" s="85">
        <v>44811</v>
      </c>
      <c r="BU21" s="34">
        <v>44847</v>
      </c>
      <c r="CE21" s="34">
        <v>44807</v>
      </c>
    </row>
    <row r="22" spans="2:84" x14ac:dyDescent="0.3">
      <c r="C22" s="59" t="s">
        <v>21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7"/>
      <c r="AG22" s="34">
        <v>44874</v>
      </c>
      <c r="AI22" s="34">
        <v>44793</v>
      </c>
      <c r="AJ22" s="34">
        <v>44866</v>
      </c>
      <c r="AM22" s="34">
        <v>44812</v>
      </c>
      <c r="AQ22" s="34">
        <v>44811</v>
      </c>
      <c r="BU22" s="34">
        <v>44847</v>
      </c>
      <c r="CE22" s="34">
        <v>44812</v>
      </c>
    </row>
    <row r="23" spans="2:84" x14ac:dyDescent="0.3">
      <c r="C23" s="59" t="s">
        <v>24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7"/>
      <c r="AG23" s="34">
        <v>44880</v>
      </c>
      <c r="AI23" s="34">
        <v>44799</v>
      </c>
      <c r="AJ23" s="34">
        <v>44867</v>
      </c>
      <c r="AM23" s="34">
        <v>44814</v>
      </c>
      <c r="AQ23" s="34">
        <v>44814</v>
      </c>
      <c r="BU23" s="34">
        <v>44847</v>
      </c>
      <c r="CE23" s="34">
        <v>44814</v>
      </c>
    </row>
    <row r="24" spans="2:84" x14ac:dyDescent="0.3">
      <c r="B24" s="48"/>
      <c r="C24" s="107" t="s">
        <v>27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108"/>
      <c r="W24" s="48"/>
      <c r="AI24" s="34">
        <v>44800</v>
      </c>
      <c r="AJ24" s="34">
        <v>44869</v>
      </c>
      <c r="AM24" s="34">
        <v>44817</v>
      </c>
      <c r="AQ24" s="34">
        <v>44814</v>
      </c>
      <c r="BU24" s="34">
        <v>44846</v>
      </c>
      <c r="CE24" s="34">
        <v>44817</v>
      </c>
    </row>
    <row r="25" spans="2:84" x14ac:dyDescent="0.3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AI25" s="34">
        <v>44804</v>
      </c>
      <c r="AJ25" s="34">
        <v>44873</v>
      </c>
      <c r="AM25" s="34">
        <v>44818</v>
      </c>
      <c r="AQ25" s="34">
        <v>44818</v>
      </c>
      <c r="BU25" s="34">
        <v>44841</v>
      </c>
      <c r="CE25" s="34">
        <v>44818</v>
      </c>
    </row>
    <row r="26" spans="2:84" x14ac:dyDescent="0.3">
      <c r="B26" s="48"/>
      <c r="C26" s="48"/>
      <c r="D26" s="109" t="s">
        <v>11</v>
      </c>
      <c r="E26" s="48"/>
      <c r="F26" s="110" t="s">
        <v>31</v>
      </c>
      <c r="G26" s="48"/>
      <c r="H26" s="48"/>
      <c r="I26" s="48"/>
      <c r="J26" s="111" t="s">
        <v>47</v>
      </c>
      <c r="K26" s="48"/>
      <c r="L26" s="112" t="s">
        <v>56</v>
      </c>
      <c r="M26" s="113"/>
      <c r="N26" s="48"/>
      <c r="O26" s="114" t="s">
        <v>57</v>
      </c>
      <c r="P26" s="48"/>
      <c r="Q26" s="48"/>
      <c r="R26" s="115" t="s">
        <v>259</v>
      </c>
      <c r="S26" s="48"/>
      <c r="T26" s="116" t="s">
        <v>61</v>
      </c>
      <c r="U26" s="48"/>
      <c r="V26" s="117" t="s">
        <v>62</v>
      </c>
      <c r="W26" s="48"/>
      <c r="BU26" s="34">
        <v>44839</v>
      </c>
      <c r="CE26" s="34">
        <v>44818</v>
      </c>
    </row>
    <row r="27" spans="2:84" x14ac:dyDescent="0.3">
      <c r="B27" s="118"/>
      <c r="C27" s="119" t="s">
        <v>254</v>
      </c>
      <c r="D27" s="48">
        <v>70</v>
      </c>
      <c r="E27" s="48">
        <v>12</v>
      </c>
      <c r="F27" s="48">
        <v>52</v>
      </c>
      <c r="G27" s="48">
        <v>53</v>
      </c>
      <c r="H27" s="48">
        <v>95</v>
      </c>
      <c r="I27" s="48">
        <v>157</v>
      </c>
      <c r="J27" s="48">
        <v>11</v>
      </c>
      <c r="K27" s="48">
        <v>2</v>
      </c>
      <c r="L27" s="48">
        <v>104</v>
      </c>
      <c r="M27" s="48">
        <v>35</v>
      </c>
      <c r="N27" s="48">
        <v>26</v>
      </c>
      <c r="O27" s="48">
        <v>76</v>
      </c>
      <c r="P27" s="48">
        <v>156</v>
      </c>
      <c r="Q27" s="48">
        <v>158</v>
      </c>
      <c r="R27" s="48">
        <v>96</v>
      </c>
      <c r="S27" s="48">
        <v>59</v>
      </c>
      <c r="T27" s="48">
        <v>59</v>
      </c>
      <c r="U27" s="48">
        <v>60</v>
      </c>
      <c r="V27" s="48">
        <v>106</v>
      </c>
      <c r="W27" s="48"/>
      <c r="BU27" s="34">
        <v>44838</v>
      </c>
      <c r="CE27" s="34">
        <v>44818</v>
      </c>
    </row>
    <row r="28" spans="2:84" x14ac:dyDescent="0.3">
      <c r="B28" s="118"/>
      <c r="C28" s="120" t="s">
        <v>255</v>
      </c>
      <c r="D28" s="87">
        <v>44811</v>
      </c>
      <c r="E28" s="87">
        <v>44861</v>
      </c>
      <c r="F28" s="87">
        <v>44820</v>
      </c>
      <c r="G28" s="87">
        <v>44783</v>
      </c>
      <c r="H28" s="87">
        <v>44838</v>
      </c>
      <c r="I28" s="87">
        <v>44874</v>
      </c>
      <c r="J28" s="87">
        <v>44783</v>
      </c>
      <c r="K28" s="87">
        <v>44874</v>
      </c>
      <c r="L28" s="87">
        <v>44783</v>
      </c>
      <c r="M28" s="87">
        <v>44839</v>
      </c>
      <c r="N28" s="87">
        <v>44873</v>
      </c>
      <c r="O28" s="87">
        <v>44790</v>
      </c>
      <c r="P28" s="87">
        <v>44841</v>
      </c>
      <c r="Q28" s="87">
        <v>44880</v>
      </c>
      <c r="R28" s="87">
        <v>44800</v>
      </c>
      <c r="S28" s="87">
        <v>44874</v>
      </c>
      <c r="T28" s="87">
        <v>44783</v>
      </c>
      <c r="U28" s="87">
        <v>44827</v>
      </c>
      <c r="V28" s="87">
        <v>44811</v>
      </c>
      <c r="W28" s="48"/>
      <c r="BU28" s="34">
        <v>44833</v>
      </c>
      <c r="CE28" s="34">
        <v>44818</v>
      </c>
    </row>
    <row r="29" spans="2:84" x14ac:dyDescent="0.3">
      <c r="B29" s="118"/>
      <c r="C29" s="118"/>
      <c r="D29" s="48"/>
      <c r="E29" s="48"/>
      <c r="F29" s="121" t="s">
        <v>64</v>
      </c>
      <c r="G29" s="48"/>
      <c r="H29" s="48"/>
      <c r="I29" s="122" t="s">
        <v>65</v>
      </c>
      <c r="J29" s="48"/>
      <c r="K29" s="48"/>
      <c r="L29" s="48"/>
      <c r="M29" s="120" t="s">
        <v>67</v>
      </c>
      <c r="N29" s="48"/>
      <c r="O29" s="48"/>
      <c r="P29" s="123" t="s">
        <v>68</v>
      </c>
      <c r="Q29" s="48"/>
      <c r="R29" s="48"/>
      <c r="S29" s="124" t="s">
        <v>71</v>
      </c>
      <c r="T29" s="48"/>
      <c r="U29" s="48"/>
      <c r="V29" s="125" t="s">
        <v>72</v>
      </c>
      <c r="W29" s="48"/>
      <c r="AQ29" s="34"/>
      <c r="BU29" s="34">
        <v>44832</v>
      </c>
      <c r="CE29" s="34">
        <v>44818</v>
      </c>
    </row>
    <row r="30" spans="2:84" x14ac:dyDescent="0.3">
      <c r="B30" s="118"/>
      <c r="C30" s="119" t="s">
        <v>254</v>
      </c>
      <c r="D30" s="48">
        <v>45</v>
      </c>
      <c r="E30" s="48">
        <v>25</v>
      </c>
      <c r="F30" s="48">
        <v>30</v>
      </c>
      <c r="G30" s="48">
        <v>227</v>
      </c>
      <c r="H30" s="48">
        <v>14</v>
      </c>
      <c r="I30" s="48">
        <v>75</v>
      </c>
      <c r="J30" s="48">
        <v>25</v>
      </c>
      <c r="K30" s="48">
        <v>114</v>
      </c>
      <c r="L30" s="48">
        <v>165</v>
      </c>
      <c r="M30" s="48">
        <v>21</v>
      </c>
      <c r="N30" s="48">
        <v>130</v>
      </c>
      <c r="O30" s="48">
        <v>280</v>
      </c>
      <c r="P30" s="48">
        <v>38</v>
      </c>
      <c r="Q30" s="48">
        <v>143</v>
      </c>
      <c r="R30" s="48">
        <v>43</v>
      </c>
      <c r="S30" s="48">
        <v>71</v>
      </c>
      <c r="T30" s="48">
        <v>77</v>
      </c>
      <c r="U30" s="48">
        <v>116</v>
      </c>
      <c r="V30" s="48">
        <v>33</v>
      </c>
      <c r="W30" s="48"/>
      <c r="AQ30" s="34"/>
      <c r="BU30" s="34">
        <v>44827</v>
      </c>
      <c r="CE30" s="34">
        <v>44825</v>
      </c>
    </row>
    <row r="31" spans="2:84" x14ac:dyDescent="0.3">
      <c r="B31" s="118"/>
      <c r="C31" s="120" t="s">
        <v>255</v>
      </c>
      <c r="D31" s="87">
        <v>44846</v>
      </c>
      <c r="E31" s="87">
        <v>44889</v>
      </c>
      <c r="F31" s="87">
        <v>44790</v>
      </c>
      <c r="G31" s="87">
        <v>44833</v>
      </c>
      <c r="H31" s="87">
        <v>44866</v>
      </c>
      <c r="I31" s="87">
        <v>44783</v>
      </c>
      <c r="J31" s="87">
        <v>44807</v>
      </c>
      <c r="K31" s="87">
        <v>44847</v>
      </c>
      <c r="L31" s="87">
        <v>44881</v>
      </c>
      <c r="M31" s="87">
        <v>44799</v>
      </c>
      <c r="N31" s="87">
        <v>44832</v>
      </c>
      <c r="O31" s="87">
        <v>44853</v>
      </c>
      <c r="P31" s="87">
        <v>44790</v>
      </c>
      <c r="Q31" s="87">
        <v>44814</v>
      </c>
      <c r="R31" s="87">
        <v>44854</v>
      </c>
      <c r="S31" s="87">
        <v>44786</v>
      </c>
      <c r="T31" s="87">
        <v>44806</v>
      </c>
      <c r="U31" s="87">
        <v>44849</v>
      </c>
      <c r="V31" s="87">
        <v>44783</v>
      </c>
      <c r="W31" s="48"/>
      <c r="AQ31" s="34"/>
      <c r="BU31" s="34">
        <v>44827</v>
      </c>
      <c r="CE31" s="34">
        <v>44826</v>
      </c>
    </row>
    <row r="32" spans="2:84" ht="28.8" x14ac:dyDescent="0.3">
      <c r="B32" s="118"/>
      <c r="C32" s="118"/>
      <c r="D32" s="48"/>
      <c r="E32" s="126" t="s">
        <v>73</v>
      </c>
      <c r="F32" s="48"/>
      <c r="G32" s="48"/>
      <c r="H32" s="127" t="s">
        <v>74</v>
      </c>
      <c r="I32" s="48"/>
      <c r="J32" s="128" t="s">
        <v>76</v>
      </c>
      <c r="K32" s="48"/>
      <c r="L32" s="48"/>
      <c r="M32" s="129" t="s">
        <v>77</v>
      </c>
      <c r="N32" s="48"/>
      <c r="O32" s="48"/>
      <c r="P32" s="130" t="s">
        <v>79</v>
      </c>
      <c r="Q32" s="48"/>
      <c r="R32" s="48"/>
      <c r="S32" s="131" t="s">
        <v>80</v>
      </c>
      <c r="T32" s="48"/>
      <c r="U32" s="132" t="s">
        <v>100</v>
      </c>
      <c r="V32" s="133" t="s">
        <v>101</v>
      </c>
      <c r="W32" s="48"/>
      <c r="AI32" s="34"/>
      <c r="AJ32" s="34"/>
      <c r="AM32" s="34"/>
      <c r="AQ32" s="34"/>
      <c r="BU32" s="34">
        <v>44825</v>
      </c>
      <c r="CE32" s="34">
        <v>44827</v>
      </c>
    </row>
    <row r="33" spans="1:83" x14ac:dyDescent="0.3">
      <c r="B33" s="118"/>
      <c r="C33" s="119" t="s">
        <v>254</v>
      </c>
      <c r="D33" s="48">
        <v>116</v>
      </c>
      <c r="E33" s="48">
        <v>95</v>
      </c>
      <c r="F33" s="48">
        <v>84</v>
      </c>
      <c r="G33" s="48">
        <v>181</v>
      </c>
      <c r="H33" s="48">
        <v>84</v>
      </c>
      <c r="I33" s="48">
        <v>92</v>
      </c>
      <c r="J33" s="48">
        <v>106</v>
      </c>
      <c r="K33" s="48">
        <v>12</v>
      </c>
      <c r="L33" s="48">
        <v>25</v>
      </c>
      <c r="M33" s="48">
        <v>133</v>
      </c>
      <c r="N33" s="48">
        <v>144</v>
      </c>
      <c r="O33" s="48">
        <v>136</v>
      </c>
      <c r="P33" s="48">
        <v>57</v>
      </c>
      <c r="Q33" s="48">
        <v>130</v>
      </c>
      <c r="R33" s="48">
        <v>154</v>
      </c>
      <c r="S33" s="48">
        <v>67</v>
      </c>
      <c r="T33" s="48">
        <v>30</v>
      </c>
      <c r="U33" s="46">
        <v>65</v>
      </c>
      <c r="V33" s="48">
        <v>67</v>
      </c>
      <c r="W33" s="48"/>
      <c r="AI33" s="34"/>
      <c r="AJ33" s="34"/>
      <c r="AM33" s="34"/>
      <c r="AQ33" s="34"/>
      <c r="BU33" s="34">
        <v>44820</v>
      </c>
      <c r="CE33" s="34">
        <v>44833</v>
      </c>
    </row>
    <row r="34" spans="1:83" x14ac:dyDescent="0.3">
      <c r="B34" s="48"/>
      <c r="C34" s="120" t="s">
        <v>255</v>
      </c>
      <c r="D34" s="87">
        <v>44869</v>
      </c>
      <c r="E34" s="87">
        <v>44790</v>
      </c>
      <c r="F34" s="87">
        <v>44810</v>
      </c>
      <c r="G34" s="87">
        <v>44867</v>
      </c>
      <c r="H34" s="87">
        <v>44793</v>
      </c>
      <c r="I34" s="87">
        <v>44881</v>
      </c>
      <c r="J34" s="87">
        <v>44783</v>
      </c>
      <c r="K34" s="87">
        <v>44825</v>
      </c>
      <c r="L34" s="87">
        <v>44855</v>
      </c>
      <c r="M34" s="87">
        <v>44790</v>
      </c>
      <c r="N34" s="87">
        <v>44827</v>
      </c>
      <c r="O34" s="87">
        <v>44847</v>
      </c>
      <c r="P34" s="87">
        <v>44804</v>
      </c>
      <c r="Q34" s="87">
        <v>44814</v>
      </c>
      <c r="R34" s="87">
        <v>44847</v>
      </c>
      <c r="S34" s="87">
        <v>44818</v>
      </c>
      <c r="T34" s="87">
        <v>44888</v>
      </c>
      <c r="U34" s="53">
        <v>44877</v>
      </c>
      <c r="V34" s="87">
        <v>44815</v>
      </c>
      <c r="W34" s="48"/>
      <c r="AI34" s="34"/>
      <c r="AM34" s="34"/>
      <c r="AQ34" s="83"/>
      <c r="BU34" s="34">
        <v>44818</v>
      </c>
      <c r="CE34" s="34">
        <v>44839</v>
      </c>
    </row>
    <row r="35" spans="1:83" ht="28.8" x14ac:dyDescent="0.3">
      <c r="B35" s="48"/>
      <c r="C35" s="48"/>
      <c r="D35" s="47"/>
      <c r="E35" s="47"/>
      <c r="F35" s="47" t="s">
        <v>102</v>
      </c>
      <c r="G35" s="47" t="s">
        <v>103</v>
      </c>
      <c r="H35" s="134" t="s">
        <v>104</v>
      </c>
      <c r="I35" s="47"/>
      <c r="J35" s="135" t="s">
        <v>88</v>
      </c>
      <c r="K35" s="48"/>
      <c r="L35" s="136" t="s">
        <v>59</v>
      </c>
      <c r="M35" s="48"/>
      <c r="N35" s="48"/>
      <c r="O35" s="48"/>
      <c r="P35" s="48"/>
      <c r="Q35" s="48"/>
      <c r="R35" s="48"/>
      <c r="S35" s="48"/>
      <c r="T35" s="48"/>
      <c r="U35" s="48"/>
      <c r="V35" s="118"/>
      <c r="W35" s="118"/>
      <c r="X35" s="88"/>
      <c r="Y35" s="88"/>
      <c r="Z35" s="88"/>
      <c r="AI35" s="34"/>
      <c r="AM35" s="34"/>
      <c r="AQ35" s="34"/>
      <c r="BU35" s="34">
        <v>44814</v>
      </c>
      <c r="CE35" s="34">
        <v>44847</v>
      </c>
    </row>
    <row r="36" spans="1:83" x14ac:dyDescent="0.3">
      <c r="B36" s="48"/>
      <c r="C36" s="119" t="s">
        <v>254</v>
      </c>
      <c r="D36" s="48">
        <v>71</v>
      </c>
      <c r="E36" s="48">
        <v>45</v>
      </c>
      <c r="F36" s="48">
        <v>137</v>
      </c>
      <c r="G36" s="48">
        <v>97</v>
      </c>
      <c r="H36" s="48">
        <v>181</v>
      </c>
      <c r="I36" s="48">
        <v>63</v>
      </c>
      <c r="J36" s="48">
        <v>109</v>
      </c>
      <c r="K36" s="48">
        <v>97</v>
      </c>
      <c r="L36" s="48">
        <v>76</v>
      </c>
      <c r="M36" s="48">
        <v>156</v>
      </c>
      <c r="N36" s="48">
        <v>362</v>
      </c>
      <c r="O36" s="48">
        <v>126</v>
      </c>
      <c r="P36" s="48">
        <v>158</v>
      </c>
      <c r="Q36" s="48"/>
      <c r="R36" s="48"/>
      <c r="S36" s="48"/>
      <c r="T36" s="48"/>
      <c r="U36" s="48"/>
      <c r="V36" s="118"/>
      <c r="W36" s="118"/>
      <c r="X36" s="88"/>
      <c r="Y36" s="88"/>
      <c r="Z36" s="88"/>
      <c r="AI36" s="34"/>
      <c r="AM36" s="34"/>
      <c r="AQ36" s="34"/>
      <c r="BU36" s="34">
        <v>44814</v>
      </c>
      <c r="CE36" s="34">
        <v>44848</v>
      </c>
    </row>
    <row r="37" spans="1:83" x14ac:dyDescent="0.3">
      <c r="B37" s="48"/>
      <c r="C37" s="120" t="s">
        <v>255</v>
      </c>
      <c r="D37" s="87">
        <v>44856</v>
      </c>
      <c r="E37" s="87">
        <v>44872</v>
      </c>
      <c r="F37" s="87">
        <v>44788</v>
      </c>
      <c r="G37" s="87">
        <v>44807</v>
      </c>
      <c r="H37" s="87">
        <v>44846</v>
      </c>
      <c r="I37" s="87">
        <v>44870</v>
      </c>
      <c r="J37" s="87">
        <v>44806</v>
      </c>
      <c r="K37" s="87">
        <v>44874</v>
      </c>
      <c r="L37" s="87">
        <v>44790</v>
      </c>
      <c r="M37" s="87">
        <v>44841</v>
      </c>
      <c r="N37" s="87">
        <v>44844</v>
      </c>
      <c r="O37" s="87">
        <v>44868</v>
      </c>
      <c r="P37" s="87">
        <v>44880</v>
      </c>
      <c r="Q37" s="48"/>
      <c r="R37" s="48"/>
      <c r="S37" s="48"/>
      <c r="T37" s="48"/>
      <c r="U37" s="48"/>
      <c r="V37" s="118"/>
      <c r="W37" s="118"/>
      <c r="X37" s="89"/>
      <c r="Y37" s="91"/>
      <c r="Z37" s="88"/>
      <c r="AI37" s="34"/>
      <c r="AM37" s="34"/>
      <c r="AQ37" s="83"/>
      <c r="BU37" s="34">
        <v>44811</v>
      </c>
      <c r="CE37" s="34">
        <v>44853</v>
      </c>
    </row>
    <row r="38" spans="1:83" x14ac:dyDescent="0.3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18"/>
      <c r="W38" s="118"/>
      <c r="X38" s="89"/>
      <c r="Y38" s="91"/>
      <c r="Z38" s="88"/>
      <c r="BU38" s="34">
        <v>44811</v>
      </c>
    </row>
    <row r="39" spans="1:83" x14ac:dyDescent="0.3">
      <c r="V39" s="88"/>
      <c r="W39" s="88"/>
      <c r="X39" s="91"/>
      <c r="Y39" s="88"/>
      <c r="Z39" s="88"/>
      <c r="BU39" s="34">
        <v>44810</v>
      </c>
    </row>
    <row r="40" spans="1:83" x14ac:dyDescent="0.3">
      <c r="BU40" s="34">
        <v>44807</v>
      </c>
    </row>
    <row r="41" spans="1:83" x14ac:dyDescent="0.3">
      <c r="BU41" s="34">
        <v>44806</v>
      </c>
    </row>
    <row r="42" spans="1:83" x14ac:dyDescent="0.3">
      <c r="BU42" s="34">
        <v>44804</v>
      </c>
    </row>
    <row r="43" spans="1:83" x14ac:dyDescent="0.3">
      <c r="BU43" s="34">
        <v>44800</v>
      </c>
    </row>
    <row r="44" spans="1:83" ht="15" thickBot="1" x14ac:dyDescent="0.35">
      <c r="BU44" s="34">
        <v>44799</v>
      </c>
    </row>
    <row r="45" spans="1:83" ht="29.4" thickBot="1" x14ac:dyDescent="0.35">
      <c r="A45" s="76" t="s">
        <v>273</v>
      </c>
      <c r="B45" s="88"/>
      <c r="C45" s="88" t="s">
        <v>283</v>
      </c>
      <c r="D45" s="88" t="s">
        <v>282</v>
      </c>
      <c r="E45" s="32">
        <v>3</v>
      </c>
      <c r="F45" s="77" t="s">
        <v>58</v>
      </c>
      <c r="I45" s="77" t="s">
        <v>39</v>
      </c>
      <c r="P45" s="78" t="s">
        <v>95</v>
      </c>
      <c r="Q45" s="77"/>
      <c r="R45" s="77" t="s">
        <v>69</v>
      </c>
      <c r="U45" s="77" t="s">
        <v>66</v>
      </c>
      <c r="Z45" s="77" t="s">
        <v>70</v>
      </c>
      <c r="AC45" s="77" t="s">
        <v>44</v>
      </c>
      <c r="AG45" s="77" t="s">
        <v>90</v>
      </c>
      <c r="AM45" s="78" t="s">
        <v>96</v>
      </c>
      <c r="AN45" s="77"/>
      <c r="AO45" s="77"/>
      <c r="AP45" s="78" t="s">
        <v>63</v>
      </c>
      <c r="BU45" s="34">
        <v>44793</v>
      </c>
    </row>
    <row r="46" spans="1:83" ht="15" thickBot="1" x14ac:dyDescent="0.35">
      <c r="B46" s="88" t="s">
        <v>12</v>
      </c>
      <c r="C46" s="88">
        <v>3</v>
      </c>
      <c r="D46" s="88">
        <v>2</v>
      </c>
      <c r="E46" s="77" t="s">
        <v>274</v>
      </c>
      <c r="F46" s="32">
        <v>76</v>
      </c>
      <c r="G46" s="32">
        <v>156</v>
      </c>
      <c r="H46" s="32">
        <v>158</v>
      </c>
      <c r="I46" s="32">
        <v>192</v>
      </c>
      <c r="J46" s="32">
        <v>229</v>
      </c>
      <c r="K46" s="32">
        <v>616</v>
      </c>
      <c r="L46" s="32">
        <v>120</v>
      </c>
      <c r="M46" s="32">
        <v>97</v>
      </c>
      <c r="N46" s="32">
        <v>53</v>
      </c>
      <c r="O46" s="32">
        <v>95</v>
      </c>
      <c r="P46" s="79">
        <v>111</v>
      </c>
      <c r="Q46" s="79">
        <v>34</v>
      </c>
      <c r="R46" s="32">
        <v>38</v>
      </c>
      <c r="S46" s="32">
        <v>143</v>
      </c>
      <c r="T46" s="32">
        <v>43</v>
      </c>
      <c r="U46" s="32">
        <v>25</v>
      </c>
      <c r="V46" s="32">
        <v>114</v>
      </c>
      <c r="W46" s="32">
        <v>96</v>
      </c>
      <c r="X46" s="32">
        <v>86</v>
      </c>
      <c r="Y46" s="32">
        <v>201</v>
      </c>
      <c r="Z46" s="32">
        <v>38</v>
      </c>
      <c r="AA46" s="32">
        <v>143</v>
      </c>
      <c r="AB46" s="32">
        <v>43</v>
      </c>
      <c r="AC46" s="32">
        <v>104</v>
      </c>
      <c r="AD46" s="32">
        <v>106</v>
      </c>
      <c r="AE46" s="32">
        <v>190</v>
      </c>
      <c r="AF46" s="32">
        <v>314</v>
      </c>
      <c r="AG46" s="32">
        <v>98</v>
      </c>
      <c r="AH46" s="32">
        <v>30</v>
      </c>
      <c r="AI46" s="32">
        <v>118</v>
      </c>
      <c r="AJ46" s="32">
        <v>77</v>
      </c>
      <c r="AK46" s="32">
        <v>60</v>
      </c>
      <c r="AL46" s="32">
        <v>166</v>
      </c>
      <c r="AM46" s="79">
        <v>74</v>
      </c>
      <c r="AN46" s="79">
        <v>131</v>
      </c>
      <c r="AO46" s="79">
        <v>205</v>
      </c>
      <c r="AP46" s="46">
        <v>260</v>
      </c>
      <c r="AQ46" s="32">
        <v>212</v>
      </c>
      <c r="AR46" s="32">
        <v>90</v>
      </c>
      <c r="AS46" s="32">
        <v>50</v>
      </c>
      <c r="AU46" s="88"/>
      <c r="AV46" s="88"/>
      <c r="AW46" s="89"/>
      <c r="AX46" s="90"/>
      <c r="AY46" s="88"/>
      <c r="AZ46" s="88"/>
      <c r="BA46" s="88"/>
      <c r="BB46" s="88"/>
      <c r="BC46" s="88"/>
      <c r="BD46" s="88"/>
      <c r="BU46" s="34">
        <v>44790</v>
      </c>
    </row>
    <row r="47" spans="1:83" ht="15" thickBot="1" x14ac:dyDescent="0.35">
      <c r="B47" s="88" t="s">
        <v>18</v>
      </c>
      <c r="C47" s="88">
        <v>3</v>
      </c>
      <c r="D47" s="88">
        <v>3</v>
      </c>
      <c r="E47" s="77" t="s">
        <v>255</v>
      </c>
      <c r="F47" s="34">
        <v>44790</v>
      </c>
      <c r="G47" s="34">
        <v>44841</v>
      </c>
      <c r="H47" s="34">
        <v>44880</v>
      </c>
      <c r="I47" s="34">
        <v>44790</v>
      </c>
      <c r="J47" s="34">
        <v>44867</v>
      </c>
      <c r="K47" s="34">
        <v>44818</v>
      </c>
      <c r="L47" s="34">
        <v>44888</v>
      </c>
      <c r="M47" s="34">
        <v>44805</v>
      </c>
      <c r="N47" s="34">
        <v>44783</v>
      </c>
      <c r="O47" s="34">
        <v>44838</v>
      </c>
      <c r="P47" s="80">
        <v>44790</v>
      </c>
      <c r="Q47" s="80">
        <v>44845</v>
      </c>
      <c r="R47" s="34">
        <v>44790</v>
      </c>
      <c r="S47" s="34">
        <v>44814</v>
      </c>
      <c r="T47" s="34">
        <v>44854</v>
      </c>
      <c r="U47" s="34">
        <v>44807</v>
      </c>
      <c r="V47" s="34">
        <v>44847</v>
      </c>
      <c r="W47" s="34">
        <v>44790</v>
      </c>
      <c r="X47" s="34">
        <v>44826</v>
      </c>
      <c r="Y47" s="34">
        <v>44867</v>
      </c>
      <c r="Z47" s="34">
        <v>44790</v>
      </c>
      <c r="AA47" s="34">
        <v>44814</v>
      </c>
      <c r="AB47" s="34">
        <v>44854</v>
      </c>
      <c r="AC47" s="34">
        <v>44820</v>
      </c>
      <c r="AD47" s="34">
        <v>44783</v>
      </c>
      <c r="AE47" s="34">
        <v>44838</v>
      </c>
      <c r="AF47" s="34">
        <v>44874</v>
      </c>
      <c r="AG47" s="34">
        <v>44818</v>
      </c>
      <c r="AH47" s="34">
        <v>44888</v>
      </c>
      <c r="AI47" s="34">
        <v>44798</v>
      </c>
      <c r="AJ47" s="34">
        <v>44818</v>
      </c>
      <c r="AK47" s="34">
        <v>44839</v>
      </c>
      <c r="AL47" s="34">
        <v>44881</v>
      </c>
      <c r="AM47" s="80">
        <v>44790</v>
      </c>
      <c r="AN47" s="81">
        <v>44811</v>
      </c>
      <c r="AO47" s="80">
        <v>44853</v>
      </c>
      <c r="AP47" s="53">
        <v>44875</v>
      </c>
      <c r="AQ47" s="34">
        <v>44811</v>
      </c>
      <c r="AR47" s="34">
        <v>44846</v>
      </c>
      <c r="AS47" s="34">
        <v>44889</v>
      </c>
      <c r="AU47" s="88"/>
      <c r="AV47" s="88" t="s">
        <v>271</v>
      </c>
      <c r="AW47" s="88">
        <f>SUM(F46:AS46)</f>
        <v>5192</v>
      </c>
      <c r="AX47" s="89"/>
      <c r="AY47" s="88"/>
      <c r="AZ47" s="88"/>
      <c r="BA47" s="88"/>
      <c r="BB47" s="88"/>
      <c r="BC47" s="88"/>
      <c r="BD47" s="88"/>
      <c r="BU47" s="34">
        <v>44790</v>
      </c>
    </row>
    <row r="48" spans="1:83" x14ac:dyDescent="0.3">
      <c r="B48" s="88" t="s">
        <v>94</v>
      </c>
      <c r="C48" s="88">
        <v>3</v>
      </c>
      <c r="D48" s="88">
        <v>2</v>
      </c>
      <c r="O48" s="60"/>
      <c r="P48" s="60"/>
      <c r="Q48" s="60"/>
      <c r="R48" s="60"/>
      <c r="AU48" s="88"/>
      <c r="AV48" s="88" t="s">
        <v>279</v>
      </c>
      <c r="AW48" s="89">
        <v>44775</v>
      </c>
      <c r="AX48" s="91">
        <v>44775</v>
      </c>
      <c r="AY48" s="88" t="s">
        <v>280</v>
      </c>
      <c r="AZ48" s="88"/>
      <c r="BA48" s="88"/>
      <c r="BB48" s="88"/>
      <c r="BC48" s="88"/>
      <c r="BD48" s="88"/>
      <c r="BU48" s="34">
        <v>44790</v>
      </c>
    </row>
    <row r="49" spans="2:73" x14ac:dyDescent="0.3">
      <c r="B49" s="88" t="s">
        <v>24</v>
      </c>
      <c r="C49" s="88">
        <v>3</v>
      </c>
      <c r="D49" s="88">
        <v>1</v>
      </c>
      <c r="L49" s="34"/>
      <c r="AU49" s="88"/>
      <c r="AV49" s="88" t="s">
        <v>278</v>
      </c>
      <c r="AW49" s="89">
        <v>44889</v>
      </c>
      <c r="AX49" s="91">
        <v>44889</v>
      </c>
      <c r="AY49" s="88"/>
      <c r="AZ49" s="88"/>
      <c r="BA49" s="88"/>
      <c r="BB49" s="88"/>
      <c r="BC49" s="88"/>
      <c r="BD49" s="88"/>
      <c r="BU49" s="34">
        <v>44790</v>
      </c>
    </row>
    <row r="50" spans="2:73" x14ac:dyDescent="0.3">
      <c r="L50" s="34"/>
      <c r="AU50" s="88"/>
      <c r="AV50" s="88" t="s">
        <v>272</v>
      </c>
      <c r="AW50" s="92">
        <f>SUM(AX49,-AX48)</f>
        <v>114</v>
      </c>
      <c r="AX50" s="88"/>
      <c r="AY50" s="88"/>
      <c r="AZ50" s="88"/>
      <c r="BA50" s="88"/>
      <c r="BB50" s="88"/>
      <c r="BC50" s="88"/>
      <c r="BD50" s="88"/>
      <c r="BU50" s="34">
        <v>44790</v>
      </c>
    </row>
    <row r="51" spans="2:73" x14ac:dyDescent="0.3">
      <c r="L51" s="34"/>
      <c r="AU51" s="88"/>
      <c r="AV51" s="89"/>
      <c r="AW51" s="89"/>
      <c r="AX51" s="88"/>
      <c r="AY51" s="88"/>
      <c r="AZ51" s="88"/>
      <c r="BA51" s="88"/>
      <c r="BB51" s="88"/>
      <c r="BC51" s="88"/>
      <c r="BD51" s="88"/>
      <c r="BU51" s="34">
        <v>44786</v>
      </c>
    </row>
    <row r="52" spans="2:73" x14ac:dyDescent="0.3">
      <c r="L52" s="34"/>
      <c r="AV52" s="34"/>
      <c r="AW52" s="34"/>
      <c r="BU52" s="34">
        <v>44783</v>
      </c>
    </row>
    <row r="53" spans="2:73" x14ac:dyDescent="0.3">
      <c r="L53" s="34"/>
      <c r="AV53" s="34"/>
      <c r="AW53" s="34"/>
      <c r="BU53" s="34">
        <v>44783</v>
      </c>
    </row>
    <row r="54" spans="2:73" x14ac:dyDescent="0.3">
      <c r="L54" s="34"/>
      <c r="AV54" s="34"/>
      <c r="AW54" s="83"/>
      <c r="BU54" s="34">
        <v>44783</v>
      </c>
    </row>
    <row r="55" spans="2:73" ht="15" thickBot="1" x14ac:dyDescent="0.35">
      <c r="L55" s="34"/>
      <c r="AV55" s="34"/>
      <c r="AW55" s="34"/>
      <c r="BU55" s="34">
        <v>44783</v>
      </c>
    </row>
    <row r="56" spans="2:73" ht="15" thickBot="1" x14ac:dyDescent="0.35">
      <c r="F56" s="76">
        <v>5.0000000000000001E-3</v>
      </c>
      <c r="G56" s="76"/>
      <c r="H56" s="32">
        <f>PRODUCT(F56,F56,F56)</f>
        <v>1.2500000000000002E-7</v>
      </c>
      <c r="J56" s="32">
        <v>145</v>
      </c>
      <c r="K56" s="32">
        <f>PRODUCT(J56,H56)</f>
        <v>1.8125000000000003E-5</v>
      </c>
      <c r="AV56" s="80"/>
      <c r="AW56" s="84"/>
      <c r="BU56" s="34">
        <v>44783</v>
      </c>
    </row>
    <row r="57" spans="2:73" ht="15" thickBot="1" x14ac:dyDescent="0.35">
      <c r="F57" s="76">
        <v>0.15</v>
      </c>
      <c r="H57" s="32">
        <f>PRODUCT(F57,F57,F57)</f>
        <v>3.375E-3</v>
      </c>
      <c r="J57" s="32">
        <v>86</v>
      </c>
      <c r="K57" s="32">
        <f>PRODUCT(H57,J57)</f>
        <v>0.29025000000000001</v>
      </c>
      <c r="AV57" s="80"/>
      <c r="AW57" s="84"/>
      <c r="BU57" s="34">
        <v>44783</v>
      </c>
    </row>
    <row r="58" spans="2:73" x14ac:dyDescent="0.3">
      <c r="K58" s="32">
        <f>SUM(K56:K57)</f>
        <v>0.29026812499999999</v>
      </c>
      <c r="AV58" s="34"/>
      <c r="AW58" s="85"/>
      <c r="BU58" s="34">
        <v>44783</v>
      </c>
    </row>
    <row r="59" spans="2:73" x14ac:dyDescent="0.3">
      <c r="AV59" s="34"/>
      <c r="AW59" s="34"/>
    </row>
    <row r="60" spans="2:73" x14ac:dyDescent="0.3">
      <c r="AV60" s="34"/>
      <c r="AW60" s="34"/>
    </row>
    <row r="61" spans="2:73" x14ac:dyDescent="0.3">
      <c r="AV61" s="34"/>
      <c r="AW61" s="34"/>
    </row>
    <row r="62" spans="2:73" x14ac:dyDescent="0.3">
      <c r="AV62" s="34"/>
      <c r="AW62" s="34"/>
    </row>
    <row r="63" spans="2:73" x14ac:dyDescent="0.3">
      <c r="AV63" s="34"/>
      <c r="AW63" s="34"/>
    </row>
    <row r="64" spans="2:73" x14ac:dyDescent="0.3">
      <c r="AV64" s="34"/>
      <c r="AW64" s="34"/>
    </row>
    <row r="65" spans="48:49" x14ac:dyDescent="0.3">
      <c r="AV65" s="34"/>
      <c r="AW65" s="34"/>
    </row>
    <row r="66" spans="48:49" x14ac:dyDescent="0.3">
      <c r="AV66" s="34"/>
      <c r="AW66" s="34"/>
    </row>
    <row r="67" spans="48:49" x14ac:dyDescent="0.3">
      <c r="AV67" s="34"/>
      <c r="AW67" s="34"/>
    </row>
    <row r="68" spans="48:49" x14ac:dyDescent="0.3">
      <c r="AV68" s="34"/>
      <c r="AW68" s="34"/>
    </row>
    <row r="69" spans="48:49" x14ac:dyDescent="0.3">
      <c r="AV69" s="34"/>
      <c r="AW69" s="34"/>
    </row>
    <row r="70" spans="48:49" x14ac:dyDescent="0.3">
      <c r="AV70" s="34"/>
      <c r="AW70" s="34"/>
    </row>
    <row r="71" spans="48:49" x14ac:dyDescent="0.3">
      <c r="AV71" s="34"/>
      <c r="AW71" s="83"/>
    </row>
    <row r="72" spans="48:49" x14ac:dyDescent="0.3">
      <c r="AV72" s="34"/>
      <c r="AW72" s="34"/>
    </row>
    <row r="73" spans="48:49" x14ac:dyDescent="0.3">
      <c r="AV73" s="34"/>
      <c r="AW73" s="34"/>
    </row>
    <row r="74" spans="48:49" x14ac:dyDescent="0.3">
      <c r="AV74" s="34"/>
      <c r="AW74" s="83"/>
    </row>
    <row r="75" spans="48:49" x14ac:dyDescent="0.3">
      <c r="AV75" s="34"/>
      <c r="AW75" s="34"/>
    </row>
    <row r="76" spans="48:49" x14ac:dyDescent="0.3">
      <c r="AV76" s="34"/>
      <c r="AW76" s="34"/>
    </row>
    <row r="77" spans="48:49" x14ac:dyDescent="0.3">
      <c r="AV77" s="34"/>
      <c r="AW77" s="34"/>
    </row>
    <row r="78" spans="48:49" ht="15" thickBot="1" x14ac:dyDescent="0.35">
      <c r="AV78" s="34"/>
      <c r="AW78" s="34"/>
    </row>
    <row r="79" spans="48:49" ht="15" thickBot="1" x14ac:dyDescent="0.35">
      <c r="AV79" s="80"/>
      <c r="AW79" s="84"/>
    </row>
    <row r="80" spans="48:49" ht="15" thickBot="1" x14ac:dyDescent="0.35">
      <c r="AV80" s="81"/>
      <c r="AW80" s="86"/>
    </row>
    <row r="81" spans="48:49" ht="15" thickBot="1" x14ac:dyDescent="0.35">
      <c r="AV81" s="80"/>
      <c r="AW81" s="84"/>
    </row>
    <row r="82" spans="48:49" x14ac:dyDescent="0.3">
      <c r="AV82" s="53"/>
    </row>
    <row r="83" spans="48:49" x14ac:dyDescent="0.3">
      <c r="AV83" s="34"/>
    </row>
    <row r="84" spans="48:49" x14ac:dyDescent="0.3">
      <c r="AV84" s="34"/>
    </row>
    <row r="85" spans="48:49" x14ac:dyDescent="0.3">
      <c r="AV85" s="34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zoomScale="85" zoomScaleNormal="85" workbookViewId="0">
      <selection activeCell="C5" sqref="C5"/>
    </sheetView>
  </sheetViews>
  <sheetFormatPr defaultColWidth="14.44140625" defaultRowHeight="15" customHeight="1" x14ac:dyDescent="0.3"/>
  <cols>
    <col min="1" max="1" width="11.44140625" customWidth="1"/>
    <col min="2" max="2" width="9.6640625" customWidth="1"/>
    <col min="3" max="3" width="10.109375" customWidth="1"/>
    <col min="4" max="4" width="11.33203125" customWidth="1"/>
    <col min="5" max="5" width="8.6640625" customWidth="1"/>
    <col min="6" max="6" width="13.44140625" customWidth="1"/>
    <col min="7" max="9" width="10.6640625" customWidth="1"/>
    <col min="10" max="10" width="12.88671875" customWidth="1"/>
    <col min="11" max="11" width="11.44140625" customWidth="1"/>
    <col min="12" max="26" width="8.6640625" customWidth="1"/>
  </cols>
  <sheetData>
    <row r="1" spans="1:15" ht="59.25" customHeight="1" x14ac:dyDescent="0.3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148</v>
      </c>
      <c r="K1" s="3" t="s">
        <v>10</v>
      </c>
      <c r="L1" s="14" t="s">
        <v>149</v>
      </c>
      <c r="N1" s="8"/>
    </row>
    <row r="2" spans="1:15" ht="14.25" customHeight="1" x14ac:dyDescent="0.3">
      <c r="A2" s="5" t="s">
        <v>150</v>
      </c>
      <c r="B2" s="5">
        <v>10</v>
      </c>
      <c r="C2" s="5" t="s">
        <v>12</v>
      </c>
      <c r="F2" s="5">
        <v>1</v>
      </c>
      <c r="G2" s="6">
        <v>0.3</v>
      </c>
      <c r="H2" s="5">
        <v>0.9</v>
      </c>
      <c r="I2" s="5">
        <v>8.5999999999999993E-2</v>
      </c>
      <c r="J2" s="8">
        <f>(SUM(G2:G5)+SUM(H2:H5))*30</f>
        <v>153</v>
      </c>
      <c r="K2" s="5" t="s">
        <v>52</v>
      </c>
    </row>
    <row r="3" spans="1:15" ht="14.25" customHeight="1" x14ac:dyDescent="0.3">
      <c r="B3" s="5">
        <v>20</v>
      </c>
      <c r="C3" s="5" t="s">
        <v>94</v>
      </c>
      <c r="F3" s="5">
        <v>1</v>
      </c>
      <c r="G3" s="6">
        <v>0.2</v>
      </c>
      <c r="H3" s="5">
        <v>1.5</v>
      </c>
      <c r="I3" s="5">
        <v>3.5000000000000003E-2</v>
      </c>
      <c r="J3" s="8"/>
    </row>
    <row r="4" spans="1:15" ht="14.25" customHeight="1" x14ac:dyDescent="0.3">
      <c r="B4" s="5">
        <v>30</v>
      </c>
      <c r="C4" s="5" t="s">
        <v>18</v>
      </c>
      <c r="F4" s="5">
        <v>1</v>
      </c>
      <c r="G4" s="6">
        <v>0.1</v>
      </c>
      <c r="H4" s="5">
        <v>1.1000000000000001</v>
      </c>
      <c r="I4" s="5">
        <v>5.0999999999999997E-2</v>
      </c>
      <c r="J4" s="8"/>
    </row>
    <row r="5" spans="1:15" ht="14.25" customHeight="1" x14ac:dyDescent="0.3">
      <c r="B5" s="5">
        <v>40</v>
      </c>
      <c r="C5" s="5" t="s">
        <v>27</v>
      </c>
      <c r="F5" s="5">
        <v>1</v>
      </c>
      <c r="G5" s="6">
        <v>0.8</v>
      </c>
      <c r="H5" s="5">
        <v>0.2</v>
      </c>
      <c r="I5" s="5">
        <v>0.13500000000000001</v>
      </c>
      <c r="J5" s="8"/>
    </row>
    <row r="6" spans="1:15" ht="14.25" customHeight="1" x14ac:dyDescent="0.3">
      <c r="A6" s="5" t="s">
        <v>151</v>
      </c>
      <c r="B6" s="5">
        <v>10</v>
      </c>
      <c r="C6" s="5" t="s">
        <v>12</v>
      </c>
      <c r="F6" s="5">
        <v>1</v>
      </c>
      <c r="G6" s="6">
        <v>1</v>
      </c>
      <c r="H6" s="5">
        <v>0.9</v>
      </c>
      <c r="I6" s="5">
        <v>8.5999999999999993E-2</v>
      </c>
      <c r="J6" s="8">
        <f>(SUM(G6:G9)+SUM(H6:H9))*30</f>
        <v>222</v>
      </c>
      <c r="K6" s="5" t="s">
        <v>52</v>
      </c>
      <c r="M6" s="5" t="s">
        <v>152</v>
      </c>
    </row>
    <row r="7" spans="1:15" ht="14.25" customHeight="1" x14ac:dyDescent="0.3">
      <c r="B7" s="5">
        <v>20</v>
      </c>
      <c r="C7" s="5" t="s">
        <v>94</v>
      </c>
      <c r="F7" s="5">
        <v>1</v>
      </c>
      <c r="G7" s="6">
        <v>0.1</v>
      </c>
      <c r="H7" s="5">
        <v>2.1</v>
      </c>
      <c r="I7" s="5">
        <v>3.5000000000000003E-2</v>
      </c>
      <c r="J7" s="8"/>
      <c r="M7" s="5" t="s">
        <v>153</v>
      </c>
    </row>
    <row r="8" spans="1:15" ht="14.25" customHeight="1" x14ac:dyDescent="0.3">
      <c r="B8" s="5">
        <v>30</v>
      </c>
      <c r="C8" s="5" t="s">
        <v>18</v>
      </c>
      <c r="F8" s="5">
        <v>1</v>
      </c>
      <c r="G8" s="6">
        <v>0.1</v>
      </c>
      <c r="H8" s="5">
        <v>1.3</v>
      </c>
      <c r="I8" s="5">
        <v>5.0999999999999997E-2</v>
      </c>
      <c r="J8" s="8"/>
      <c r="M8" s="5" t="s">
        <v>154</v>
      </c>
    </row>
    <row r="9" spans="1:15" ht="14.25" customHeight="1" x14ac:dyDescent="0.3">
      <c r="B9" s="5">
        <v>40</v>
      </c>
      <c r="C9" s="5" t="s">
        <v>27</v>
      </c>
      <c r="F9" s="5">
        <v>1</v>
      </c>
      <c r="G9" s="6">
        <v>0.6</v>
      </c>
      <c r="H9" s="5">
        <v>1.3</v>
      </c>
      <c r="I9" s="5">
        <v>0.13500000000000001</v>
      </c>
      <c r="J9" s="8"/>
      <c r="M9" s="5" t="s">
        <v>155</v>
      </c>
    </row>
    <row r="10" spans="1:15" ht="14.25" customHeight="1" x14ac:dyDescent="0.3">
      <c r="A10" s="5" t="s">
        <v>156</v>
      </c>
      <c r="B10" s="5">
        <v>10</v>
      </c>
      <c r="C10" s="5" t="s">
        <v>12</v>
      </c>
      <c r="F10" s="5">
        <v>1</v>
      </c>
      <c r="G10" s="6">
        <v>0.6</v>
      </c>
      <c r="H10" s="5">
        <v>0.8</v>
      </c>
      <c r="I10" s="5">
        <v>8.5999999999999993E-2</v>
      </c>
      <c r="J10" s="8">
        <f>(SUM(G10:G13)+SUM(H10:H13))*30</f>
        <v>228</v>
      </c>
      <c r="K10" s="5" t="s">
        <v>52</v>
      </c>
      <c r="M10" s="5" t="s">
        <v>157</v>
      </c>
    </row>
    <row r="11" spans="1:15" ht="14.25" customHeight="1" x14ac:dyDescent="0.3">
      <c r="B11" s="5">
        <v>20</v>
      </c>
      <c r="C11" s="5" t="s">
        <v>94</v>
      </c>
      <c r="F11" s="5">
        <v>1</v>
      </c>
      <c r="G11" s="6">
        <v>1.3</v>
      </c>
      <c r="H11" s="5">
        <v>2</v>
      </c>
      <c r="I11" s="5">
        <v>3.5000000000000003E-2</v>
      </c>
      <c r="J11" s="8"/>
      <c r="M11" s="5" t="s">
        <v>12</v>
      </c>
      <c r="N11" s="6">
        <f>G2+G6+G10+G14+G18+G22+G26+G30+G34+G38+G42+G46+G50</f>
        <v>8.4999999999999982</v>
      </c>
      <c r="O11" s="5">
        <v>1.7</v>
      </c>
    </row>
    <row r="12" spans="1:15" ht="14.25" customHeight="1" x14ac:dyDescent="0.3">
      <c r="B12" s="5">
        <v>30</v>
      </c>
      <c r="C12" s="5" t="s">
        <v>18</v>
      </c>
      <c r="F12" s="5">
        <v>1</v>
      </c>
      <c r="G12" s="6">
        <v>0.8</v>
      </c>
      <c r="H12" s="5">
        <v>1.5</v>
      </c>
      <c r="I12" s="5">
        <v>5.0999999999999997E-2</v>
      </c>
      <c r="J12" s="8"/>
      <c r="M12" s="5" t="s">
        <v>94</v>
      </c>
      <c r="N12" s="6">
        <f>H3+H7+H11+H14+H19+H23+H27+H31+H35+H39+H43+H43+H47+H51</f>
        <v>28.5</v>
      </c>
      <c r="O12" s="5">
        <v>14.25</v>
      </c>
    </row>
    <row r="13" spans="1:15" ht="14.25" customHeight="1" x14ac:dyDescent="0.3">
      <c r="B13" s="5">
        <v>40</v>
      </c>
      <c r="C13" s="5" t="s">
        <v>27</v>
      </c>
      <c r="F13" s="5">
        <v>1</v>
      </c>
      <c r="G13" s="6">
        <v>0.3</v>
      </c>
      <c r="H13" s="5">
        <v>0.3</v>
      </c>
      <c r="I13" s="5">
        <v>0.13500000000000001</v>
      </c>
      <c r="J13" s="8"/>
      <c r="M13" s="5" t="s">
        <v>18</v>
      </c>
      <c r="N13" s="6">
        <f>G4+G8+G12+G16+G20+G24+G28+G32+G36+G40+G44+G48+G52</f>
        <v>6.8000000000000007</v>
      </c>
      <c r="O13" s="5">
        <v>1.36</v>
      </c>
    </row>
    <row r="14" spans="1:15" ht="14.25" customHeight="1" x14ac:dyDescent="0.3">
      <c r="A14" s="5" t="s">
        <v>158</v>
      </c>
      <c r="B14" s="5">
        <v>10</v>
      </c>
      <c r="C14" s="5" t="s">
        <v>12</v>
      </c>
      <c r="F14" s="5">
        <v>1</v>
      </c>
      <c r="G14" s="6">
        <v>0.2</v>
      </c>
      <c r="H14" s="5">
        <v>1.1000000000000001</v>
      </c>
      <c r="I14" s="5">
        <v>8.5999999999999993E-2</v>
      </c>
      <c r="J14" s="8">
        <f>(SUM(G14:G17)+SUM(H14:H17))*30</f>
        <v>156.00000000000003</v>
      </c>
      <c r="K14" s="5" t="s">
        <v>52</v>
      </c>
      <c r="M14" s="5" t="s">
        <v>27</v>
      </c>
      <c r="N14" s="6">
        <f>G5+G9+G13+G17+G21+G25+G29+G33+G37+G41+G45+G49+G49+G49+G53</f>
        <v>11.099999999999998</v>
      </c>
      <c r="O14" s="5">
        <v>5.55</v>
      </c>
    </row>
    <row r="15" spans="1:15" ht="14.25" customHeight="1" x14ac:dyDescent="0.3">
      <c r="B15" s="5">
        <v>20</v>
      </c>
      <c r="C15" s="5" t="s">
        <v>94</v>
      </c>
      <c r="F15" s="5">
        <v>1</v>
      </c>
      <c r="G15" s="6">
        <v>0.1</v>
      </c>
      <c r="H15" s="5">
        <v>1.3</v>
      </c>
      <c r="I15" s="5">
        <v>3.5000000000000003E-2</v>
      </c>
      <c r="J15" s="8"/>
    </row>
    <row r="16" spans="1:15" ht="14.25" customHeight="1" x14ac:dyDescent="0.3">
      <c r="B16" s="5">
        <v>30</v>
      </c>
      <c r="C16" s="5" t="s">
        <v>18</v>
      </c>
      <c r="F16" s="5">
        <v>1</v>
      </c>
      <c r="G16" s="6">
        <v>0.9</v>
      </c>
      <c r="H16" s="5">
        <v>0.6</v>
      </c>
      <c r="I16" s="5">
        <v>5.0999999999999997E-2</v>
      </c>
      <c r="J16" s="8"/>
      <c r="M16" s="5" t="s">
        <v>159</v>
      </c>
      <c r="O16" s="5" t="s">
        <v>146</v>
      </c>
    </row>
    <row r="17" spans="1:15" ht="14.25" customHeight="1" x14ac:dyDescent="0.3">
      <c r="B17" s="5">
        <v>40</v>
      </c>
      <c r="C17" s="5" t="s">
        <v>27</v>
      </c>
      <c r="F17" s="5">
        <v>1</v>
      </c>
      <c r="G17" s="6">
        <v>0.6</v>
      </c>
      <c r="H17" s="5">
        <v>0.4</v>
      </c>
      <c r="I17" s="5">
        <v>0.13500000000000001</v>
      </c>
      <c r="J17" s="8"/>
      <c r="M17" s="5" t="s">
        <v>160</v>
      </c>
      <c r="N17" s="5">
        <f>H2+H6+H10+H14+H18+H22+H26+H30+H34+H38+H42+H46+H50</f>
        <v>10.1</v>
      </c>
      <c r="O17" s="5">
        <v>2.02</v>
      </c>
    </row>
    <row r="18" spans="1:15" ht="14.25" customHeight="1" x14ac:dyDescent="0.3">
      <c r="A18" s="5" t="s">
        <v>161</v>
      </c>
      <c r="B18" s="5">
        <v>10</v>
      </c>
      <c r="C18" s="5" t="s">
        <v>12</v>
      </c>
      <c r="F18" s="5">
        <v>1</v>
      </c>
      <c r="G18" s="6">
        <v>0.4</v>
      </c>
      <c r="H18" s="5">
        <v>0.6</v>
      </c>
      <c r="I18" s="5">
        <v>8.5999999999999993E-2</v>
      </c>
      <c r="J18" s="8">
        <f>(SUM(G18:G21)+SUM(H18:H21))*30</f>
        <v>216</v>
      </c>
      <c r="K18" s="5" t="s">
        <v>52</v>
      </c>
      <c r="M18" s="5" t="s">
        <v>94</v>
      </c>
      <c r="N18" s="5">
        <f t="shared" ref="N18:N20" si="0">I3+I7+I11+I15+I19+I23+I27+I31+I35+I39+I43+I47+I51</f>
        <v>0.45500000000000018</v>
      </c>
      <c r="O18" s="5">
        <v>0.22</v>
      </c>
    </row>
    <row r="19" spans="1:15" ht="14.25" customHeight="1" x14ac:dyDescent="0.3">
      <c r="B19" s="5">
        <v>20</v>
      </c>
      <c r="C19" s="5" t="s">
        <v>94</v>
      </c>
      <c r="F19" s="5">
        <v>1</v>
      </c>
      <c r="G19" s="6">
        <v>0.2</v>
      </c>
      <c r="H19" s="5">
        <v>2.1</v>
      </c>
      <c r="I19" s="5">
        <v>3.5000000000000003E-2</v>
      </c>
      <c r="J19" s="8"/>
      <c r="M19" s="5" t="s">
        <v>18</v>
      </c>
      <c r="N19" s="5">
        <f t="shared" si="0"/>
        <v>0.66300000000000014</v>
      </c>
      <c r="O19" s="5">
        <v>0.13</v>
      </c>
    </row>
    <row r="20" spans="1:15" ht="14.25" customHeight="1" x14ac:dyDescent="0.3">
      <c r="B20" s="5">
        <v>30</v>
      </c>
      <c r="C20" s="5" t="s">
        <v>18</v>
      </c>
      <c r="F20" s="5">
        <v>1</v>
      </c>
      <c r="G20" s="6">
        <v>0.3</v>
      </c>
      <c r="H20" s="5">
        <v>0.9</v>
      </c>
      <c r="I20" s="5">
        <v>5.0999999999999997E-2</v>
      </c>
      <c r="J20" s="8"/>
      <c r="M20" s="5" t="s">
        <v>27</v>
      </c>
      <c r="N20" s="5">
        <f t="shared" si="0"/>
        <v>1.7550000000000001</v>
      </c>
      <c r="O20" s="5">
        <v>0.87749999999999995</v>
      </c>
    </row>
    <row r="21" spans="1:15" ht="14.25" customHeight="1" x14ac:dyDescent="0.3">
      <c r="B21" s="5">
        <v>40</v>
      </c>
      <c r="C21" s="5" t="s">
        <v>27</v>
      </c>
      <c r="F21" s="5">
        <v>1</v>
      </c>
      <c r="G21" s="6">
        <v>1.1000000000000001</v>
      </c>
      <c r="H21" s="5">
        <v>1.6</v>
      </c>
      <c r="I21" s="5">
        <v>0.13500000000000001</v>
      </c>
      <c r="J21" s="8"/>
    </row>
    <row r="22" spans="1:15" ht="14.25" customHeight="1" x14ac:dyDescent="0.3">
      <c r="A22" s="5" t="s">
        <v>162</v>
      </c>
      <c r="B22" s="5">
        <v>10</v>
      </c>
      <c r="C22" s="5" t="s">
        <v>12</v>
      </c>
      <c r="F22" s="5">
        <v>1</v>
      </c>
      <c r="G22" s="6">
        <v>0.4</v>
      </c>
      <c r="H22" s="5">
        <v>0.4</v>
      </c>
      <c r="I22" s="5">
        <v>8.5999999999999993E-2</v>
      </c>
      <c r="J22" s="8">
        <f>(SUM(G22:G25)+SUM(H22:H25))*30</f>
        <v>207</v>
      </c>
      <c r="K22" s="5" t="s">
        <v>52</v>
      </c>
    </row>
    <row r="23" spans="1:15" ht="14.25" customHeight="1" x14ac:dyDescent="0.3">
      <c r="B23" s="5">
        <v>20</v>
      </c>
      <c r="C23" s="5" t="s">
        <v>94</v>
      </c>
      <c r="F23" s="5">
        <v>1</v>
      </c>
      <c r="G23" s="6">
        <v>0.3</v>
      </c>
      <c r="H23" s="5">
        <v>1.7</v>
      </c>
      <c r="I23" s="5">
        <v>3.5000000000000003E-2</v>
      </c>
      <c r="J23" s="8"/>
    </row>
    <row r="24" spans="1:15" ht="14.25" customHeight="1" x14ac:dyDescent="0.3">
      <c r="B24" s="5">
        <v>30</v>
      </c>
      <c r="C24" s="5" t="s">
        <v>18</v>
      </c>
      <c r="F24" s="5">
        <v>1</v>
      </c>
      <c r="G24" s="6">
        <v>0.6</v>
      </c>
      <c r="H24" s="5">
        <v>1.8</v>
      </c>
      <c r="I24" s="5">
        <v>5.0999999999999997E-2</v>
      </c>
      <c r="J24" s="8"/>
    </row>
    <row r="25" spans="1:15" ht="14.25" customHeight="1" x14ac:dyDescent="0.3">
      <c r="B25" s="5">
        <v>40</v>
      </c>
      <c r="C25" s="5" t="s">
        <v>27</v>
      </c>
      <c r="F25" s="5">
        <v>1</v>
      </c>
      <c r="G25" s="6">
        <v>1.1000000000000001</v>
      </c>
      <c r="H25" s="5">
        <v>0.6</v>
      </c>
      <c r="I25" s="5">
        <v>0.13500000000000001</v>
      </c>
      <c r="J25" s="8"/>
    </row>
    <row r="26" spans="1:15" ht="14.25" customHeight="1" x14ac:dyDescent="0.3">
      <c r="A26" s="5" t="s">
        <v>163</v>
      </c>
      <c r="B26" s="5">
        <v>10</v>
      </c>
      <c r="C26" s="5" t="s">
        <v>12</v>
      </c>
      <c r="F26" s="5">
        <v>1</v>
      </c>
      <c r="G26" s="6">
        <v>1</v>
      </c>
      <c r="H26" s="5">
        <v>0.5</v>
      </c>
      <c r="I26" s="5">
        <v>8.5999999999999993E-2</v>
      </c>
      <c r="J26" s="8">
        <f>(SUM(G26:G29)+SUM(H26:H29))*30</f>
        <v>248.99999999999997</v>
      </c>
      <c r="K26" s="5" t="s">
        <v>52</v>
      </c>
    </row>
    <row r="27" spans="1:15" ht="14.25" customHeight="1" x14ac:dyDescent="0.3">
      <c r="B27" s="5">
        <v>20</v>
      </c>
      <c r="C27" s="5" t="s">
        <v>94</v>
      </c>
      <c r="F27" s="5">
        <v>1</v>
      </c>
      <c r="G27" s="6">
        <v>1.8</v>
      </c>
      <c r="H27" s="5">
        <v>1.5</v>
      </c>
      <c r="I27" s="5">
        <v>3.5000000000000003E-2</v>
      </c>
      <c r="J27" s="8"/>
    </row>
    <row r="28" spans="1:15" ht="14.25" customHeight="1" x14ac:dyDescent="0.3">
      <c r="B28" s="5">
        <v>30</v>
      </c>
      <c r="C28" s="5" t="s">
        <v>18</v>
      </c>
      <c r="F28" s="5">
        <v>1</v>
      </c>
      <c r="G28" s="6">
        <v>0.3</v>
      </c>
      <c r="H28" s="5">
        <v>1</v>
      </c>
      <c r="I28" s="5">
        <v>5.0999999999999997E-2</v>
      </c>
      <c r="J28" s="8"/>
    </row>
    <row r="29" spans="1:15" ht="14.25" customHeight="1" x14ac:dyDescent="0.3">
      <c r="B29" s="5">
        <v>40</v>
      </c>
      <c r="C29" s="5" t="s">
        <v>27</v>
      </c>
      <c r="F29" s="5">
        <v>1</v>
      </c>
      <c r="G29" s="6">
        <v>1.3</v>
      </c>
      <c r="H29" s="5">
        <v>0.9</v>
      </c>
      <c r="I29" s="5">
        <v>0.13500000000000001</v>
      </c>
      <c r="J29" s="8"/>
    </row>
    <row r="30" spans="1:15" ht="14.25" customHeight="1" x14ac:dyDescent="0.3">
      <c r="A30" s="5" t="s">
        <v>164</v>
      </c>
      <c r="B30" s="5">
        <v>10</v>
      </c>
      <c r="C30" s="5" t="s">
        <v>12</v>
      </c>
      <c r="F30" s="5">
        <v>1</v>
      </c>
      <c r="G30" s="6">
        <v>1.9</v>
      </c>
      <c r="H30" s="5">
        <v>0.8</v>
      </c>
      <c r="I30" s="5">
        <v>8.5999999999999993E-2</v>
      </c>
      <c r="J30" s="8">
        <f>(SUM(G30:G33)+SUM(H30:H33))*30</f>
        <v>285</v>
      </c>
      <c r="K30" s="5" t="s">
        <v>52</v>
      </c>
    </row>
    <row r="31" spans="1:15" ht="14.25" customHeight="1" x14ac:dyDescent="0.3">
      <c r="B31" s="5">
        <v>20</v>
      </c>
      <c r="C31" s="5" t="s">
        <v>94</v>
      </c>
      <c r="F31" s="5">
        <v>1</v>
      </c>
      <c r="G31" s="6">
        <v>0.6</v>
      </c>
      <c r="H31" s="5">
        <v>1.4</v>
      </c>
      <c r="I31" s="5">
        <v>3.5000000000000003E-2</v>
      </c>
      <c r="J31" s="8"/>
    </row>
    <row r="32" spans="1:15" ht="14.25" customHeight="1" x14ac:dyDescent="0.3">
      <c r="B32" s="5">
        <v>30</v>
      </c>
      <c r="C32" s="5" t="s">
        <v>18</v>
      </c>
      <c r="F32" s="5">
        <v>1</v>
      </c>
      <c r="G32" s="6">
        <v>0.2</v>
      </c>
      <c r="H32" s="5">
        <v>2.4</v>
      </c>
      <c r="I32" s="5">
        <v>5.0999999999999997E-2</v>
      </c>
      <c r="J32" s="8"/>
    </row>
    <row r="33" spans="1:11" ht="14.25" customHeight="1" x14ac:dyDescent="0.3">
      <c r="B33" s="5">
        <v>40</v>
      </c>
      <c r="C33" s="5" t="s">
        <v>27</v>
      </c>
      <c r="F33" s="5">
        <v>1</v>
      </c>
      <c r="G33" s="6">
        <v>1.2</v>
      </c>
      <c r="H33" s="5">
        <v>1</v>
      </c>
      <c r="I33" s="5">
        <v>0.13500000000000001</v>
      </c>
      <c r="J33" s="8"/>
    </row>
    <row r="34" spans="1:11" ht="14.25" customHeight="1" x14ac:dyDescent="0.3">
      <c r="A34" s="5" t="s">
        <v>165</v>
      </c>
      <c r="B34" s="5">
        <v>10</v>
      </c>
      <c r="C34" s="5" t="s">
        <v>12</v>
      </c>
      <c r="F34" s="5">
        <v>1</v>
      </c>
      <c r="G34" s="6">
        <v>1.2</v>
      </c>
      <c r="H34" s="5">
        <v>0.5</v>
      </c>
      <c r="I34" s="5">
        <v>8.5999999999999993E-2</v>
      </c>
      <c r="J34" s="8">
        <f>(SUM(G34:G37)+SUM(H34:H37))*30</f>
        <v>270</v>
      </c>
      <c r="K34" s="5" t="s">
        <v>52</v>
      </c>
    </row>
    <row r="35" spans="1:11" ht="14.25" customHeight="1" x14ac:dyDescent="0.3">
      <c r="B35" s="5">
        <v>20</v>
      </c>
      <c r="C35" s="5" t="s">
        <v>94</v>
      </c>
      <c r="F35" s="5">
        <v>1</v>
      </c>
      <c r="G35" s="6">
        <v>1.9</v>
      </c>
      <c r="H35" s="5">
        <v>1.3</v>
      </c>
      <c r="I35" s="5">
        <v>3.5000000000000003E-2</v>
      </c>
      <c r="J35" s="8"/>
    </row>
    <row r="36" spans="1:11" ht="14.25" customHeight="1" x14ac:dyDescent="0.3">
      <c r="B36" s="5">
        <v>30</v>
      </c>
      <c r="C36" s="5" t="s">
        <v>18</v>
      </c>
      <c r="F36" s="5">
        <v>1</v>
      </c>
      <c r="G36" s="6">
        <v>1.2</v>
      </c>
      <c r="H36" s="5">
        <v>1.6</v>
      </c>
      <c r="I36" s="5">
        <v>5.0999999999999997E-2</v>
      </c>
      <c r="J36" s="8"/>
    </row>
    <row r="37" spans="1:11" ht="14.25" customHeight="1" x14ac:dyDescent="0.3">
      <c r="B37" s="5">
        <v>40</v>
      </c>
      <c r="C37" s="5" t="s">
        <v>27</v>
      </c>
      <c r="F37" s="5">
        <v>1</v>
      </c>
      <c r="G37" s="6">
        <v>0.2</v>
      </c>
      <c r="H37" s="5">
        <v>1.1000000000000001</v>
      </c>
      <c r="I37" s="5">
        <v>0.13500000000000001</v>
      </c>
      <c r="J37" s="8"/>
    </row>
    <row r="38" spans="1:11" ht="14.25" customHeight="1" x14ac:dyDescent="0.3">
      <c r="A38" s="5" t="s">
        <v>166</v>
      </c>
      <c r="B38" s="5">
        <v>10</v>
      </c>
      <c r="C38" s="5" t="s">
        <v>12</v>
      </c>
      <c r="F38" s="5">
        <v>1</v>
      </c>
      <c r="G38" s="6">
        <v>0.4</v>
      </c>
      <c r="H38" s="5">
        <v>0.5</v>
      </c>
      <c r="I38" s="5">
        <v>8.5999999999999993E-2</v>
      </c>
      <c r="J38" s="8">
        <f>(SUM(G38:G41)+SUM(H38:H41))*30</f>
        <v>210</v>
      </c>
      <c r="K38" s="5" t="s">
        <v>52</v>
      </c>
    </row>
    <row r="39" spans="1:11" ht="14.25" customHeight="1" x14ac:dyDescent="0.3">
      <c r="B39" s="5">
        <v>20</v>
      </c>
      <c r="C39" s="5" t="s">
        <v>94</v>
      </c>
      <c r="F39" s="5">
        <v>1</v>
      </c>
      <c r="G39" s="6">
        <v>1.9</v>
      </c>
      <c r="H39" s="5">
        <v>0.9</v>
      </c>
      <c r="I39" s="5">
        <v>3.5000000000000003E-2</v>
      </c>
      <c r="J39" s="8"/>
    </row>
    <row r="40" spans="1:11" ht="14.25" customHeight="1" x14ac:dyDescent="0.3">
      <c r="B40" s="5">
        <v>30</v>
      </c>
      <c r="C40" s="5" t="s">
        <v>18</v>
      </c>
      <c r="F40" s="5">
        <v>1</v>
      </c>
      <c r="G40" s="6">
        <v>1</v>
      </c>
      <c r="H40" s="5">
        <v>1.6</v>
      </c>
      <c r="I40" s="5">
        <v>5.0999999999999997E-2</v>
      </c>
      <c r="J40" s="8"/>
    </row>
    <row r="41" spans="1:11" ht="14.25" customHeight="1" x14ac:dyDescent="0.3">
      <c r="B41" s="5">
        <v>40</v>
      </c>
      <c r="C41" s="5" t="s">
        <v>27</v>
      </c>
      <c r="F41" s="5">
        <v>1</v>
      </c>
      <c r="G41" s="6">
        <v>0.1</v>
      </c>
      <c r="H41" s="5">
        <v>0.6</v>
      </c>
      <c r="I41" s="5">
        <v>0.13500000000000001</v>
      </c>
      <c r="J41" s="8"/>
    </row>
    <row r="42" spans="1:11" ht="14.25" customHeight="1" x14ac:dyDescent="0.3">
      <c r="A42" s="5" t="s">
        <v>167</v>
      </c>
      <c r="B42" s="5">
        <v>10</v>
      </c>
      <c r="C42" s="5" t="s">
        <v>12</v>
      </c>
      <c r="F42" s="5">
        <v>1</v>
      </c>
      <c r="G42" s="6">
        <v>0.7</v>
      </c>
      <c r="H42" s="5">
        <v>0.8</v>
      </c>
      <c r="I42" s="5">
        <v>8.5999999999999993E-2</v>
      </c>
      <c r="J42" s="8">
        <f>(SUM(G42:G45)+SUM(H42:H45))*30</f>
        <v>207</v>
      </c>
      <c r="K42" s="5" t="s">
        <v>52</v>
      </c>
    </row>
    <row r="43" spans="1:11" ht="14.25" customHeight="1" x14ac:dyDescent="0.3">
      <c r="B43" s="5">
        <v>20</v>
      </c>
      <c r="C43" s="5" t="s">
        <v>94</v>
      </c>
      <c r="F43" s="5">
        <v>1</v>
      </c>
      <c r="G43" s="6">
        <v>0.5</v>
      </c>
      <c r="H43" s="5">
        <v>1.5</v>
      </c>
      <c r="I43" s="5">
        <v>3.5000000000000003E-2</v>
      </c>
      <c r="J43" s="8"/>
    </row>
    <row r="44" spans="1:11" ht="14.25" customHeight="1" x14ac:dyDescent="0.3">
      <c r="B44" s="5">
        <v>30</v>
      </c>
      <c r="C44" s="5" t="s">
        <v>18</v>
      </c>
      <c r="F44" s="5">
        <v>1</v>
      </c>
      <c r="G44" s="6">
        <v>0.7</v>
      </c>
      <c r="H44" s="5">
        <v>1.3</v>
      </c>
      <c r="I44" s="5">
        <v>5.0999999999999997E-2</v>
      </c>
      <c r="J44" s="8"/>
    </row>
    <row r="45" spans="1:11" ht="14.25" customHeight="1" x14ac:dyDescent="0.3">
      <c r="B45" s="5">
        <v>40</v>
      </c>
      <c r="C45" s="5" t="s">
        <v>27</v>
      </c>
      <c r="F45" s="5">
        <v>1</v>
      </c>
      <c r="G45" s="6">
        <v>0.5</v>
      </c>
      <c r="H45" s="5">
        <v>0.9</v>
      </c>
      <c r="I45" s="5">
        <v>0.13500000000000001</v>
      </c>
      <c r="J45" s="8"/>
    </row>
    <row r="46" spans="1:11" ht="14.25" customHeight="1" x14ac:dyDescent="0.3">
      <c r="A46" s="5" t="s">
        <v>168</v>
      </c>
      <c r="B46" s="5">
        <v>10</v>
      </c>
      <c r="C46" s="5" t="s">
        <v>12</v>
      </c>
      <c r="F46" s="5">
        <v>1</v>
      </c>
      <c r="G46" s="6">
        <v>0.2</v>
      </c>
      <c r="H46" s="5">
        <v>1.4</v>
      </c>
      <c r="I46" s="5">
        <v>8.5999999999999993E-2</v>
      </c>
      <c r="J46" s="8">
        <f>(SUM(G46:G49)+SUM(H46:H49))*30</f>
        <v>330</v>
      </c>
      <c r="K46" s="5" t="s">
        <v>52</v>
      </c>
    </row>
    <row r="47" spans="1:11" ht="14.25" customHeight="1" x14ac:dyDescent="0.3">
      <c r="B47" s="5">
        <v>20</v>
      </c>
      <c r="C47" s="5" t="s">
        <v>94</v>
      </c>
      <c r="F47" s="5">
        <v>1</v>
      </c>
      <c r="G47" s="6">
        <v>1.5</v>
      </c>
      <c r="H47" s="5">
        <v>4.5</v>
      </c>
      <c r="I47" s="5">
        <v>3.5000000000000003E-2</v>
      </c>
      <c r="J47" s="8"/>
    </row>
    <row r="48" spans="1:11" ht="14.25" customHeight="1" x14ac:dyDescent="0.3">
      <c r="B48" s="5">
        <v>30</v>
      </c>
      <c r="C48" s="5" t="s">
        <v>18</v>
      </c>
      <c r="F48" s="5">
        <v>1</v>
      </c>
      <c r="G48" s="6">
        <v>0.2</v>
      </c>
      <c r="H48" s="5">
        <v>1.6</v>
      </c>
      <c r="I48" s="5">
        <v>5.0999999999999997E-2</v>
      </c>
      <c r="J48" s="8"/>
    </row>
    <row r="49" spans="1:11" ht="14.25" customHeight="1" x14ac:dyDescent="0.3">
      <c r="B49" s="5">
        <v>40</v>
      </c>
      <c r="C49" s="5" t="s">
        <v>27</v>
      </c>
      <c r="F49" s="5">
        <v>1</v>
      </c>
      <c r="G49" s="6">
        <v>0.7</v>
      </c>
      <c r="H49" s="5">
        <v>0.9</v>
      </c>
      <c r="I49" s="5">
        <v>0.13500000000000001</v>
      </c>
      <c r="J49" s="8"/>
    </row>
    <row r="50" spans="1:11" ht="14.25" customHeight="1" x14ac:dyDescent="0.3">
      <c r="A50" s="5" t="s">
        <v>169</v>
      </c>
      <c r="B50" s="5">
        <v>10</v>
      </c>
      <c r="C50" s="5" t="s">
        <v>12</v>
      </c>
      <c r="F50" s="5">
        <v>1</v>
      </c>
      <c r="G50" s="6">
        <v>0.2</v>
      </c>
      <c r="H50" s="5">
        <v>0.9</v>
      </c>
      <c r="I50" s="5">
        <v>8.5999999999999993E-2</v>
      </c>
      <c r="J50" s="8">
        <f>(SUM(G50:G53)+SUM(H50:H53))*30</f>
        <v>381.00000000000011</v>
      </c>
      <c r="K50" s="5" t="s">
        <v>52</v>
      </c>
    </row>
    <row r="51" spans="1:11" ht="14.25" customHeight="1" x14ac:dyDescent="0.3">
      <c r="B51" s="5">
        <v>20</v>
      </c>
      <c r="C51" s="5" t="s">
        <v>94</v>
      </c>
      <c r="F51" s="5">
        <v>1</v>
      </c>
      <c r="G51" s="6">
        <v>0.4</v>
      </c>
      <c r="H51" s="5">
        <v>5.4</v>
      </c>
      <c r="I51" s="5">
        <v>3.5000000000000003E-2</v>
      </c>
      <c r="J51" s="8"/>
    </row>
    <row r="52" spans="1:11" ht="14.25" customHeight="1" x14ac:dyDescent="0.3">
      <c r="B52" s="5">
        <v>30</v>
      </c>
      <c r="C52" s="5" t="s">
        <v>18</v>
      </c>
      <c r="F52" s="5">
        <v>1</v>
      </c>
      <c r="G52" s="6">
        <v>0.4</v>
      </c>
      <c r="H52" s="5">
        <v>2.9</v>
      </c>
      <c r="I52" s="5">
        <v>5.0999999999999997E-2</v>
      </c>
      <c r="J52" s="8"/>
    </row>
    <row r="53" spans="1:11" ht="14.25" customHeight="1" x14ac:dyDescent="0.3">
      <c r="B53" s="5">
        <v>40</v>
      </c>
      <c r="C53" s="5" t="s">
        <v>27</v>
      </c>
      <c r="F53" s="5">
        <v>1</v>
      </c>
      <c r="G53" s="6">
        <v>1.2</v>
      </c>
      <c r="H53" s="5">
        <v>1.3</v>
      </c>
      <c r="I53" s="5">
        <v>0.13500000000000001</v>
      </c>
      <c r="J53" s="8"/>
    </row>
    <row r="54" spans="1:11" ht="14.25" customHeight="1" x14ac:dyDescent="0.3">
      <c r="G54" s="6"/>
      <c r="J54" s="8"/>
    </row>
    <row r="55" spans="1:11" ht="14.25" customHeight="1" x14ac:dyDescent="0.3">
      <c r="G55" s="6"/>
      <c r="J55" s="8"/>
    </row>
    <row r="56" spans="1:11" ht="14.25" customHeight="1" x14ac:dyDescent="0.3">
      <c r="G56" s="6"/>
      <c r="J56" s="8"/>
    </row>
    <row r="57" spans="1:11" ht="14.25" customHeight="1" x14ac:dyDescent="0.3">
      <c r="G57" s="6"/>
      <c r="J57" s="8"/>
    </row>
    <row r="58" spans="1:11" ht="14.25" customHeight="1" x14ac:dyDescent="0.3">
      <c r="G58" s="6"/>
      <c r="J58" s="8"/>
    </row>
    <row r="59" spans="1:11" ht="14.25" customHeight="1" x14ac:dyDescent="0.3">
      <c r="G59" s="6"/>
      <c r="J59" s="8"/>
    </row>
    <row r="60" spans="1:11" ht="14.25" customHeight="1" x14ac:dyDescent="0.3">
      <c r="G60" s="6"/>
      <c r="J60" s="8"/>
    </row>
    <row r="61" spans="1:11" ht="14.25" customHeight="1" x14ac:dyDescent="0.3">
      <c r="G61" s="6"/>
      <c r="J61" s="8"/>
    </row>
    <row r="62" spans="1:11" ht="14.25" customHeight="1" x14ac:dyDescent="0.3">
      <c r="G62" s="6"/>
      <c r="J62" s="8"/>
    </row>
    <row r="63" spans="1:11" ht="14.25" customHeight="1" x14ac:dyDescent="0.3">
      <c r="G63" s="6"/>
      <c r="J63" s="8"/>
    </row>
    <row r="64" spans="1:11" ht="14.25" customHeight="1" x14ac:dyDescent="0.3">
      <c r="G64" s="6"/>
      <c r="J64" s="8"/>
    </row>
    <row r="65" spans="7:10" ht="14.25" customHeight="1" x14ac:dyDescent="0.3">
      <c r="G65" s="6"/>
      <c r="J65" s="8"/>
    </row>
    <row r="66" spans="7:10" ht="14.25" customHeight="1" x14ac:dyDescent="0.3">
      <c r="G66" s="6"/>
      <c r="J66" s="8"/>
    </row>
    <row r="67" spans="7:10" ht="14.25" customHeight="1" x14ac:dyDescent="0.3">
      <c r="G67" s="6"/>
      <c r="J67" s="8"/>
    </row>
    <row r="68" spans="7:10" ht="14.25" customHeight="1" x14ac:dyDescent="0.3">
      <c r="G68" s="6"/>
      <c r="J68" s="8"/>
    </row>
    <row r="69" spans="7:10" ht="14.25" customHeight="1" x14ac:dyDescent="0.3">
      <c r="G69" s="6"/>
      <c r="J69" s="8"/>
    </row>
    <row r="70" spans="7:10" ht="14.25" customHeight="1" x14ac:dyDescent="0.3">
      <c r="G70" s="6"/>
      <c r="J70" s="8"/>
    </row>
    <row r="71" spans="7:10" ht="14.25" customHeight="1" x14ac:dyDescent="0.3">
      <c r="G71" s="6"/>
      <c r="J71" s="8"/>
    </row>
    <row r="72" spans="7:10" ht="14.25" customHeight="1" x14ac:dyDescent="0.3">
      <c r="G72" s="6"/>
      <c r="J72" s="8"/>
    </row>
    <row r="73" spans="7:10" ht="14.25" customHeight="1" x14ac:dyDescent="0.3">
      <c r="G73" s="6"/>
      <c r="J73" s="8"/>
    </row>
    <row r="74" spans="7:10" ht="14.25" customHeight="1" x14ac:dyDescent="0.3">
      <c r="G74" s="6"/>
      <c r="J74" s="8"/>
    </row>
    <row r="75" spans="7:10" ht="14.25" customHeight="1" x14ac:dyDescent="0.3">
      <c r="G75" s="6"/>
      <c r="J75" s="8"/>
    </row>
    <row r="76" spans="7:10" ht="14.25" customHeight="1" x14ac:dyDescent="0.3">
      <c r="G76" s="6"/>
      <c r="J76" s="8"/>
    </row>
    <row r="77" spans="7:10" ht="14.25" customHeight="1" x14ac:dyDescent="0.3">
      <c r="G77" s="6"/>
      <c r="J77" s="8"/>
    </row>
    <row r="78" spans="7:10" ht="14.25" customHeight="1" x14ac:dyDescent="0.3">
      <c r="G78" s="6"/>
      <c r="J78" s="8"/>
    </row>
    <row r="79" spans="7:10" ht="14.25" customHeight="1" x14ac:dyDescent="0.3">
      <c r="G79" s="6"/>
      <c r="J79" s="8"/>
    </row>
    <row r="80" spans="7:10" ht="14.25" customHeight="1" x14ac:dyDescent="0.3">
      <c r="G80" s="6"/>
      <c r="J80" s="8"/>
    </row>
    <row r="81" spans="7:10" ht="14.25" customHeight="1" x14ac:dyDescent="0.3">
      <c r="G81" s="6"/>
      <c r="J81" s="8"/>
    </row>
    <row r="82" spans="7:10" ht="14.25" customHeight="1" x14ac:dyDescent="0.3">
      <c r="G82" s="6"/>
      <c r="J82" s="8"/>
    </row>
    <row r="83" spans="7:10" ht="14.25" customHeight="1" x14ac:dyDescent="0.3">
      <c r="G83" s="6"/>
      <c r="J83" s="8"/>
    </row>
    <row r="84" spans="7:10" ht="14.25" customHeight="1" x14ac:dyDescent="0.3">
      <c r="G84" s="6"/>
      <c r="J84" s="8"/>
    </row>
    <row r="85" spans="7:10" ht="14.25" customHeight="1" x14ac:dyDescent="0.3">
      <c r="G85" s="6"/>
      <c r="J85" s="8"/>
    </row>
    <row r="86" spans="7:10" ht="14.25" customHeight="1" x14ac:dyDescent="0.3">
      <c r="G86" s="6"/>
      <c r="J86" s="8"/>
    </row>
    <row r="87" spans="7:10" ht="14.25" customHeight="1" x14ac:dyDescent="0.3">
      <c r="G87" s="6"/>
      <c r="J87" s="8"/>
    </row>
    <row r="88" spans="7:10" ht="14.25" customHeight="1" x14ac:dyDescent="0.3">
      <c r="G88" s="6"/>
      <c r="J88" s="8"/>
    </row>
    <row r="89" spans="7:10" ht="14.25" customHeight="1" x14ac:dyDescent="0.3">
      <c r="G89" s="6"/>
      <c r="J89" s="8"/>
    </row>
    <row r="90" spans="7:10" ht="14.25" customHeight="1" x14ac:dyDescent="0.3">
      <c r="G90" s="6"/>
      <c r="J90" s="8"/>
    </row>
    <row r="91" spans="7:10" ht="14.25" customHeight="1" x14ac:dyDescent="0.3">
      <c r="G91" s="6"/>
      <c r="J91" s="8"/>
    </row>
    <row r="92" spans="7:10" ht="14.25" customHeight="1" x14ac:dyDescent="0.3">
      <c r="G92" s="6"/>
      <c r="J92" s="8"/>
    </row>
    <row r="93" spans="7:10" ht="14.25" customHeight="1" x14ac:dyDescent="0.3">
      <c r="G93" s="6"/>
      <c r="J93" s="8"/>
    </row>
    <row r="94" spans="7:10" ht="14.25" customHeight="1" x14ac:dyDescent="0.3">
      <c r="G94" s="6"/>
      <c r="J94" s="8"/>
    </row>
    <row r="95" spans="7:10" ht="14.25" customHeight="1" x14ac:dyDescent="0.3">
      <c r="G95" s="6"/>
      <c r="J95" s="8"/>
    </row>
    <row r="96" spans="7:10" ht="14.25" customHeight="1" x14ac:dyDescent="0.3">
      <c r="G96" s="6"/>
      <c r="J96" s="8"/>
    </row>
    <row r="97" spans="7:10" ht="14.25" customHeight="1" x14ac:dyDescent="0.3">
      <c r="G97" s="6"/>
      <c r="J97" s="8"/>
    </row>
    <row r="98" spans="7:10" ht="14.25" customHeight="1" x14ac:dyDescent="0.3">
      <c r="J98" s="8"/>
    </row>
    <row r="99" spans="7:10" ht="14.25" customHeight="1" x14ac:dyDescent="0.3">
      <c r="J99" s="8"/>
    </row>
    <row r="100" spans="7:10" ht="14.25" customHeight="1" x14ac:dyDescent="0.3">
      <c r="J100" s="8"/>
    </row>
    <row r="101" spans="7:10" ht="14.25" customHeight="1" x14ac:dyDescent="0.3">
      <c r="J101" s="8"/>
    </row>
    <row r="102" spans="7:10" ht="14.25" customHeight="1" x14ac:dyDescent="0.3">
      <c r="J102" s="8"/>
    </row>
    <row r="103" spans="7:10" ht="14.25" customHeight="1" x14ac:dyDescent="0.3">
      <c r="J103" s="8"/>
    </row>
    <row r="104" spans="7:10" ht="14.25" customHeight="1" x14ac:dyDescent="0.3">
      <c r="J104" s="8"/>
    </row>
    <row r="105" spans="7:10" ht="14.25" customHeight="1" x14ac:dyDescent="0.3">
      <c r="J105" s="8"/>
    </row>
    <row r="106" spans="7:10" ht="14.25" customHeight="1" x14ac:dyDescent="0.3">
      <c r="J106" s="8"/>
    </row>
    <row r="107" spans="7:10" ht="14.25" customHeight="1" x14ac:dyDescent="0.3">
      <c r="J107" s="8"/>
    </row>
    <row r="108" spans="7:10" ht="14.25" customHeight="1" x14ac:dyDescent="0.3">
      <c r="J108" s="8"/>
    </row>
    <row r="109" spans="7:10" ht="14.25" customHeight="1" x14ac:dyDescent="0.3">
      <c r="J109" s="8"/>
    </row>
    <row r="110" spans="7:10" ht="14.25" customHeight="1" x14ac:dyDescent="0.3">
      <c r="J110" s="8"/>
    </row>
    <row r="111" spans="7:10" ht="14.25" customHeight="1" x14ac:dyDescent="0.3">
      <c r="J111" s="8"/>
    </row>
    <row r="112" spans="7:10" ht="14.25" customHeight="1" x14ac:dyDescent="0.3">
      <c r="J112" s="8"/>
    </row>
    <row r="113" spans="10:10" ht="14.25" customHeight="1" x14ac:dyDescent="0.3">
      <c r="J113" s="8"/>
    </row>
    <row r="114" spans="10:10" ht="14.25" customHeight="1" x14ac:dyDescent="0.3">
      <c r="J114" s="8"/>
    </row>
    <row r="115" spans="10:10" ht="14.25" customHeight="1" x14ac:dyDescent="0.3">
      <c r="J115" s="8"/>
    </row>
    <row r="116" spans="10:10" ht="14.25" customHeight="1" x14ac:dyDescent="0.3">
      <c r="J116" s="8"/>
    </row>
    <row r="117" spans="10:10" ht="14.25" customHeight="1" x14ac:dyDescent="0.3">
      <c r="J117" s="8"/>
    </row>
    <row r="118" spans="10:10" ht="14.25" customHeight="1" x14ac:dyDescent="0.3">
      <c r="J118" s="8"/>
    </row>
    <row r="119" spans="10:10" ht="14.25" customHeight="1" x14ac:dyDescent="0.3">
      <c r="J119" s="8"/>
    </row>
    <row r="120" spans="10:10" ht="14.25" customHeight="1" x14ac:dyDescent="0.3">
      <c r="J120" s="8"/>
    </row>
    <row r="121" spans="10:10" ht="14.25" customHeight="1" x14ac:dyDescent="0.3">
      <c r="J121" s="8"/>
    </row>
    <row r="122" spans="10:10" ht="14.25" customHeight="1" x14ac:dyDescent="0.3">
      <c r="J122" s="8"/>
    </row>
    <row r="123" spans="10:10" ht="14.25" customHeight="1" x14ac:dyDescent="0.3">
      <c r="J123" s="8"/>
    </row>
    <row r="124" spans="10:10" ht="14.25" customHeight="1" x14ac:dyDescent="0.3">
      <c r="J124" s="8"/>
    </row>
    <row r="125" spans="10:10" ht="14.25" customHeight="1" x14ac:dyDescent="0.3">
      <c r="J125" s="8"/>
    </row>
    <row r="126" spans="10:10" ht="14.25" customHeight="1" x14ac:dyDescent="0.3">
      <c r="J126" s="8"/>
    </row>
    <row r="127" spans="10:10" ht="14.25" customHeight="1" x14ac:dyDescent="0.3">
      <c r="J127" s="8"/>
    </row>
    <row r="128" spans="10:10" ht="14.25" customHeight="1" x14ac:dyDescent="0.3">
      <c r="J128" s="8"/>
    </row>
    <row r="129" spans="10:10" ht="14.25" customHeight="1" x14ac:dyDescent="0.3">
      <c r="J129" s="8"/>
    </row>
    <row r="130" spans="10:10" ht="14.25" customHeight="1" x14ac:dyDescent="0.3">
      <c r="J130" s="8"/>
    </row>
    <row r="131" spans="10:10" ht="14.25" customHeight="1" x14ac:dyDescent="0.3">
      <c r="J131" s="8"/>
    </row>
    <row r="132" spans="10:10" ht="14.25" customHeight="1" x14ac:dyDescent="0.3">
      <c r="J132" s="8"/>
    </row>
    <row r="133" spans="10:10" ht="14.25" customHeight="1" x14ac:dyDescent="0.3">
      <c r="J133" s="8"/>
    </row>
    <row r="134" spans="10:10" ht="14.25" customHeight="1" x14ac:dyDescent="0.3">
      <c r="J134" s="8"/>
    </row>
    <row r="135" spans="10:10" ht="14.25" customHeight="1" x14ac:dyDescent="0.3">
      <c r="J135" s="8"/>
    </row>
    <row r="136" spans="10:10" ht="14.25" customHeight="1" x14ac:dyDescent="0.3">
      <c r="J136" s="8"/>
    </row>
    <row r="137" spans="10:10" ht="14.25" customHeight="1" x14ac:dyDescent="0.3">
      <c r="J137" s="8"/>
    </row>
    <row r="138" spans="10:10" ht="14.25" customHeight="1" x14ac:dyDescent="0.3">
      <c r="J138" s="8"/>
    </row>
    <row r="139" spans="10:10" ht="14.25" customHeight="1" x14ac:dyDescent="0.3">
      <c r="J139" s="8"/>
    </row>
    <row r="140" spans="10:10" ht="14.25" customHeight="1" x14ac:dyDescent="0.3">
      <c r="J140" s="8"/>
    </row>
    <row r="141" spans="10:10" ht="14.25" customHeight="1" x14ac:dyDescent="0.3">
      <c r="J141" s="8"/>
    </row>
    <row r="142" spans="10:10" ht="14.25" customHeight="1" x14ac:dyDescent="0.3">
      <c r="J142" s="8"/>
    </row>
    <row r="143" spans="10:10" ht="14.25" customHeight="1" x14ac:dyDescent="0.3">
      <c r="J143" s="8"/>
    </row>
    <row r="144" spans="10:10" ht="14.25" customHeight="1" x14ac:dyDescent="0.3">
      <c r="J144" s="8"/>
    </row>
    <row r="145" spans="10:10" ht="14.25" customHeight="1" x14ac:dyDescent="0.3">
      <c r="J145" s="8"/>
    </row>
    <row r="146" spans="10:10" ht="14.25" customHeight="1" x14ac:dyDescent="0.3">
      <c r="J146" s="8"/>
    </row>
    <row r="147" spans="10:10" ht="14.25" customHeight="1" x14ac:dyDescent="0.3">
      <c r="J147" s="8"/>
    </row>
    <row r="148" spans="10:10" ht="14.25" customHeight="1" x14ac:dyDescent="0.3">
      <c r="J148" s="8"/>
    </row>
    <row r="149" spans="10:10" ht="14.25" customHeight="1" x14ac:dyDescent="0.3">
      <c r="J149" s="8"/>
    </row>
    <row r="150" spans="10:10" ht="14.25" customHeight="1" x14ac:dyDescent="0.3">
      <c r="J150" s="8"/>
    </row>
    <row r="151" spans="10:10" ht="14.25" customHeight="1" x14ac:dyDescent="0.3">
      <c r="J151" s="8"/>
    </row>
    <row r="152" spans="10:10" ht="14.25" customHeight="1" x14ac:dyDescent="0.3">
      <c r="J152" s="8"/>
    </row>
    <row r="153" spans="10:10" ht="14.25" customHeight="1" x14ac:dyDescent="0.3">
      <c r="J153" s="8"/>
    </row>
    <row r="154" spans="10:10" ht="14.25" customHeight="1" x14ac:dyDescent="0.3">
      <c r="J154" s="8"/>
    </row>
    <row r="155" spans="10:10" ht="14.25" customHeight="1" x14ac:dyDescent="0.3">
      <c r="J155" s="8"/>
    </row>
    <row r="156" spans="10:10" ht="14.25" customHeight="1" x14ac:dyDescent="0.3">
      <c r="J156" s="8"/>
    </row>
    <row r="157" spans="10:10" ht="14.25" customHeight="1" x14ac:dyDescent="0.3">
      <c r="J157" s="8"/>
    </row>
    <row r="158" spans="10:10" ht="14.25" customHeight="1" x14ac:dyDescent="0.3">
      <c r="J158" s="8"/>
    </row>
    <row r="159" spans="10:10" ht="14.25" customHeight="1" x14ac:dyDescent="0.3">
      <c r="J159" s="8"/>
    </row>
    <row r="160" spans="10:10" ht="14.25" customHeight="1" x14ac:dyDescent="0.3">
      <c r="J160" s="8"/>
    </row>
    <row r="161" spans="10:10" ht="14.25" customHeight="1" x14ac:dyDescent="0.3">
      <c r="J161" s="8"/>
    </row>
    <row r="162" spans="10:10" ht="14.25" customHeight="1" x14ac:dyDescent="0.3">
      <c r="J162" s="8"/>
    </row>
    <row r="163" spans="10:10" ht="14.25" customHeight="1" x14ac:dyDescent="0.3">
      <c r="J163" s="8"/>
    </row>
    <row r="164" spans="10:10" ht="14.25" customHeight="1" x14ac:dyDescent="0.3">
      <c r="J164" s="8"/>
    </row>
    <row r="165" spans="10:10" ht="14.25" customHeight="1" x14ac:dyDescent="0.3">
      <c r="J165" s="8"/>
    </row>
    <row r="166" spans="10:10" ht="14.25" customHeight="1" x14ac:dyDescent="0.3">
      <c r="J166" s="8"/>
    </row>
    <row r="167" spans="10:10" ht="14.25" customHeight="1" x14ac:dyDescent="0.3">
      <c r="J167" s="8"/>
    </row>
    <row r="168" spans="10:10" ht="14.25" customHeight="1" x14ac:dyDescent="0.3">
      <c r="J168" s="8"/>
    </row>
    <row r="169" spans="10:10" ht="14.25" customHeight="1" x14ac:dyDescent="0.3">
      <c r="J169" s="8"/>
    </row>
    <row r="170" spans="10:10" ht="14.25" customHeight="1" x14ac:dyDescent="0.3">
      <c r="J170" s="8"/>
    </row>
    <row r="171" spans="10:10" ht="14.25" customHeight="1" x14ac:dyDescent="0.3">
      <c r="J171" s="8"/>
    </row>
    <row r="172" spans="10:10" ht="14.25" customHeight="1" x14ac:dyDescent="0.3">
      <c r="J172" s="8"/>
    </row>
    <row r="173" spans="10:10" ht="14.25" customHeight="1" x14ac:dyDescent="0.3">
      <c r="J173" s="8"/>
    </row>
    <row r="174" spans="10:10" ht="14.25" customHeight="1" x14ac:dyDescent="0.3">
      <c r="J174" s="8"/>
    </row>
    <row r="175" spans="10:10" ht="14.25" customHeight="1" x14ac:dyDescent="0.3">
      <c r="J175" s="8"/>
    </row>
    <row r="176" spans="10:10" ht="14.25" customHeight="1" x14ac:dyDescent="0.3">
      <c r="J176" s="8"/>
    </row>
    <row r="177" spans="10:10" ht="14.25" customHeight="1" x14ac:dyDescent="0.3">
      <c r="J177" s="8"/>
    </row>
    <row r="178" spans="10:10" ht="14.25" customHeight="1" x14ac:dyDescent="0.3">
      <c r="J178" s="8"/>
    </row>
    <row r="179" spans="10:10" ht="14.25" customHeight="1" x14ac:dyDescent="0.3">
      <c r="J179" s="8"/>
    </row>
    <row r="180" spans="10:10" ht="14.25" customHeight="1" x14ac:dyDescent="0.3">
      <c r="J180" s="8"/>
    </row>
    <row r="181" spans="10:10" ht="14.25" customHeight="1" x14ac:dyDescent="0.3">
      <c r="J181" s="8"/>
    </row>
    <row r="182" spans="10:10" ht="14.25" customHeight="1" x14ac:dyDescent="0.3">
      <c r="J182" s="8"/>
    </row>
    <row r="183" spans="10:10" ht="14.25" customHeight="1" x14ac:dyDescent="0.3">
      <c r="J183" s="8"/>
    </row>
    <row r="184" spans="10:10" ht="14.25" customHeight="1" x14ac:dyDescent="0.3">
      <c r="J184" s="8"/>
    </row>
    <row r="185" spans="10:10" ht="14.25" customHeight="1" x14ac:dyDescent="0.3">
      <c r="J185" s="8"/>
    </row>
    <row r="186" spans="10:10" ht="14.25" customHeight="1" x14ac:dyDescent="0.3">
      <c r="J186" s="8"/>
    </row>
    <row r="187" spans="10:10" ht="14.25" customHeight="1" x14ac:dyDescent="0.3">
      <c r="J187" s="8"/>
    </row>
    <row r="188" spans="10:10" ht="14.25" customHeight="1" x14ac:dyDescent="0.3">
      <c r="J188" s="8"/>
    </row>
    <row r="189" spans="10:10" ht="14.25" customHeight="1" x14ac:dyDescent="0.3">
      <c r="J189" s="8"/>
    </row>
    <row r="190" spans="10:10" ht="14.25" customHeight="1" x14ac:dyDescent="0.3">
      <c r="J190" s="8"/>
    </row>
    <row r="191" spans="10:10" ht="14.25" customHeight="1" x14ac:dyDescent="0.3">
      <c r="J191" s="8"/>
    </row>
    <row r="192" spans="10:10" ht="14.25" customHeight="1" x14ac:dyDescent="0.3">
      <c r="J192" s="8"/>
    </row>
    <row r="193" spans="10:10" ht="14.25" customHeight="1" x14ac:dyDescent="0.3">
      <c r="J193" s="8"/>
    </row>
    <row r="194" spans="10:10" ht="14.25" customHeight="1" x14ac:dyDescent="0.3">
      <c r="J194" s="8"/>
    </row>
    <row r="195" spans="10:10" ht="14.25" customHeight="1" x14ac:dyDescent="0.3">
      <c r="J195" s="8"/>
    </row>
    <row r="196" spans="10:10" ht="14.25" customHeight="1" x14ac:dyDescent="0.3">
      <c r="J196" s="8"/>
    </row>
    <row r="197" spans="10:10" ht="14.25" customHeight="1" x14ac:dyDescent="0.3">
      <c r="J197" s="8"/>
    </row>
    <row r="198" spans="10:10" ht="14.25" customHeight="1" x14ac:dyDescent="0.3">
      <c r="J198" s="8"/>
    </row>
    <row r="199" spans="10:10" ht="14.25" customHeight="1" x14ac:dyDescent="0.3">
      <c r="J199" s="8"/>
    </row>
    <row r="200" spans="10:10" ht="14.25" customHeight="1" x14ac:dyDescent="0.3">
      <c r="J200" s="8"/>
    </row>
    <row r="201" spans="10:10" ht="14.25" customHeight="1" x14ac:dyDescent="0.3">
      <c r="J201" s="8"/>
    </row>
    <row r="202" spans="10:10" ht="14.25" customHeight="1" x14ac:dyDescent="0.3">
      <c r="J202" s="8"/>
    </row>
    <row r="203" spans="10:10" ht="14.25" customHeight="1" x14ac:dyDescent="0.3">
      <c r="J203" s="8"/>
    </row>
    <row r="204" spans="10:10" ht="14.25" customHeight="1" x14ac:dyDescent="0.3">
      <c r="J204" s="8"/>
    </row>
    <row r="205" spans="10:10" ht="14.25" customHeight="1" x14ac:dyDescent="0.3">
      <c r="J205" s="8"/>
    </row>
    <row r="206" spans="10:10" ht="14.25" customHeight="1" x14ac:dyDescent="0.3">
      <c r="J206" s="8"/>
    </row>
    <row r="207" spans="10:10" ht="14.25" customHeight="1" x14ac:dyDescent="0.3">
      <c r="J207" s="8"/>
    </row>
    <row r="208" spans="10:10" ht="14.25" customHeight="1" x14ac:dyDescent="0.3">
      <c r="J208" s="8"/>
    </row>
    <row r="209" spans="10:10" ht="14.25" customHeight="1" x14ac:dyDescent="0.3">
      <c r="J209" s="8"/>
    </row>
    <row r="210" spans="10:10" ht="14.25" customHeight="1" x14ac:dyDescent="0.3">
      <c r="J210" s="8"/>
    </row>
    <row r="211" spans="10:10" ht="14.25" customHeight="1" x14ac:dyDescent="0.3">
      <c r="J211" s="8"/>
    </row>
    <row r="212" spans="10:10" ht="14.25" customHeight="1" x14ac:dyDescent="0.3">
      <c r="J212" s="8"/>
    </row>
    <row r="213" spans="10:10" ht="14.25" customHeight="1" x14ac:dyDescent="0.3">
      <c r="J213" s="8"/>
    </row>
    <row r="214" spans="10:10" ht="14.25" customHeight="1" x14ac:dyDescent="0.3">
      <c r="J214" s="8"/>
    </row>
    <row r="215" spans="10:10" ht="14.25" customHeight="1" x14ac:dyDescent="0.3">
      <c r="J215" s="8"/>
    </row>
    <row r="216" spans="10:10" ht="14.25" customHeight="1" x14ac:dyDescent="0.3">
      <c r="J216" s="8"/>
    </row>
    <row r="217" spans="10:10" ht="14.25" customHeight="1" x14ac:dyDescent="0.3">
      <c r="J217" s="8"/>
    </row>
    <row r="218" spans="10:10" ht="14.25" customHeight="1" x14ac:dyDescent="0.3">
      <c r="J218" s="8"/>
    </row>
    <row r="219" spans="10:10" ht="14.25" customHeight="1" x14ac:dyDescent="0.3">
      <c r="J219" s="8"/>
    </row>
    <row r="220" spans="10:10" ht="14.25" customHeight="1" x14ac:dyDescent="0.3">
      <c r="J220" s="8"/>
    </row>
    <row r="221" spans="10:10" ht="14.25" customHeight="1" x14ac:dyDescent="0.3">
      <c r="J221" s="8"/>
    </row>
    <row r="222" spans="10:10" ht="14.25" customHeight="1" x14ac:dyDescent="0.3">
      <c r="J222" s="8"/>
    </row>
    <row r="223" spans="10:10" ht="14.25" customHeight="1" x14ac:dyDescent="0.3">
      <c r="J223" s="8"/>
    </row>
    <row r="224" spans="10:10" ht="14.25" customHeight="1" x14ac:dyDescent="0.3">
      <c r="J224" s="8"/>
    </row>
    <row r="225" spans="10:10" ht="14.25" customHeight="1" x14ac:dyDescent="0.3">
      <c r="J225" s="8"/>
    </row>
    <row r="226" spans="10:10" ht="14.25" customHeight="1" x14ac:dyDescent="0.3">
      <c r="J226" s="8"/>
    </row>
    <row r="227" spans="10:10" ht="14.25" customHeight="1" x14ac:dyDescent="0.3">
      <c r="J227" s="8"/>
    </row>
    <row r="228" spans="10:10" ht="14.25" customHeight="1" x14ac:dyDescent="0.3">
      <c r="J228" s="8"/>
    </row>
    <row r="229" spans="10:10" ht="14.25" customHeight="1" x14ac:dyDescent="0.3">
      <c r="J229" s="8"/>
    </row>
    <row r="230" spans="10:10" ht="14.25" customHeight="1" x14ac:dyDescent="0.3">
      <c r="J230" s="8"/>
    </row>
    <row r="231" spans="10:10" ht="14.25" customHeight="1" x14ac:dyDescent="0.3">
      <c r="J231" s="8"/>
    </row>
    <row r="232" spans="10:10" ht="14.25" customHeight="1" x14ac:dyDescent="0.3">
      <c r="J232" s="8"/>
    </row>
    <row r="233" spans="10:10" ht="14.25" customHeight="1" x14ac:dyDescent="0.3">
      <c r="J233" s="8"/>
    </row>
    <row r="234" spans="10:10" ht="14.25" customHeight="1" x14ac:dyDescent="0.3">
      <c r="J234" s="8"/>
    </row>
    <row r="235" spans="10:10" ht="14.25" customHeight="1" x14ac:dyDescent="0.3">
      <c r="J235" s="8"/>
    </row>
    <row r="236" spans="10:10" ht="14.25" customHeight="1" x14ac:dyDescent="0.3">
      <c r="J236" s="8"/>
    </row>
    <row r="237" spans="10:10" ht="14.25" customHeight="1" x14ac:dyDescent="0.3">
      <c r="J237" s="8"/>
    </row>
    <row r="238" spans="10:10" ht="14.25" customHeight="1" x14ac:dyDescent="0.3">
      <c r="J238" s="8"/>
    </row>
    <row r="239" spans="10:10" ht="14.25" customHeight="1" x14ac:dyDescent="0.3">
      <c r="J239" s="8"/>
    </row>
    <row r="240" spans="10:10" ht="14.25" customHeight="1" x14ac:dyDescent="0.3">
      <c r="J240" s="8"/>
    </row>
    <row r="241" spans="10:10" ht="14.25" customHeight="1" x14ac:dyDescent="0.3">
      <c r="J241" s="8"/>
    </row>
    <row r="242" spans="10:10" ht="14.25" customHeight="1" x14ac:dyDescent="0.3">
      <c r="J242" s="8"/>
    </row>
    <row r="243" spans="10:10" ht="14.25" customHeight="1" x14ac:dyDescent="0.3">
      <c r="J243" s="8"/>
    </row>
    <row r="244" spans="10:10" ht="14.25" customHeight="1" x14ac:dyDescent="0.3">
      <c r="J244" s="8"/>
    </row>
    <row r="245" spans="10:10" ht="14.25" customHeight="1" x14ac:dyDescent="0.3">
      <c r="J245" s="8"/>
    </row>
    <row r="246" spans="10:10" ht="14.25" customHeight="1" x14ac:dyDescent="0.3">
      <c r="J246" s="8"/>
    </row>
    <row r="247" spans="10:10" ht="14.25" customHeight="1" x14ac:dyDescent="0.3">
      <c r="J247" s="8"/>
    </row>
    <row r="248" spans="10:10" ht="14.25" customHeight="1" x14ac:dyDescent="0.3">
      <c r="J248" s="8"/>
    </row>
    <row r="249" spans="10:10" ht="14.25" customHeight="1" x14ac:dyDescent="0.3">
      <c r="J249" s="8"/>
    </row>
    <row r="250" spans="10:10" ht="14.25" customHeight="1" x14ac:dyDescent="0.3">
      <c r="J250" s="8"/>
    </row>
    <row r="251" spans="10:10" ht="14.25" customHeight="1" x14ac:dyDescent="0.3">
      <c r="J251" s="8"/>
    </row>
    <row r="252" spans="10:10" ht="14.25" customHeight="1" x14ac:dyDescent="0.3">
      <c r="J252" s="8"/>
    </row>
    <row r="253" spans="10:10" ht="14.25" customHeight="1" x14ac:dyDescent="0.3">
      <c r="J253" s="8"/>
    </row>
    <row r="254" spans="10:10" ht="14.25" customHeight="1" x14ac:dyDescent="0.3">
      <c r="J254" s="8"/>
    </row>
    <row r="255" spans="10:10" ht="14.25" customHeight="1" x14ac:dyDescent="0.3">
      <c r="J255" s="8"/>
    </row>
    <row r="256" spans="10:10" ht="14.25" customHeight="1" x14ac:dyDescent="0.3">
      <c r="J256" s="8"/>
    </row>
    <row r="257" spans="10:10" ht="14.25" customHeight="1" x14ac:dyDescent="0.3">
      <c r="J257" s="8"/>
    </row>
    <row r="258" spans="10:10" ht="14.25" customHeight="1" x14ac:dyDescent="0.3">
      <c r="J258" s="8"/>
    </row>
    <row r="259" spans="10:10" ht="14.25" customHeight="1" x14ac:dyDescent="0.3">
      <c r="J259" s="8"/>
    </row>
    <row r="260" spans="10:10" ht="14.25" customHeight="1" x14ac:dyDescent="0.3">
      <c r="J260" s="8"/>
    </row>
    <row r="261" spans="10:10" ht="14.25" customHeight="1" x14ac:dyDescent="0.3">
      <c r="J261" s="8"/>
    </row>
    <row r="262" spans="10:10" ht="14.25" customHeight="1" x14ac:dyDescent="0.3">
      <c r="J262" s="8"/>
    </row>
    <row r="263" spans="10:10" ht="14.25" customHeight="1" x14ac:dyDescent="0.3">
      <c r="J263" s="8"/>
    </row>
    <row r="264" spans="10:10" ht="14.25" customHeight="1" x14ac:dyDescent="0.3">
      <c r="J264" s="8"/>
    </row>
    <row r="265" spans="10:10" ht="14.25" customHeight="1" x14ac:dyDescent="0.3">
      <c r="J265" s="8"/>
    </row>
    <row r="266" spans="10:10" ht="14.25" customHeight="1" x14ac:dyDescent="0.3">
      <c r="J266" s="8"/>
    </row>
    <row r="267" spans="10:10" ht="14.25" customHeight="1" x14ac:dyDescent="0.3">
      <c r="J267" s="8"/>
    </row>
    <row r="268" spans="10:10" ht="14.25" customHeight="1" x14ac:dyDescent="0.3">
      <c r="J268" s="8"/>
    </row>
    <row r="269" spans="10:10" ht="14.25" customHeight="1" x14ac:dyDescent="0.3">
      <c r="J269" s="8"/>
    </row>
    <row r="270" spans="10:10" ht="14.25" customHeight="1" x14ac:dyDescent="0.3">
      <c r="J270" s="8"/>
    </row>
    <row r="271" spans="10:10" ht="14.25" customHeight="1" x14ac:dyDescent="0.3">
      <c r="J271" s="8"/>
    </row>
    <row r="272" spans="10:10" ht="14.25" customHeight="1" x14ac:dyDescent="0.3">
      <c r="J272" s="8"/>
    </row>
    <row r="273" spans="10:10" ht="14.25" customHeight="1" x14ac:dyDescent="0.3">
      <c r="J273" s="8"/>
    </row>
    <row r="274" spans="10:10" ht="14.25" customHeight="1" x14ac:dyDescent="0.3">
      <c r="J274" s="8"/>
    </row>
    <row r="275" spans="10:10" ht="14.25" customHeight="1" x14ac:dyDescent="0.3">
      <c r="J275" s="8"/>
    </row>
    <row r="276" spans="10:10" ht="14.25" customHeight="1" x14ac:dyDescent="0.3">
      <c r="J276" s="8"/>
    </row>
    <row r="277" spans="10:10" ht="14.25" customHeight="1" x14ac:dyDescent="0.3">
      <c r="J277" s="8"/>
    </row>
    <row r="278" spans="10:10" ht="14.25" customHeight="1" x14ac:dyDescent="0.3">
      <c r="J278" s="8"/>
    </row>
    <row r="279" spans="10:10" ht="14.25" customHeight="1" x14ac:dyDescent="0.3">
      <c r="J279" s="8"/>
    </row>
    <row r="280" spans="10:10" ht="14.25" customHeight="1" x14ac:dyDescent="0.3">
      <c r="J280" s="8"/>
    </row>
    <row r="281" spans="10:10" ht="14.25" customHeight="1" x14ac:dyDescent="0.3">
      <c r="J281" s="8"/>
    </row>
    <row r="282" spans="10:10" ht="14.25" customHeight="1" x14ac:dyDescent="0.3">
      <c r="J282" s="8"/>
    </row>
    <row r="283" spans="10:10" ht="14.25" customHeight="1" x14ac:dyDescent="0.3">
      <c r="J283" s="8"/>
    </row>
    <row r="284" spans="10:10" ht="14.25" customHeight="1" x14ac:dyDescent="0.3">
      <c r="J284" s="8"/>
    </row>
    <row r="285" spans="10:10" ht="14.25" customHeight="1" x14ac:dyDescent="0.3">
      <c r="J285" s="8"/>
    </row>
    <row r="286" spans="10:10" ht="14.25" customHeight="1" x14ac:dyDescent="0.3">
      <c r="J286" s="8"/>
    </row>
    <row r="287" spans="10:10" ht="14.25" customHeight="1" x14ac:dyDescent="0.3">
      <c r="J287" s="8"/>
    </row>
    <row r="288" spans="10:10" ht="14.25" customHeight="1" x14ac:dyDescent="0.3">
      <c r="J288" s="8"/>
    </row>
    <row r="289" spans="10:10" ht="14.25" customHeight="1" x14ac:dyDescent="0.3">
      <c r="J289" s="8"/>
    </row>
    <row r="290" spans="10:10" ht="14.25" customHeight="1" x14ac:dyDescent="0.3">
      <c r="J290" s="8"/>
    </row>
    <row r="291" spans="10:10" ht="14.25" customHeight="1" x14ac:dyDescent="0.3">
      <c r="J291" s="8"/>
    </row>
    <row r="292" spans="10:10" ht="14.25" customHeight="1" x14ac:dyDescent="0.3">
      <c r="J292" s="8"/>
    </row>
    <row r="293" spans="10:10" ht="14.25" customHeight="1" x14ac:dyDescent="0.3">
      <c r="J293" s="8"/>
    </row>
    <row r="294" spans="10:10" ht="14.25" customHeight="1" x14ac:dyDescent="0.3">
      <c r="J294" s="8"/>
    </row>
    <row r="295" spans="10:10" ht="14.25" customHeight="1" x14ac:dyDescent="0.3">
      <c r="J295" s="8"/>
    </row>
    <row r="296" spans="10:10" ht="14.25" customHeight="1" x14ac:dyDescent="0.3">
      <c r="J296" s="8"/>
    </row>
    <row r="297" spans="10:10" ht="14.25" customHeight="1" x14ac:dyDescent="0.3">
      <c r="J297" s="8"/>
    </row>
    <row r="298" spans="10:10" ht="14.25" customHeight="1" x14ac:dyDescent="0.3">
      <c r="J298" s="8"/>
    </row>
    <row r="299" spans="10:10" ht="14.25" customHeight="1" x14ac:dyDescent="0.3">
      <c r="J299" s="8"/>
    </row>
    <row r="300" spans="10:10" ht="14.25" customHeight="1" x14ac:dyDescent="0.3">
      <c r="J300" s="8"/>
    </row>
    <row r="301" spans="10:10" ht="14.25" customHeight="1" x14ac:dyDescent="0.3">
      <c r="J301" s="8"/>
    </row>
    <row r="302" spans="10:10" ht="14.25" customHeight="1" x14ac:dyDescent="0.3">
      <c r="J302" s="8"/>
    </row>
    <row r="303" spans="10:10" ht="14.25" customHeight="1" x14ac:dyDescent="0.3">
      <c r="J303" s="8"/>
    </row>
    <row r="304" spans="10:10" ht="14.25" customHeight="1" x14ac:dyDescent="0.3">
      <c r="J304" s="8"/>
    </row>
    <row r="305" spans="10:10" ht="14.25" customHeight="1" x14ac:dyDescent="0.3">
      <c r="J305" s="8"/>
    </row>
    <row r="306" spans="10:10" ht="14.25" customHeight="1" x14ac:dyDescent="0.3">
      <c r="J306" s="8"/>
    </row>
    <row r="307" spans="10:10" ht="14.25" customHeight="1" x14ac:dyDescent="0.3">
      <c r="J307" s="8"/>
    </row>
    <row r="308" spans="10:10" ht="14.25" customHeight="1" x14ac:dyDescent="0.3">
      <c r="J308" s="8"/>
    </row>
    <row r="309" spans="10:10" ht="14.25" customHeight="1" x14ac:dyDescent="0.3">
      <c r="J309" s="8"/>
    </row>
    <row r="310" spans="10:10" ht="14.25" customHeight="1" x14ac:dyDescent="0.3">
      <c r="J310" s="8"/>
    </row>
    <row r="311" spans="10:10" ht="14.25" customHeight="1" x14ac:dyDescent="0.3">
      <c r="J311" s="8"/>
    </row>
    <row r="312" spans="10:10" ht="14.25" customHeight="1" x14ac:dyDescent="0.3">
      <c r="J312" s="8"/>
    </row>
    <row r="313" spans="10:10" ht="14.25" customHeight="1" x14ac:dyDescent="0.3">
      <c r="J313" s="8"/>
    </row>
    <row r="314" spans="10:10" ht="14.25" customHeight="1" x14ac:dyDescent="0.3">
      <c r="J314" s="8"/>
    </row>
    <row r="315" spans="10:10" ht="14.25" customHeight="1" x14ac:dyDescent="0.3">
      <c r="J315" s="8"/>
    </row>
    <row r="316" spans="10:10" ht="14.25" customHeight="1" x14ac:dyDescent="0.3">
      <c r="J316" s="8"/>
    </row>
    <row r="317" spans="10:10" ht="14.25" customHeight="1" x14ac:dyDescent="0.3">
      <c r="J317" s="8"/>
    </row>
    <row r="318" spans="10:10" ht="14.25" customHeight="1" x14ac:dyDescent="0.3">
      <c r="J318" s="8"/>
    </row>
    <row r="319" spans="10:10" ht="14.25" customHeight="1" x14ac:dyDescent="0.3">
      <c r="J319" s="8"/>
    </row>
    <row r="320" spans="10:10" ht="14.25" customHeight="1" x14ac:dyDescent="0.3">
      <c r="J320" s="8"/>
    </row>
    <row r="321" spans="10:10" ht="14.25" customHeight="1" x14ac:dyDescent="0.3">
      <c r="J321" s="8"/>
    </row>
    <row r="322" spans="10:10" ht="14.25" customHeight="1" x14ac:dyDescent="0.3">
      <c r="J322" s="8"/>
    </row>
    <row r="323" spans="10:10" ht="14.25" customHeight="1" x14ac:dyDescent="0.3">
      <c r="J323" s="8"/>
    </row>
    <row r="324" spans="10:10" ht="14.25" customHeight="1" x14ac:dyDescent="0.3">
      <c r="J324" s="8"/>
    </row>
    <row r="325" spans="10:10" ht="14.25" customHeight="1" x14ac:dyDescent="0.3">
      <c r="J325" s="8"/>
    </row>
    <row r="326" spans="10:10" ht="14.25" customHeight="1" x14ac:dyDescent="0.3">
      <c r="J326" s="8"/>
    </row>
    <row r="327" spans="10:10" ht="14.25" customHeight="1" x14ac:dyDescent="0.3">
      <c r="J327" s="8"/>
    </row>
    <row r="328" spans="10:10" ht="14.25" customHeight="1" x14ac:dyDescent="0.3">
      <c r="J328" s="8"/>
    </row>
    <row r="329" spans="10:10" ht="14.25" customHeight="1" x14ac:dyDescent="0.3">
      <c r="J329" s="8"/>
    </row>
    <row r="330" spans="10:10" ht="14.25" customHeight="1" x14ac:dyDescent="0.3">
      <c r="J330" s="8"/>
    </row>
    <row r="331" spans="10:10" ht="14.25" customHeight="1" x14ac:dyDescent="0.3">
      <c r="J331" s="8"/>
    </row>
    <row r="332" spans="10:10" ht="14.25" customHeight="1" x14ac:dyDescent="0.3">
      <c r="J332" s="8"/>
    </row>
    <row r="333" spans="10:10" ht="14.25" customHeight="1" x14ac:dyDescent="0.3">
      <c r="J333" s="8"/>
    </row>
    <row r="334" spans="10:10" ht="14.25" customHeight="1" x14ac:dyDescent="0.3">
      <c r="J334" s="8"/>
    </row>
    <row r="335" spans="10:10" ht="14.25" customHeight="1" x14ac:dyDescent="0.3">
      <c r="J335" s="8"/>
    </row>
    <row r="336" spans="10:10" ht="14.25" customHeight="1" x14ac:dyDescent="0.3">
      <c r="J336" s="8"/>
    </row>
    <row r="337" spans="10:10" ht="14.25" customHeight="1" x14ac:dyDescent="0.3">
      <c r="J337" s="8"/>
    </row>
    <row r="338" spans="10:10" ht="14.25" customHeight="1" x14ac:dyDescent="0.3">
      <c r="J338" s="8"/>
    </row>
    <row r="339" spans="10:10" ht="14.25" customHeight="1" x14ac:dyDescent="0.3">
      <c r="J339" s="8"/>
    </row>
    <row r="340" spans="10:10" ht="14.25" customHeight="1" x14ac:dyDescent="0.3">
      <c r="J340" s="8"/>
    </row>
    <row r="341" spans="10:10" ht="14.25" customHeight="1" x14ac:dyDescent="0.3">
      <c r="J341" s="8"/>
    </row>
    <row r="342" spans="10:10" ht="14.25" customHeight="1" x14ac:dyDescent="0.3">
      <c r="J342" s="8"/>
    </row>
    <row r="343" spans="10:10" ht="14.25" customHeight="1" x14ac:dyDescent="0.3">
      <c r="J343" s="8"/>
    </row>
    <row r="344" spans="10:10" ht="14.25" customHeight="1" x14ac:dyDescent="0.3">
      <c r="J344" s="8"/>
    </row>
    <row r="345" spans="10:10" ht="14.25" customHeight="1" x14ac:dyDescent="0.3">
      <c r="J345" s="8"/>
    </row>
    <row r="346" spans="10:10" ht="14.25" customHeight="1" x14ac:dyDescent="0.3">
      <c r="J346" s="8"/>
    </row>
    <row r="347" spans="10:10" ht="14.25" customHeight="1" x14ac:dyDescent="0.3">
      <c r="J347" s="8"/>
    </row>
    <row r="348" spans="10:10" ht="14.25" customHeight="1" x14ac:dyDescent="0.3">
      <c r="J348" s="8"/>
    </row>
    <row r="349" spans="10:10" ht="14.25" customHeight="1" x14ac:dyDescent="0.3">
      <c r="J349" s="8"/>
    </row>
    <row r="350" spans="10:10" ht="14.25" customHeight="1" x14ac:dyDescent="0.3">
      <c r="J350" s="8"/>
    </row>
    <row r="351" spans="10:10" ht="14.25" customHeight="1" x14ac:dyDescent="0.3">
      <c r="J351" s="8"/>
    </row>
    <row r="352" spans="10:10" ht="14.25" customHeight="1" x14ac:dyDescent="0.3">
      <c r="J352" s="8"/>
    </row>
    <row r="353" spans="10:10" ht="14.25" customHeight="1" x14ac:dyDescent="0.3">
      <c r="J353" s="8"/>
    </row>
    <row r="354" spans="10:10" ht="14.25" customHeight="1" x14ac:dyDescent="0.3">
      <c r="J354" s="8"/>
    </row>
    <row r="355" spans="10:10" ht="14.25" customHeight="1" x14ac:dyDescent="0.3">
      <c r="J355" s="8"/>
    </row>
    <row r="356" spans="10:10" ht="14.25" customHeight="1" x14ac:dyDescent="0.3">
      <c r="J356" s="8"/>
    </row>
    <row r="357" spans="10:10" ht="14.25" customHeight="1" x14ac:dyDescent="0.3">
      <c r="J357" s="8"/>
    </row>
    <row r="358" spans="10:10" ht="14.25" customHeight="1" x14ac:dyDescent="0.3">
      <c r="J358" s="8"/>
    </row>
    <row r="359" spans="10:10" ht="14.25" customHeight="1" x14ac:dyDescent="0.3">
      <c r="J359" s="8"/>
    </row>
    <row r="360" spans="10:10" ht="14.25" customHeight="1" x14ac:dyDescent="0.3">
      <c r="J360" s="8"/>
    </row>
    <row r="361" spans="10:10" ht="14.25" customHeight="1" x14ac:dyDescent="0.3">
      <c r="J361" s="8"/>
    </row>
    <row r="362" spans="10:10" ht="14.25" customHeight="1" x14ac:dyDescent="0.3">
      <c r="J362" s="8"/>
    </row>
    <row r="363" spans="10:10" ht="14.25" customHeight="1" x14ac:dyDescent="0.3">
      <c r="J363" s="8"/>
    </row>
    <row r="364" spans="10:10" ht="14.25" customHeight="1" x14ac:dyDescent="0.3">
      <c r="J364" s="8"/>
    </row>
    <row r="365" spans="10:10" ht="14.25" customHeight="1" x14ac:dyDescent="0.3">
      <c r="J365" s="8"/>
    </row>
    <row r="366" spans="10:10" ht="14.25" customHeight="1" x14ac:dyDescent="0.3">
      <c r="J366" s="8"/>
    </row>
    <row r="367" spans="10:10" ht="14.25" customHeight="1" x14ac:dyDescent="0.3">
      <c r="J367" s="8"/>
    </row>
    <row r="368" spans="10:10" ht="14.25" customHeight="1" x14ac:dyDescent="0.3">
      <c r="J368" s="8"/>
    </row>
    <row r="369" spans="10:10" ht="14.25" customHeight="1" x14ac:dyDescent="0.3">
      <c r="J369" s="8"/>
    </row>
    <row r="370" spans="10:10" ht="14.25" customHeight="1" x14ac:dyDescent="0.3">
      <c r="J370" s="8"/>
    </row>
    <row r="371" spans="10:10" ht="14.25" customHeight="1" x14ac:dyDescent="0.3">
      <c r="J371" s="8"/>
    </row>
    <row r="372" spans="10:10" ht="14.25" customHeight="1" x14ac:dyDescent="0.3">
      <c r="J372" s="8"/>
    </row>
    <row r="373" spans="10:10" ht="14.25" customHeight="1" x14ac:dyDescent="0.3">
      <c r="J373" s="8"/>
    </row>
    <row r="374" spans="10:10" ht="14.25" customHeight="1" x14ac:dyDescent="0.3">
      <c r="J374" s="8"/>
    </row>
    <row r="375" spans="10:10" ht="14.25" customHeight="1" x14ac:dyDescent="0.3">
      <c r="J375" s="8"/>
    </row>
    <row r="376" spans="10:10" ht="14.25" customHeight="1" x14ac:dyDescent="0.3">
      <c r="J376" s="8"/>
    </row>
    <row r="377" spans="10:10" ht="14.25" customHeight="1" x14ac:dyDescent="0.3">
      <c r="J377" s="8"/>
    </row>
    <row r="378" spans="10:10" ht="14.25" customHeight="1" x14ac:dyDescent="0.3">
      <c r="J378" s="8"/>
    </row>
    <row r="379" spans="10:10" ht="14.25" customHeight="1" x14ac:dyDescent="0.3">
      <c r="J379" s="8"/>
    </row>
    <row r="380" spans="10:10" ht="14.25" customHeight="1" x14ac:dyDescent="0.3">
      <c r="J380" s="8"/>
    </row>
    <row r="381" spans="10:10" ht="14.25" customHeight="1" x14ac:dyDescent="0.3">
      <c r="J381" s="8"/>
    </row>
    <row r="382" spans="10:10" ht="14.25" customHeight="1" x14ac:dyDescent="0.3">
      <c r="J382" s="8"/>
    </row>
    <row r="383" spans="10:10" ht="14.25" customHeight="1" x14ac:dyDescent="0.3">
      <c r="J383" s="8"/>
    </row>
    <row r="384" spans="10:10" ht="14.25" customHeight="1" x14ac:dyDescent="0.3">
      <c r="J384" s="8"/>
    </row>
    <row r="385" spans="10:10" ht="14.25" customHeight="1" x14ac:dyDescent="0.3">
      <c r="J385" s="8"/>
    </row>
    <row r="386" spans="10:10" ht="14.25" customHeight="1" x14ac:dyDescent="0.3">
      <c r="J386" s="8"/>
    </row>
    <row r="387" spans="10:10" ht="14.25" customHeight="1" x14ac:dyDescent="0.3">
      <c r="J387" s="8"/>
    </row>
    <row r="388" spans="10:10" ht="14.25" customHeight="1" x14ac:dyDescent="0.3">
      <c r="J388" s="8"/>
    </row>
    <row r="389" spans="10:10" ht="14.25" customHeight="1" x14ac:dyDescent="0.3">
      <c r="J389" s="8"/>
    </row>
    <row r="390" spans="10:10" ht="14.25" customHeight="1" x14ac:dyDescent="0.3">
      <c r="J390" s="8"/>
    </row>
    <row r="391" spans="10:10" ht="14.25" customHeight="1" x14ac:dyDescent="0.3">
      <c r="J391" s="8"/>
    </row>
    <row r="392" spans="10:10" ht="14.25" customHeight="1" x14ac:dyDescent="0.3">
      <c r="J392" s="8"/>
    </row>
    <row r="393" spans="10:10" ht="14.25" customHeight="1" x14ac:dyDescent="0.3">
      <c r="J393" s="8"/>
    </row>
    <row r="394" spans="10:10" ht="14.25" customHeight="1" x14ac:dyDescent="0.3">
      <c r="J394" s="8"/>
    </row>
    <row r="395" spans="10:10" ht="14.25" customHeight="1" x14ac:dyDescent="0.3">
      <c r="J395" s="8"/>
    </row>
    <row r="396" spans="10:10" ht="14.25" customHeight="1" x14ac:dyDescent="0.3">
      <c r="J396" s="8"/>
    </row>
    <row r="397" spans="10:10" ht="14.25" customHeight="1" x14ac:dyDescent="0.3">
      <c r="J397" s="8"/>
    </row>
    <row r="398" spans="10:10" ht="14.25" customHeight="1" x14ac:dyDescent="0.3">
      <c r="J398" s="8"/>
    </row>
    <row r="399" spans="10:10" ht="14.25" customHeight="1" x14ac:dyDescent="0.3">
      <c r="J399" s="8"/>
    </row>
    <row r="400" spans="10:10" ht="14.25" customHeight="1" x14ac:dyDescent="0.3">
      <c r="J400" s="8"/>
    </row>
    <row r="401" spans="10:10" ht="14.25" customHeight="1" x14ac:dyDescent="0.3">
      <c r="J401" s="8"/>
    </row>
    <row r="402" spans="10:10" ht="14.25" customHeight="1" x14ac:dyDescent="0.3">
      <c r="J402" s="8"/>
    </row>
    <row r="403" spans="10:10" ht="14.25" customHeight="1" x14ac:dyDescent="0.3">
      <c r="J403" s="8"/>
    </row>
    <row r="404" spans="10:10" ht="14.25" customHeight="1" x14ac:dyDescent="0.3">
      <c r="J404" s="8"/>
    </row>
    <row r="405" spans="10:10" ht="14.25" customHeight="1" x14ac:dyDescent="0.3">
      <c r="J405" s="8"/>
    </row>
    <row r="406" spans="10:10" ht="14.25" customHeight="1" x14ac:dyDescent="0.3">
      <c r="J406" s="8"/>
    </row>
    <row r="407" spans="10:10" ht="14.25" customHeight="1" x14ac:dyDescent="0.3">
      <c r="J407" s="8"/>
    </row>
    <row r="408" spans="10:10" ht="14.25" customHeight="1" x14ac:dyDescent="0.3">
      <c r="J408" s="8"/>
    </row>
    <row r="409" spans="10:10" ht="14.25" customHeight="1" x14ac:dyDescent="0.3">
      <c r="J409" s="8"/>
    </row>
    <row r="410" spans="10:10" ht="14.25" customHeight="1" x14ac:dyDescent="0.3">
      <c r="J410" s="8"/>
    </row>
    <row r="411" spans="10:10" ht="14.25" customHeight="1" x14ac:dyDescent="0.3">
      <c r="J411" s="8"/>
    </row>
    <row r="412" spans="10:10" ht="14.25" customHeight="1" x14ac:dyDescent="0.3">
      <c r="J412" s="8"/>
    </row>
    <row r="413" spans="10:10" ht="14.25" customHeight="1" x14ac:dyDescent="0.3">
      <c r="J413" s="8"/>
    </row>
    <row r="414" spans="10:10" ht="14.25" customHeight="1" x14ac:dyDescent="0.3">
      <c r="J414" s="8"/>
    </row>
    <row r="415" spans="10:10" ht="14.25" customHeight="1" x14ac:dyDescent="0.3">
      <c r="J415" s="8"/>
    </row>
    <row r="416" spans="10:10" ht="14.25" customHeight="1" x14ac:dyDescent="0.3">
      <c r="J416" s="8"/>
    </row>
    <row r="417" spans="10:10" ht="14.25" customHeight="1" x14ac:dyDescent="0.3">
      <c r="J417" s="8"/>
    </row>
    <row r="418" spans="10:10" ht="14.25" customHeight="1" x14ac:dyDescent="0.3">
      <c r="J418" s="8"/>
    </row>
    <row r="419" spans="10:10" ht="14.25" customHeight="1" x14ac:dyDescent="0.3">
      <c r="J419" s="8"/>
    </row>
    <row r="420" spans="10:10" ht="14.25" customHeight="1" x14ac:dyDescent="0.3">
      <c r="J420" s="8"/>
    </row>
    <row r="421" spans="10:10" ht="14.25" customHeight="1" x14ac:dyDescent="0.3">
      <c r="J421" s="8"/>
    </row>
    <row r="422" spans="10:10" ht="14.25" customHeight="1" x14ac:dyDescent="0.3">
      <c r="J422" s="8"/>
    </row>
    <row r="423" spans="10:10" ht="14.25" customHeight="1" x14ac:dyDescent="0.3">
      <c r="J423" s="8"/>
    </row>
    <row r="424" spans="10:10" ht="14.25" customHeight="1" x14ac:dyDescent="0.3">
      <c r="J424" s="8"/>
    </row>
    <row r="425" spans="10:10" ht="14.25" customHeight="1" x14ac:dyDescent="0.3">
      <c r="J425" s="8"/>
    </row>
    <row r="426" spans="10:10" ht="14.25" customHeight="1" x14ac:dyDescent="0.3">
      <c r="J426" s="8"/>
    </row>
    <row r="427" spans="10:10" ht="14.25" customHeight="1" x14ac:dyDescent="0.3">
      <c r="J427" s="8"/>
    </row>
    <row r="428" spans="10:10" ht="14.25" customHeight="1" x14ac:dyDescent="0.3">
      <c r="J428" s="8"/>
    </row>
    <row r="429" spans="10:10" ht="14.25" customHeight="1" x14ac:dyDescent="0.3">
      <c r="J429" s="8"/>
    </row>
    <row r="430" spans="10:10" ht="14.25" customHeight="1" x14ac:dyDescent="0.3">
      <c r="J430" s="8"/>
    </row>
    <row r="431" spans="10:10" ht="14.25" customHeight="1" x14ac:dyDescent="0.3">
      <c r="J431" s="8"/>
    </row>
    <row r="432" spans="10:10" ht="14.25" customHeight="1" x14ac:dyDescent="0.3">
      <c r="J432" s="8"/>
    </row>
    <row r="433" spans="10:10" ht="14.25" customHeight="1" x14ac:dyDescent="0.3">
      <c r="J433" s="8"/>
    </row>
    <row r="434" spans="10:10" ht="14.25" customHeight="1" x14ac:dyDescent="0.3">
      <c r="J434" s="8"/>
    </row>
    <row r="435" spans="10:10" ht="14.25" customHeight="1" x14ac:dyDescent="0.3">
      <c r="J435" s="8"/>
    </row>
    <row r="436" spans="10:10" ht="14.25" customHeight="1" x14ac:dyDescent="0.3">
      <c r="J436" s="8"/>
    </row>
    <row r="437" spans="10:10" ht="14.25" customHeight="1" x14ac:dyDescent="0.3">
      <c r="J437" s="8"/>
    </row>
    <row r="438" spans="10:10" ht="14.25" customHeight="1" x14ac:dyDescent="0.3">
      <c r="J438" s="8"/>
    </row>
    <row r="439" spans="10:10" ht="14.25" customHeight="1" x14ac:dyDescent="0.3">
      <c r="J439" s="8"/>
    </row>
    <row r="440" spans="10:10" ht="14.25" customHeight="1" x14ac:dyDescent="0.3">
      <c r="J440" s="8"/>
    </row>
    <row r="441" spans="10:10" ht="14.25" customHeight="1" x14ac:dyDescent="0.3">
      <c r="J441" s="8"/>
    </row>
    <row r="442" spans="10:10" ht="14.25" customHeight="1" x14ac:dyDescent="0.3">
      <c r="J442" s="8"/>
    </row>
    <row r="443" spans="10:10" ht="14.25" customHeight="1" x14ac:dyDescent="0.3">
      <c r="J443" s="8"/>
    </row>
    <row r="444" spans="10:10" ht="14.25" customHeight="1" x14ac:dyDescent="0.3">
      <c r="J444" s="8"/>
    </row>
    <row r="445" spans="10:10" ht="14.25" customHeight="1" x14ac:dyDescent="0.3">
      <c r="J445" s="8"/>
    </row>
    <row r="446" spans="10:10" ht="14.25" customHeight="1" x14ac:dyDescent="0.3">
      <c r="J446" s="8"/>
    </row>
    <row r="447" spans="10:10" ht="14.25" customHeight="1" x14ac:dyDescent="0.3">
      <c r="J447" s="8"/>
    </row>
    <row r="448" spans="10:10" ht="14.25" customHeight="1" x14ac:dyDescent="0.3">
      <c r="J448" s="8"/>
    </row>
    <row r="449" spans="10:10" ht="14.25" customHeight="1" x14ac:dyDescent="0.3">
      <c r="J449" s="8"/>
    </row>
    <row r="450" spans="10:10" ht="14.25" customHeight="1" x14ac:dyDescent="0.3">
      <c r="J450" s="8"/>
    </row>
    <row r="451" spans="10:10" ht="14.25" customHeight="1" x14ac:dyDescent="0.3">
      <c r="J451" s="8"/>
    </row>
    <row r="452" spans="10:10" ht="14.25" customHeight="1" x14ac:dyDescent="0.3">
      <c r="J452" s="8"/>
    </row>
    <row r="453" spans="10:10" ht="14.25" customHeight="1" x14ac:dyDescent="0.3">
      <c r="J453" s="8"/>
    </row>
    <row r="454" spans="10:10" ht="14.25" customHeight="1" x14ac:dyDescent="0.3">
      <c r="J454" s="8"/>
    </row>
    <row r="455" spans="10:10" ht="14.25" customHeight="1" x14ac:dyDescent="0.3">
      <c r="J455" s="8"/>
    </row>
    <row r="456" spans="10:10" ht="14.25" customHeight="1" x14ac:dyDescent="0.3">
      <c r="J456" s="8"/>
    </row>
    <row r="457" spans="10:10" ht="14.25" customHeight="1" x14ac:dyDescent="0.3">
      <c r="J457" s="8"/>
    </row>
    <row r="458" spans="10:10" ht="14.25" customHeight="1" x14ac:dyDescent="0.3">
      <c r="J458" s="8"/>
    </row>
    <row r="459" spans="10:10" ht="14.25" customHeight="1" x14ac:dyDescent="0.3">
      <c r="J459" s="8"/>
    </row>
    <row r="460" spans="10:10" ht="14.25" customHeight="1" x14ac:dyDescent="0.3">
      <c r="J460" s="8"/>
    </row>
    <row r="461" spans="10:10" ht="14.25" customHeight="1" x14ac:dyDescent="0.3">
      <c r="J461" s="8"/>
    </row>
    <row r="462" spans="10:10" ht="14.25" customHeight="1" x14ac:dyDescent="0.3">
      <c r="J462" s="8"/>
    </row>
    <row r="463" spans="10:10" ht="14.25" customHeight="1" x14ac:dyDescent="0.3">
      <c r="J463" s="8"/>
    </row>
    <row r="464" spans="10:10" ht="14.25" customHeight="1" x14ac:dyDescent="0.3">
      <c r="J464" s="8"/>
    </row>
    <row r="465" spans="10:10" ht="14.25" customHeight="1" x14ac:dyDescent="0.3">
      <c r="J465" s="8"/>
    </row>
    <row r="466" spans="10:10" ht="14.25" customHeight="1" x14ac:dyDescent="0.3">
      <c r="J466" s="8"/>
    </row>
    <row r="467" spans="10:10" ht="14.25" customHeight="1" x14ac:dyDescent="0.3">
      <c r="J467" s="8"/>
    </row>
    <row r="468" spans="10:10" ht="14.25" customHeight="1" x14ac:dyDescent="0.3">
      <c r="J468" s="8"/>
    </row>
    <row r="469" spans="10:10" ht="14.25" customHeight="1" x14ac:dyDescent="0.3">
      <c r="J469" s="8"/>
    </row>
    <row r="470" spans="10:10" ht="14.25" customHeight="1" x14ac:dyDescent="0.3">
      <c r="J470" s="8"/>
    </row>
    <row r="471" spans="10:10" ht="14.25" customHeight="1" x14ac:dyDescent="0.3">
      <c r="J471" s="8"/>
    </row>
    <row r="472" spans="10:10" ht="14.25" customHeight="1" x14ac:dyDescent="0.3">
      <c r="J472" s="8"/>
    </row>
    <row r="473" spans="10:10" ht="14.25" customHeight="1" x14ac:dyDescent="0.3">
      <c r="J473" s="8"/>
    </row>
    <row r="474" spans="10:10" ht="14.25" customHeight="1" x14ac:dyDescent="0.3">
      <c r="J474" s="8"/>
    </row>
    <row r="475" spans="10:10" ht="14.25" customHeight="1" x14ac:dyDescent="0.3">
      <c r="J475" s="8"/>
    </row>
    <row r="476" spans="10:10" ht="14.25" customHeight="1" x14ac:dyDescent="0.3">
      <c r="J476" s="8"/>
    </row>
    <row r="477" spans="10:10" ht="14.25" customHeight="1" x14ac:dyDescent="0.3">
      <c r="J477" s="8"/>
    </row>
    <row r="478" spans="10:10" ht="14.25" customHeight="1" x14ac:dyDescent="0.3">
      <c r="J478" s="8"/>
    </row>
    <row r="479" spans="10:10" ht="14.25" customHeight="1" x14ac:dyDescent="0.3">
      <c r="J479" s="8"/>
    </row>
    <row r="480" spans="10:10" ht="14.25" customHeight="1" x14ac:dyDescent="0.3">
      <c r="J480" s="8"/>
    </row>
    <row r="481" spans="10:10" ht="14.25" customHeight="1" x14ac:dyDescent="0.3">
      <c r="J481" s="8"/>
    </row>
    <row r="482" spans="10:10" ht="14.25" customHeight="1" x14ac:dyDescent="0.3">
      <c r="J482" s="8"/>
    </row>
    <row r="483" spans="10:10" ht="14.25" customHeight="1" x14ac:dyDescent="0.3">
      <c r="J483" s="8"/>
    </row>
    <row r="484" spans="10:10" ht="14.25" customHeight="1" x14ac:dyDescent="0.3">
      <c r="J484" s="8"/>
    </row>
    <row r="485" spans="10:10" ht="14.25" customHeight="1" x14ac:dyDescent="0.3">
      <c r="J485" s="8"/>
    </row>
    <row r="486" spans="10:10" ht="14.25" customHeight="1" x14ac:dyDescent="0.3">
      <c r="J486" s="8"/>
    </row>
    <row r="487" spans="10:10" ht="14.25" customHeight="1" x14ac:dyDescent="0.3">
      <c r="J487" s="8"/>
    </row>
    <row r="488" spans="10:10" ht="14.25" customHeight="1" x14ac:dyDescent="0.3">
      <c r="J488" s="8"/>
    </row>
    <row r="489" spans="10:10" ht="14.25" customHeight="1" x14ac:dyDescent="0.3">
      <c r="J489" s="8"/>
    </row>
    <row r="490" spans="10:10" ht="14.25" customHeight="1" x14ac:dyDescent="0.3">
      <c r="J490" s="8"/>
    </row>
    <row r="491" spans="10:10" ht="14.25" customHeight="1" x14ac:dyDescent="0.3">
      <c r="J491" s="8"/>
    </row>
    <row r="492" spans="10:10" ht="14.25" customHeight="1" x14ac:dyDescent="0.3">
      <c r="J492" s="8"/>
    </row>
    <row r="493" spans="10:10" ht="14.25" customHeight="1" x14ac:dyDescent="0.3">
      <c r="J493" s="8"/>
    </row>
    <row r="494" spans="10:10" ht="14.25" customHeight="1" x14ac:dyDescent="0.3">
      <c r="J494" s="8"/>
    </row>
    <row r="495" spans="10:10" ht="14.25" customHeight="1" x14ac:dyDescent="0.3">
      <c r="J495" s="8"/>
    </row>
    <row r="496" spans="10:10" ht="14.25" customHeight="1" x14ac:dyDescent="0.3">
      <c r="J496" s="8"/>
    </row>
    <row r="497" spans="10:10" ht="14.25" customHeight="1" x14ac:dyDescent="0.3">
      <c r="J497" s="8"/>
    </row>
    <row r="498" spans="10:10" ht="14.25" customHeight="1" x14ac:dyDescent="0.3">
      <c r="J498" s="8"/>
    </row>
    <row r="499" spans="10:10" ht="14.25" customHeight="1" x14ac:dyDescent="0.3">
      <c r="J499" s="8"/>
    </row>
    <row r="500" spans="10:10" ht="14.25" customHeight="1" x14ac:dyDescent="0.3">
      <c r="J500" s="8"/>
    </row>
    <row r="501" spans="10:10" ht="14.25" customHeight="1" x14ac:dyDescent="0.3">
      <c r="J501" s="8"/>
    </row>
    <row r="502" spans="10:10" ht="14.25" customHeight="1" x14ac:dyDescent="0.3">
      <c r="J502" s="8"/>
    </row>
    <row r="503" spans="10:10" ht="14.25" customHeight="1" x14ac:dyDescent="0.3">
      <c r="J503" s="8"/>
    </row>
    <row r="504" spans="10:10" ht="14.25" customHeight="1" x14ac:dyDescent="0.3">
      <c r="J504" s="8"/>
    </row>
    <row r="505" spans="10:10" ht="14.25" customHeight="1" x14ac:dyDescent="0.3">
      <c r="J505" s="8"/>
    </row>
    <row r="506" spans="10:10" ht="14.25" customHeight="1" x14ac:dyDescent="0.3">
      <c r="J506" s="8"/>
    </row>
    <row r="507" spans="10:10" ht="14.25" customHeight="1" x14ac:dyDescent="0.3">
      <c r="J507" s="8"/>
    </row>
    <row r="508" spans="10:10" ht="14.25" customHeight="1" x14ac:dyDescent="0.3">
      <c r="J508" s="8"/>
    </row>
    <row r="509" spans="10:10" ht="14.25" customHeight="1" x14ac:dyDescent="0.3">
      <c r="J509" s="8"/>
    </row>
    <row r="510" spans="10:10" ht="14.25" customHeight="1" x14ac:dyDescent="0.3">
      <c r="J510" s="8"/>
    </row>
    <row r="511" spans="10:10" ht="14.25" customHeight="1" x14ac:dyDescent="0.3">
      <c r="J511" s="8"/>
    </row>
    <row r="512" spans="10:10" ht="14.25" customHeight="1" x14ac:dyDescent="0.3">
      <c r="J512" s="8"/>
    </row>
    <row r="513" spans="10:10" ht="14.25" customHeight="1" x14ac:dyDescent="0.3">
      <c r="J513" s="8"/>
    </row>
    <row r="514" spans="10:10" ht="14.25" customHeight="1" x14ac:dyDescent="0.3">
      <c r="J514" s="8"/>
    </row>
    <row r="515" spans="10:10" ht="14.25" customHeight="1" x14ac:dyDescent="0.3">
      <c r="J515" s="8"/>
    </row>
    <row r="516" spans="10:10" ht="14.25" customHeight="1" x14ac:dyDescent="0.3">
      <c r="J516" s="8"/>
    </row>
    <row r="517" spans="10:10" ht="14.25" customHeight="1" x14ac:dyDescent="0.3">
      <c r="J517" s="8"/>
    </row>
    <row r="518" spans="10:10" ht="14.25" customHeight="1" x14ac:dyDescent="0.3">
      <c r="J518" s="8"/>
    </row>
    <row r="519" spans="10:10" ht="14.25" customHeight="1" x14ac:dyDescent="0.3">
      <c r="J519" s="8"/>
    </row>
    <row r="520" spans="10:10" ht="14.25" customHeight="1" x14ac:dyDescent="0.3">
      <c r="J520" s="8"/>
    </row>
    <row r="521" spans="10:10" ht="14.25" customHeight="1" x14ac:dyDescent="0.3">
      <c r="J521" s="8"/>
    </row>
    <row r="522" spans="10:10" ht="14.25" customHeight="1" x14ac:dyDescent="0.3">
      <c r="J522" s="8"/>
    </row>
    <row r="523" spans="10:10" ht="14.25" customHeight="1" x14ac:dyDescent="0.3">
      <c r="J523" s="8"/>
    </row>
    <row r="524" spans="10:10" ht="14.25" customHeight="1" x14ac:dyDescent="0.3">
      <c r="J524" s="8"/>
    </row>
    <row r="525" spans="10:10" ht="14.25" customHeight="1" x14ac:dyDescent="0.3">
      <c r="J525" s="8"/>
    </row>
    <row r="526" spans="10:10" ht="14.25" customHeight="1" x14ac:dyDescent="0.3">
      <c r="J526" s="8"/>
    </row>
    <row r="527" spans="10:10" ht="14.25" customHeight="1" x14ac:dyDescent="0.3">
      <c r="J527" s="8"/>
    </row>
    <row r="528" spans="10:10" ht="14.25" customHeight="1" x14ac:dyDescent="0.3">
      <c r="J528" s="8"/>
    </row>
    <row r="529" spans="10:10" ht="14.25" customHeight="1" x14ac:dyDescent="0.3">
      <c r="J529" s="8"/>
    </row>
    <row r="530" spans="10:10" ht="14.25" customHeight="1" x14ac:dyDescent="0.3">
      <c r="J530" s="8"/>
    </row>
    <row r="531" spans="10:10" ht="14.25" customHeight="1" x14ac:dyDescent="0.3">
      <c r="J531" s="8"/>
    </row>
    <row r="532" spans="10:10" ht="14.25" customHeight="1" x14ac:dyDescent="0.3">
      <c r="J532" s="8"/>
    </row>
    <row r="533" spans="10:10" ht="14.25" customHeight="1" x14ac:dyDescent="0.3">
      <c r="J533" s="8"/>
    </row>
    <row r="534" spans="10:10" ht="14.25" customHeight="1" x14ac:dyDescent="0.3">
      <c r="J534" s="8"/>
    </row>
    <row r="535" spans="10:10" ht="14.25" customHeight="1" x14ac:dyDescent="0.3">
      <c r="J535" s="8"/>
    </row>
    <row r="536" spans="10:10" ht="14.25" customHeight="1" x14ac:dyDescent="0.3">
      <c r="J536" s="8"/>
    </row>
    <row r="537" spans="10:10" ht="14.25" customHeight="1" x14ac:dyDescent="0.3">
      <c r="J537" s="8"/>
    </row>
    <row r="538" spans="10:10" ht="14.25" customHeight="1" x14ac:dyDescent="0.3">
      <c r="J538" s="8"/>
    </row>
    <row r="539" spans="10:10" ht="14.25" customHeight="1" x14ac:dyDescent="0.3">
      <c r="J539" s="8"/>
    </row>
    <row r="540" spans="10:10" ht="14.25" customHeight="1" x14ac:dyDescent="0.3">
      <c r="J540" s="8"/>
    </row>
    <row r="541" spans="10:10" ht="14.25" customHeight="1" x14ac:dyDescent="0.3">
      <c r="J541" s="8"/>
    </row>
    <row r="542" spans="10:10" ht="14.25" customHeight="1" x14ac:dyDescent="0.3">
      <c r="J542" s="8"/>
    </row>
    <row r="543" spans="10:10" ht="14.25" customHeight="1" x14ac:dyDescent="0.3">
      <c r="J543" s="8"/>
    </row>
    <row r="544" spans="10:10" ht="14.25" customHeight="1" x14ac:dyDescent="0.3">
      <c r="J544" s="8"/>
    </row>
    <row r="545" spans="10:10" ht="14.25" customHeight="1" x14ac:dyDescent="0.3">
      <c r="J545" s="8"/>
    </row>
    <row r="546" spans="10:10" ht="14.25" customHeight="1" x14ac:dyDescent="0.3">
      <c r="J546" s="8"/>
    </row>
    <row r="547" spans="10:10" ht="14.25" customHeight="1" x14ac:dyDescent="0.3">
      <c r="J547" s="8"/>
    </row>
    <row r="548" spans="10:10" ht="14.25" customHeight="1" x14ac:dyDescent="0.3">
      <c r="J548" s="8"/>
    </row>
    <row r="549" spans="10:10" ht="14.25" customHeight="1" x14ac:dyDescent="0.3">
      <c r="J549" s="8"/>
    </row>
    <row r="550" spans="10:10" ht="14.25" customHeight="1" x14ac:dyDescent="0.3">
      <c r="J550" s="8"/>
    </row>
    <row r="551" spans="10:10" ht="14.25" customHeight="1" x14ac:dyDescent="0.3">
      <c r="J551" s="8"/>
    </row>
    <row r="552" spans="10:10" ht="14.25" customHeight="1" x14ac:dyDescent="0.3">
      <c r="J552" s="8"/>
    </row>
    <row r="553" spans="10:10" ht="14.25" customHeight="1" x14ac:dyDescent="0.3">
      <c r="J553" s="8"/>
    </row>
    <row r="554" spans="10:10" ht="14.25" customHeight="1" x14ac:dyDescent="0.3">
      <c r="J554" s="8"/>
    </row>
    <row r="555" spans="10:10" ht="14.25" customHeight="1" x14ac:dyDescent="0.3">
      <c r="J555" s="8"/>
    </row>
    <row r="556" spans="10:10" ht="14.25" customHeight="1" x14ac:dyDescent="0.3">
      <c r="J556" s="8"/>
    </row>
    <row r="557" spans="10:10" ht="14.25" customHeight="1" x14ac:dyDescent="0.3">
      <c r="J557" s="8"/>
    </row>
    <row r="558" spans="10:10" ht="14.25" customHeight="1" x14ac:dyDescent="0.3">
      <c r="J558" s="8"/>
    </row>
    <row r="559" spans="10:10" ht="14.25" customHeight="1" x14ac:dyDescent="0.3">
      <c r="J559" s="8"/>
    </row>
    <row r="560" spans="10:10" ht="14.25" customHeight="1" x14ac:dyDescent="0.3">
      <c r="J560" s="8"/>
    </row>
    <row r="561" spans="10:10" ht="14.25" customHeight="1" x14ac:dyDescent="0.3">
      <c r="J561" s="8"/>
    </row>
    <row r="562" spans="10:10" ht="14.25" customHeight="1" x14ac:dyDescent="0.3">
      <c r="J562" s="8"/>
    </row>
    <row r="563" spans="10:10" ht="14.25" customHeight="1" x14ac:dyDescent="0.3">
      <c r="J563" s="8"/>
    </row>
    <row r="564" spans="10:10" ht="14.25" customHeight="1" x14ac:dyDescent="0.3">
      <c r="J564" s="8"/>
    </row>
    <row r="565" spans="10:10" ht="14.25" customHeight="1" x14ac:dyDescent="0.3">
      <c r="J565" s="8"/>
    </row>
    <row r="566" spans="10:10" ht="14.25" customHeight="1" x14ac:dyDescent="0.3">
      <c r="J566" s="8"/>
    </row>
    <row r="567" spans="10:10" ht="14.25" customHeight="1" x14ac:dyDescent="0.3">
      <c r="J567" s="8"/>
    </row>
    <row r="568" spans="10:10" ht="14.25" customHeight="1" x14ac:dyDescent="0.3">
      <c r="J568" s="8"/>
    </row>
    <row r="569" spans="10:10" ht="14.25" customHeight="1" x14ac:dyDescent="0.3">
      <c r="J569" s="8"/>
    </row>
    <row r="570" spans="10:10" ht="14.25" customHeight="1" x14ac:dyDescent="0.3">
      <c r="J570" s="8"/>
    </row>
    <row r="571" spans="10:10" ht="14.25" customHeight="1" x14ac:dyDescent="0.3">
      <c r="J571" s="8"/>
    </row>
    <row r="572" spans="10:10" ht="14.25" customHeight="1" x14ac:dyDescent="0.3">
      <c r="J572" s="8"/>
    </row>
    <row r="573" spans="10:10" ht="14.25" customHeight="1" x14ac:dyDescent="0.3">
      <c r="J573" s="8"/>
    </row>
    <row r="574" spans="10:10" ht="14.25" customHeight="1" x14ac:dyDescent="0.3">
      <c r="J574" s="8"/>
    </row>
    <row r="575" spans="10:10" ht="14.25" customHeight="1" x14ac:dyDescent="0.3">
      <c r="J575" s="8"/>
    </row>
    <row r="576" spans="10:10" ht="14.25" customHeight="1" x14ac:dyDescent="0.3">
      <c r="J576" s="8"/>
    </row>
    <row r="577" spans="10:10" ht="14.25" customHeight="1" x14ac:dyDescent="0.3">
      <c r="J577" s="8"/>
    </row>
    <row r="578" spans="10:10" ht="14.25" customHeight="1" x14ac:dyDescent="0.3">
      <c r="J578" s="8"/>
    </row>
    <row r="579" spans="10:10" ht="14.25" customHeight="1" x14ac:dyDescent="0.3">
      <c r="J579" s="8"/>
    </row>
    <row r="580" spans="10:10" ht="14.25" customHeight="1" x14ac:dyDescent="0.3">
      <c r="J580" s="8"/>
    </row>
    <row r="581" spans="10:10" ht="14.25" customHeight="1" x14ac:dyDescent="0.3">
      <c r="J581" s="8"/>
    </row>
    <row r="582" spans="10:10" ht="14.25" customHeight="1" x14ac:dyDescent="0.3">
      <c r="J582" s="8"/>
    </row>
    <row r="583" spans="10:10" ht="14.25" customHeight="1" x14ac:dyDescent="0.3">
      <c r="J583" s="8"/>
    </row>
    <row r="584" spans="10:10" ht="14.25" customHeight="1" x14ac:dyDescent="0.3">
      <c r="J584" s="8"/>
    </row>
    <row r="585" spans="10:10" ht="14.25" customHeight="1" x14ac:dyDescent="0.3">
      <c r="J585" s="8"/>
    </row>
    <row r="586" spans="10:10" ht="14.25" customHeight="1" x14ac:dyDescent="0.3">
      <c r="J586" s="8"/>
    </row>
    <row r="587" spans="10:10" ht="14.25" customHeight="1" x14ac:dyDescent="0.3">
      <c r="J587" s="8"/>
    </row>
    <row r="588" spans="10:10" ht="14.25" customHeight="1" x14ac:dyDescent="0.3">
      <c r="J588" s="8"/>
    </row>
    <row r="589" spans="10:10" ht="14.25" customHeight="1" x14ac:dyDescent="0.3">
      <c r="J589" s="8"/>
    </row>
    <row r="590" spans="10:10" ht="14.25" customHeight="1" x14ac:dyDescent="0.3">
      <c r="J590" s="8"/>
    </row>
    <row r="591" spans="10:10" ht="14.25" customHeight="1" x14ac:dyDescent="0.3">
      <c r="J591" s="8"/>
    </row>
    <row r="592" spans="10:10" ht="14.25" customHeight="1" x14ac:dyDescent="0.3">
      <c r="J592" s="8"/>
    </row>
    <row r="593" spans="10:10" ht="14.25" customHeight="1" x14ac:dyDescent="0.3">
      <c r="J593" s="8"/>
    </row>
    <row r="594" spans="10:10" ht="14.25" customHeight="1" x14ac:dyDescent="0.3">
      <c r="J594" s="8"/>
    </row>
    <row r="595" spans="10:10" ht="14.25" customHeight="1" x14ac:dyDescent="0.3">
      <c r="J595" s="8"/>
    </row>
    <row r="596" spans="10:10" ht="14.25" customHeight="1" x14ac:dyDescent="0.3">
      <c r="J596" s="8"/>
    </row>
    <row r="597" spans="10:10" ht="14.25" customHeight="1" x14ac:dyDescent="0.3">
      <c r="J597" s="8"/>
    </row>
    <row r="598" spans="10:10" ht="14.25" customHeight="1" x14ac:dyDescent="0.3">
      <c r="J598" s="8"/>
    </row>
    <row r="599" spans="10:10" ht="14.25" customHeight="1" x14ac:dyDescent="0.3">
      <c r="J599" s="8"/>
    </row>
    <row r="600" spans="10:10" ht="14.25" customHeight="1" x14ac:dyDescent="0.3">
      <c r="J600" s="8"/>
    </row>
    <row r="601" spans="10:10" ht="14.25" customHeight="1" x14ac:dyDescent="0.3">
      <c r="J601" s="8"/>
    </row>
    <row r="602" spans="10:10" ht="14.25" customHeight="1" x14ac:dyDescent="0.3">
      <c r="J602" s="8"/>
    </row>
    <row r="603" spans="10:10" ht="14.25" customHeight="1" x14ac:dyDescent="0.3">
      <c r="J603" s="8"/>
    </row>
    <row r="604" spans="10:10" ht="14.25" customHeight="1" x14ac:dyDescent="0.3">
      <c r="J604" s="8"/>
    </row>
    <row r="605" spans="10:10" ht="14.25" customHeight="1" x14ac:dyDescent="0.3">
      <c r="J605" s="8"/>
    </row>
    <row r="606" spans="10:10" ht="14.25" customHeight="1" x14ac:dyDescent="0.3">
      <c r="J606" s="8"/>
    </row>
    <row r="607" spans="10:10" ht="14.25" customHeight="1" x14ac:dyDescent="0.3">
      <c r="J607" s="8"/>
    </row>
    <row r="608" spans="10:10" ht="14.25" customHeight="1" x14ac:dyDescent="0.3">
      <c r="J608" s="8"/>
    </row>
    <row r="609" spans="10:10" ht="14.25" customHeight="1" x14ac:dyDescent="0.3">
      <c r="J609" s="8"/>
    </row>
    <row r="610" spans="10:10" ht="14.25" customHeight="1" x14ac:dyDescent="0.3">
      <c r="J610" s="8"/>
    </row>
    <row r="611" spans="10:10" ht="14.25" customHeight="1" x14ac:dyDescent="0.3">
      <c r="J611" s="8"/>
    </row>
    <row r="612" spans="10:10" ht="14.25" customHeight="1" x14ac:dyDescent="0.3">
      <c r="J612" s="8"/>
    </row>
    <row r="613" spans="10:10" ht="14.25" customHeight="1" x14ac:dyDescent="0.3">
      <c r="J613" s="8"/>
    </row>
    <row r="614" spans="10:10" ht="14.25" customHeight="1" x14ac:dyDescent="0.3">
      <c r="J614" s="8"/>
    </row>
    <row r="615" spans="10:10" ht="14.25" customHeight="1" x14ac:dyDescent="0.3">
      <c r="J615" s="8"/>
    </row>
    <row r="616" spans="10:10" ht="14.25" customHeight="1" x14ac:dyDescent="0.3">
      <c r="J616" s="8"/>
    </row>
    <row r="617" spans="10:10" ht="14.25" customHeight="1" x14ac:dyDescent="0.3">
      <c r="J617" s="8"/>
    </row>
    <row r="618" spans="10:10" ht="14.25" customHeight="1" x14ac:dyDescent="0.3">
      <c r="J618" s="8"/>
    </row>
    <row r="619" spans="10:10" ht="14.25" customHeight="1" x14ac:dyDescent="0.3">
      <c r="J619" s="8"/>
    </row>
    <row r="620" spans="10:10" ht="14.25" customHeight="1" x14ac:dyDescent="0.3">
      <c r="J620" s="8"/>
    </row>
    <row r="621" spans="10:10" ht="14.25" customHeight="1" x14ac:dyDescent="0.3">
      <c r="J621" s="8"/>
    </row>
    <row r="622" spans="10:10" ht="14.25" customHeight="1" x14ac:dyDescent="0.3">
      <c r="J622" s="8"/>
    </row>
    <row r="623" spans="10:10" ht="14.25" customHeight="1" x14ac:dyDescent="0.3">
      <c r="J623" s="8"/>
    </row>
    <row r="624" spans="10:10" ht="14.25" customHeight="1" x14ac:dyDescent="0.3">
      <c r="J624" s="8"/>
    </row>
    <row r="625" spans="10:10" ht="14.25" customHeight="1" x14ac:dyDescent="0.3">
      <c r="J625" s="8"/>
    </row>
    <row r="626" spans="10:10" ht="14.25" customHeight="1" x14ac:dyDescent="0.3">
      <c r="J626" s="8"/>
    </row>
    <row r="627" spans="10:10" ht="14.25" customHeight="1" x14ac:dyDescent="0.3">
      <c r="J627" s="8"/>
    </row>
    <row r="628" spans="10:10" ht="14.25" customHeight="1" x14ac:dyDescent="0.3">
      <c r="J628" s="8"/>
    </row>
    <row r="629" spans="10:10" ht="14.25" customHeight="1" x14ac:dyDescent="0.3">
      <c r="J629" s="8"/>
    </row>
    <row r="630" spans="10:10" ht="14.25" customHeight="1" x14ac:dyDescent="0.3">
      <c r="J630" s="8"/>
    </row>
    <row r="631" spans="10:10" ht="14.25" customHeight="1" x14ac:dyDescent="0.3">
      <c r="J631" s="8"/>
    </row>
    <row r="632" spans="10:10" ht="14.25" customHeight="1" x14ac:dyDescent="0.3">
      <c r="J632" s="8"/>
    </row>
    <row r="633" spans="10:10" ht="14.25" customHeight="1" x14ac:dyDescent="0.3">
      <c r="J633" s="8"/>
    </row>
    <row r="634" spans="10:10" ht="14.25" customHeight="1" x14ac:dyDescent="0.3">
      <c r="J634" s="8"/>
    </row>
    <row r="635" spans="10:10" ht="14.25" customHeight="1" x14ac:dyDescent="0.3">
      <c r="J635" s="8"/>
    </row>
    <row r="636" spans="10:10" ht="14.25" customHeight="1" x14ac:dyDescent="0.3">
      <c r="J636" s="8"/>
    </row>
    <row r="637" spans="10:10" ht="14.25" customHeight="1" x14ac:dyDescent="0.3">
      <c r="J637" s="8"/>
    </row>
    <row r="638" spans="10:10" ht="14.25" customHeight="1" x14ac:dyDescent="0.3">
      <c r="J638" s="8"/>
    </row>
    <row r="639" spans="10:10" ht="14.25" customHeight="1" x14ac:dyDescent="0.3">
      <c r="J639" s="8"/>
    </row>
    <row r="640" spans="10:10" ht="14.25" customHeight="1" x14ac:dyDescent="0.3">
      <c r="J640" s="8"/>
    </row>
    <row r="641" spans="10:10" ht="14.25" customHeight="1" x14ac:dyDescent="0.3">
      <c r="J641" s="8"/>
    </row>
    <row r="642" spans="10:10" ht="14.25" customHeight="1" x14ac:dyDescent="0.3">
      <c r="J642" s="8"/>
    </row>
    <row r="643" spans="10:10" ht="14.25" customHeight="1" x14ac:dyDescent="0.3">
      <c r="J643" s="8"/>
    </row>
    <row r="644" spans="10:10" ht="14.25" customHeight="1" x14ac:dyDescent="0.3">
      <c r="J644" s="8"/>
    </row>
    <row r="645" spans="10:10" ht="14.25" customHeight="1" x14ac:dyDescent="0.3">
      <c r="J645" s="8"/>
    </row>
    <row r="646" spans="10:10" ht="14.25" customHeight="1" x14ac:dyDescent="0.3">
      <c r="J646" s="8"/>
    </row>
    <row r="647" spans="10:10" ht="14.25" customHeight="1" x14ac:dyDescent="0.3">
      <c r="J647" s="8"/>
    </row>
    <row r="648" spans="10:10" ht="14.25" customHeight="1" x14ac:dyDescent="0.3">
      <c r="J648" s="8"/>
    </row>
    <row r="649" spans="10:10" ht="14.25" customHeight="1" x14ac:dyDescent="0.3">
      <c r="J649" s="8"/>
    </row>
    <row r="650" spans="10:10" ht="14.25" customHeight="1" x14ac:dyDescent="0.3">
      <c r="J650" s="8"/>
    </row>
    <row r="651" spans="10:10" ht="14.25" customHeight="1" x14ac:dyDescent="0.3">
      <c r="J651" s="8"/>
    </row>
    <row r="652" spans="10:10" ht="14.25" customHeight="1" x14ac:dyDescent="0.3">
      <c r="J652" s="8"/>
    </row>
    <row r="653" spans="10:10" ht="14.25" customHeight="1" x14ac:dyDescent="0.3">
      <c r="J653" s="8"/>
    </row>
    <row r="654" spans="10:10" ht="14.25" customHeight="1" x14ac:dyDescent="0.3">
      <c r="J654" s="8"/>
    </row>
    <row r="655" spans="10:10" ht="14.25" customHeight="1" x14ac:dyDescent="0.3">
      <c r="J655" s="8"/>
    </row>
    <row r="656" spans="10:10" ht="14.25" customHeight="1" x14ac:dyDescent="0.3">
      <c r="J656" s="8"/>
    </row>
    <row r="657" spans="10:10" ht="14.25" customHeight="1" x14ac:dyDescent="0.3">
      <c r="J657" s="8"/>
    </row>
    <row r="658" spans="10:10" ht="14.25" customHeight="1" x14ac:dyDescent="0.3">
      <c r="J658" s="8"/>
    </row>
    <row r="659" spans="10:10" ht="14.25" customHeight="1" x14ac:dyDescent="0.3">
      <c r="J659" s="8"/>
    </row>
    <row r="660" spans="10:10" ht="14.25" customHeight="1" x14ac:dyDescent="0.3">
      <c r="J660" s="8"/>
    </row>
    <row r="661" spans="10:10" ht="14.25" customHeight="1" x14ac:dyDescent="0.3">
      <c r="J661" s="8"/>
    </row>
    <row r="662" spans="10:10" ht="14.25" customHeight="1" x14ac:dyDescent="0.3">
      <c r="J662" s="8"/>
    </row>
    <row r="663" spans="10:10" ht="14.25" customHeight="1" x14ac:dyDescent="0.3">
      <c r="J663" s="8"/>
    </row>
    <row r="664" spans="10:10" ht="14.25" customHeight="1" x14ac:dyDescent="0.3">
      <c r="J664" s="8"/>
    </row>
    <row r="665" spans="10:10" ht="14.25" customHeight="1" x14ac:dyDescent="0.3">
      <c r="J665" s="8"/>
    </row>
    <row r="666" spans="10:10" ht="14.25" customHeight="1" x14ac:dyDescent="0.3">
      <c r="J666" s="8"/>
    </row>
    <row r="667" spans="10:10" ht="14.25" customHeight="1" x14ac:dyDescent="0.3">
      <c r="J667" s="8"/>
    </row>
    <row r="668" spans="10:10" ht="14.25" customHeight="1" x14ac:dyDescent="0.3">
      <c r="J668" s="8"/>
    </row>
    <row r="669" spans="10:10" ht="14.25" customHeight="1" x14ac:dyDescent="0.3">
      <c r="J669" s="8"/>
    </row>
    <row r="670" spans="10:10" ht="14.25" customHeight="1" x14ac:dyDescent="0.3">
      <c r="J670" s="8"/>
    </row>
    <row r="671" spans="10:10" ht="14.25" customHeight="1" x14ac:dyDescent="0.3">
      <c r="J671" s="8"/>
    </row>
    <row r="672" spans="10:10" ht="14.25" customHeight="1" x14ac:dyDescent="0.3">
      <c r="J672" s="8"/>
    </row>
    <row r="673" spans="10:10" ht="14.25" customHeight="1" x14ac:dyDescent="0.3">
      <c r="J673" s="8"/>
    </row>
    <row r="674" spans="10:10" ht="14.25" customHeight="1" x14ac:dyDescent="0.3">
      <c r="J674" s="8"/>
    </row>
    <row r="675" spans="10:10" ht="14.25" customHeight="1" x14ac:dyDescent="0.3">
      <c r="J675" s="8"/>
    </row>
    <row r="676" spans="10:10" ht="14.25" customHeight="1" x14ac:dyDescent="0.3">
      <c r="J676" s="8"/>
    </row>
    <row r="677" spans="10:10" ht="14.25" customHeight="1" x14ac:dyDescent="0.3">
      <c r="J677" s="8"/>
    </row>
    <row r="678" spans="10:10" ht="14.25" customHeight="1" x14ac:dyDescent="0.3">
      <c r="J678" s="8"/>
    </row>
    <row r="679" spans="10:10" ht="14.25" customHeight="1" x14ac:dyDescent="0.3">
      <c r="J679" s="8"/>
    </row>
    <row r="680" spans="10:10" ht="14.25" customHeight="1" x14ac:dyDescent="0.3">
      <c r="J680" s="8"/>
    </row>
    <row r="681" spans="10:10" ht="14.25" customHeight="1" x14ac:dyDescent="0.3">
      <c r="J681" s="8"/>
    </row>
    <row r="682" spans="10:10" ht="14.25" customHeight="1" x14ac:dyDescent="0.3">
      <c r="J682" s="8"/>
    </row>
    <row r="683" spans="10:10" ht="14.25" customHeight="1" x14ac:dyDescent="0.3">
      <c r="J683" s="8"/>
    </row>
    <row r="684" spans="10:10" ht="14.25" customHeight="1" x14ac:dyDescent="0.3">
      <c r="J684" s="8"/>
    </row>
    <row r="685" spans="10:10" ht="14.25" customHeight="1" x14ac:dyDescent="0.3">
      <c r="J685" s="8"/>
    </row>
    <row r="686" spans="10:10" ht="14.25" customHeight="1" x14ac:dyDescent="0.3">
      <c r="J686" s="8"/>
    </row>
    <row r="687" spans="10:10" ht="14.25" customHeight="1" x14ac:dyDescent="0.3">
      <c r="J687" s="8"/>
    </row>
    <row r="688" spans="10:10" ht="14.25" customHeight="1" x14ac:dyDescent="0.3">
      <c r="J688" s="8"/>
    </row>
    <row r="689" spans="10:10" ht="14.25" customHeight="1" x14ac:dyDescent="0.3">
      <c r="J689" s="8"/>
    </row>
    <row r="690" spans="10:10" ht="14.25" customHeight="1" x14ac:dyDescent="0.3">
      <c r="J690" s="8"/>
    </row>
    <row r="691" spans="10:10" ht="14.25" customHeight="1" x14ac:dyDescent="0.3">
      <c r="J691" s="8"/>
    </row>
    <row r="692" spans="10:10" ht="14.25" customHeight="1" x14ac:dyDescent="0.3">
      <c r="J692" s="8"/>
    </row>
    <row r="693" spans="10:10" ht="14.25" customHeight="1" x14ac:dyDescent="0.3">
      <c r="J693" s="8"/>
    </row>
    <row r="694" spans="10:10" ht="14.25" customHeight="1" x14ac:dyDescent="0.3">
      <c r="J694" s="8"/>
    </row>
    <row r="695" spans="10:10" ht="14.25" customHeight="1" x14ac:dyDescent="0.3">
      <c r="J695" s="8"/>
    </row>
    <row r="696" spans="10:10" ht="14.25" customHeight="1" x14ac:dyDescent="0.3">
      <c r="J696" s="8"/>
    </row>
    <row r="697" spans="10:10" ht="14.25" customHeight="1" x14ac:dyDescent="0.3">
      <c r="J697" s="8"/>
    </row>
    <row r="698" spans="10:10" ht="14.25" customHeight="1" x14ac:dyDescent="0.3">
      <c r="J698" s="8"/>
    </row>
    <row r="699" spans="10:10" ht="14.25" customHeight="1" x14ac:dyDescent="0.3">
      <c r="J699" s="8"/>
    </row>
    <row r="700" spans="10:10" ht="14.25" customHeight="1" x14ac:dyDescent="0.3">
      <c r="J700" s="8"/>
    </row>
    <row r="701" spans="10:10" ht="14.25" customHeight="1" x14ac:dyDescent="0.3">
      <c r="J701" s="8"/>
    </row>
    <row r="702" spans="10:10" ht="14.25" customHeight="1" x14ac:dyDescent="0.3">
      <c r="J702" s="8"/>
    </row>
    <row r="703" spans="10:10" ht="14.25" customHeight="1" x14ac:dyDescent="0.3">
      <c r="J703" s="8"/>
    </row>
    <row r="704" spans="10:10" ht="14.25" customHeight="1" x14ac:dyDescent="0.3">
      <c r="J704" s="8"/>
    </row>
    <row r="705" spans="10:10" ht="14.25" customHeight="1" x14ac:dyDescent="0.3">
      <c r="J705" s="8"/>
    </row>
    <row r="706" spans="10:10" ht="14.25" customHeight="1" x14ac:dyDescent="0.3">
      <c r="J706" s="8"/>
    </row>
    <row r="707" spans="10:10" ht="14.25" customHeight="1" x14ac:dyDescent="0.3">
      <c r="J707" s="8"/>
    </row>
    <row r="708" spans="10:10" ht="14.25" customHeight="1" x14ac:dyDescent="0.3">
      <c r="J708" s="8"/>
    </row>
    <row r="709" spans="10:10" ht="14.25" customHeight="1" x14ac:dyDescent="0.3">
      <c r="J709" s="8"/>
    </row>
    <row r="710" spans="10:10" ht="14.25" customHeight="1" x14ac:dyDescent="0.3">
      <c r="J710" s="8"/>
    </row>
    <row r="711" spans="10:10" ht="14.25" customHeight="1" x14ac:dyDescent="0.3">
      <c r="J711" s="8"/>
    </row>
    <row r="712" spans="10:10" ht="14.25" customHeight="1" x14ac:dyDescent="0.3">
      <c r="J712" s="8"/>
    </row>
    <row r="713" spans="10:10" ht="14.25" customHeight="1" x14ac:dyDescent="0.3">
      <c r="J713" s="8"/>
    </row>
    <row r="714" spans="10:10" ht="14.25" customHeight="1" x14ac:dyDescent="0.3">
      <c r="J714" s="8"/>
    </row>
    <row r="715" spans="10:10" ht="14.25" customHeight="1" x14ac:dyDescent="0.3">
      <c r="J715" s="8"/>
    </row>
    <row r="716" spans="10:10" ht="14.25" customHeight="1" x14ac:dyDescent="0.3">
      <c r="J716" s="8"/>
    </row>
    <row r="717" spans="10:10" ht="14.25" customHeight="1" x14ac:dyDescent="0.3">
      <c r="J717" s="8"/>
    </row>
    <row r="718" spans="10:10" ht="14.25" customHeight="1" x14ac:dyDescent="0.3">
      <c r="J718" s="8"/>
    </row>
    <row r="719" spans="10:10" ht="14.25" customHeight="1" x14ac:dyDescent="0.3">
      <c r="J719" s="8"/>
    </row>
    <row r="720" spans="10:10" ht="14.25" customHeight="1" x14ac:dyDescent="0.3">
      <c r="J720" s="8"/>
    </row>
    <row r="721" spans="10:10" ht="14.25" customHeight="1" x14ac:dyDescent="0.3">
      <c r="J721" s="8"/>
    </row>
    <row r="722" spans="10:10" ht="14.25" customHeight="1" x14ac:dyDescent="0.3">
      <c r="J722" s="8"/>
    </row>
    <row r="723" spans="10:10" ht="14.25" customHeight="1" x14ac:dyDescent="0.3">
      <c r="J723" s="8"/>
    </row>
    <row r="724" spans="10:10" ht="14.25" customHeight="1" x14ac:dyDescent="0.3">
      <c r="J724" s="8"/>
    </row>
    <row r="725" spans="10:10" ht="14.25" customHeight="1" x14ac:dyDescent="0.3">
      <c r="J725" s="8"/>
    </row>
    <row r="726" spans="10:10" ht="14.25" customHeight="1" x14ac:dyDescent="0.3">
      <c r="J726" s="8"/>
    </row>
    <row r="727" spans="10:10" ht="14.25" customHeight="1" x14ac:dyDescent="0.3">
      <c r="J727" s="8"/>
    </row>
    <row r="728" spans="10:10" ht="14.25" customHeight="1" x14ac:dyDescent="0.3">
      <c r="J728" s="8"/>
    </row>
    <row r="729" spans="10:10" ht="14.25" customHeight="1" x14ac:dyDescent="0.3">
      <c r="J729" s="8"/>
    </row>
    <row r="730" spans="10:10" ht="14.25" customHeight="1" x14ac:dyDescent="0.3">
      <c r="J730" s="8"/>
    </row>
    <row r="731" spans="10:10" ht="14.25" customHeight="1" x14ac:dyDescent="0.3">
      <c r="J731" s="8"/>
    </row>
    <row r="732" spans="10:10" ht="14.25" customHeight="1" x14ac:dyDescent="0.3">
      <c r="J732" s="8"/>
    </row>
    <row r="733" spans="10:10" ht="14.25" customHeight="1" x14ac:dyDescent="0.3">
      <c r="J733" s="8"/>
    </row>
    <row r="734" spans="10:10" ht="14.25" customHeight="1" x14ac:dyDescent="0.3">
      <c r="J734" s="8"/>
    </row>
    <row r="735" spans="10:10" ht="14.25" customHeight="1" x14ac:dyDescent="0.3">
      <c r="J735" s="8"/>
    </row>
    <row r="736" spans="10:10" ht="14.25" customHeight="1" x14ac:dyDescent="0.3">
      <c r="J736" s="8"/>
    </row>
    <row r="737" spans="10:10" ht="14.25" customHeight="1" x14ac:dyDescent="0.3">
      <c r="J737" s="8"/>
    </row>
    <row r="738" spans="10:10" ht="14.25" customHeight="1" x14ac:dyDescent="0.3">
      <c r="J738" s="8"/>
    </row>
    <row r="739" spans="10:10" ht="14.25" customHeight="1" x14ac:dyDescent="0.3">
      <c r="J739" s="8"/>
    </row>
    <row r="740" spans="10:10" ht="14.25" customHeight="1" x14ac:dyDescent="0.3">
      <c r="J740" s="8"/>
    </row>
    <row r="741" spans="10:10" ht="14.25" customHeight="1" x14ac:dyDescent="0.3">
      <c r="J741" s="8"/>
    </row>
    <row r="742" spans="10:10" ht="14.25" customHeight="1" x14ac:dyDescent="0.3">
      <c r="J742" s="8"/>
    </row>
    <row r="743" spans="10:10" ht="14.25" customHeight="1" x14ac:dyDescent="0.3">
      <c r="J743" s="8"/>
    </row>
    <row r="744" spans="10:10" ht="14.25" customHeight="1" x14ac:dyDescent="0.3">
      <c r="J744" s="8"/>
    </row>
    <row r="745" spans="10:10" ht="14.25" customHeight="1" x14ac:dyDescent="0.3">
      <c r="J745" s="8"/>
    </row>
    <row r="746" spans="10:10" ht="14.25" customHeight="1" x14ac:dyDescent="0.3">
      <c r="J746" s="8"/>
    </row>
    <row r="747" spans="10:10" ht="14.25" customHeight="1" x14ac:dyDescent="0.3">
      <c r="J747" s="8"/>
    </row>
    <row r="748" spans="10:10" ht="14.25" customHeight="1" x14ac:dyDescent="0.3">
      <c r="J748" s="8"/>
    </row>
    <row r="749" spans="10:10" ht="14.25" customHeight="1" x14ac:dyDescent="0.3">
      <c r="J749" s="8"/>
    </row>
    <row r="750" spans="10:10" ht="14.25" customHeight="1" x14ac:dyDescent="0.3">
      <c r="J750" s="8"/>
    </row>
    <row r="751" spans="10:10" ht="14.25" customHeight="1" x14ac:dyDescent="0.3">
      <c r="J751" s="8"/>
    </row>
    <row r="752" spans="10:10" ht="14.25" customHeight="1" x14ac:dyDescent="0.3">
      <c r="J752" s="8"/>
    </row>
    <row r="753" spans="10:10" ht="14.25" customHeight="1" x14ac:dyDescent="0.3">
      <c r="J753" s="8"/>
    </row>
    <row r="754" spans="10:10" ht="14.25" customHeight="1" x14ac:dyDescent="0.3">
      <c r="J754" s="8"/>
    </row>
    <row r="755" spans="10:10" ht="14.25" customHeight="1" x14ac:dyDescent="0.3">
      <c r="J755" s="8"/>
    </row>
    <row r="756" spans="10:10" ht="14.25" customHeight="1" x14ac:dyDescent="0.3">
      <c r="J756" s="8"/>
    </row>
    <row r="757" spans="10:10" ht="14.25" customHeight="1" x14ac:dyDescent="0.3">
      <c r="J757" s="8"/>
    </row>
    <row r="758" spans="10:10" ht="14.25" customHeight="1" x14ac:dyDescent="0.3">
      <c r="J758" s="8"/>
    </row>
    <row r="759" spans="10:10" ht="14.25" customHeight="1" x14ac:dyDescent="0.3">
      <c r="J759" s="8"/>
    </row>
    <row r="760" spans="10:10" ht="14.25" customHeight="1" x14ac:dyDescent="0.3">
      <c r="J760" s="8"/>
    </row>
    <row r="761" spans="10:10" ht="14.25" customHeight="1" x14ac:dyDescent="0.3">
      <c r="J761" s="8"/>
    </row>
    <row r="762" spans="10:10" ht="14.25" customHeight="1" x14ac:dyDescent="0.3">
      <c r="J762" s="8"/>
    </row>
    <row r="763" spans="10:10" ht="14.25" customHeight="1" x14ac:dyDescent="0.3">
      <c r="J763" s="8"/>
    </row>
    <row r="764" spans="10:10" ht="14.25" customHeight="1" x14ac:dyDescent="0.3">
      <c r="J764" s="8"/>
    </row>
    <row r="765" spans="10:10" ht="14.25" customHeight="1" x14ac:dyDescent="0.3">
      <c r="J765" s="8"/>
    </row>
    <row r="766" spans="10:10" ht="14.25" customHeight="1" x14ac:dyDescent="0.3">
      <c r="J766" s="8"/>
    </row>
    <row r="767" spans="10:10" ht="14.25" customHeight="1" x14ac:dyDescent="0.3">
      <c r="J767" s="8"/>
    </row>
    <row r="768" spans="10:10" ht="14.25" customHeight="1" x14ac:dyDescent="0.3">
      <c r="J768" s="8"/>
    </row>
    <row r="769" spans="10:10" ht="14.25" customHeight="1" x14ac:dyDescent="0.3">
      <c r="J769" s="8"/>
    </row>
    <row r="770" spans="10:10" ht="14.25" customHeight="1" x14ac:dyDescent="0.3">
      <c r="J770" s="8"/>
    </row>
    <row r="771" spans="10:10" ht="14.25" customHeight="1" x14ac:dyDescent="0.3">
      <c r="J771" s="8"/>
    </row>
    <row r="772" spans="10:10" ht="14.25" customHeight="1" x14ac:dyDescent="0.3">
      <c r="J772" s="8"/>
    </row>
    <row r="773" spans="10:10" ht="14.25" customHeight="1" x14ac:dyDescent="0.3">
      <c r="J773" s="8"/>
    </row>
    <row r="774" spans="10:10" ht="14.25" customHeight="1" x14ac:dyDescent="0.3">
      <c r="J774" s="8"/>
    </row>
    <row r="775" spans="10:10" ht="14.25" customHeight="1" x14ac:dyDescent="0.3">
      <c r="J775" s="8"/>
    </row>
    <row r="776" spans="10:10" ht="14.25" customHeight="1" x14ac:dyDescent="0.3">
      <c r="J776" s="8"/>
    </row>
    <row r="777" spans="10:10" ht="14.25" customHeight="1" x14ac:dyDescent="0.3">
      <c r="J777" s="8"/>
    </row>
    <row r="778" spans="10:10" ht="14.25" customHeight="1" x14ac:dyDescent="0.3">
      <c r="J778" s="8"/>
    </row>
    <row r="779" spans="10:10" ht="14.25" customHeight="1" x14ac:dyDescent="0.3">
      <c r="J779" s="8"/>
    </row>
    <row r="780" spans="10:10" ht="14.25" customHeight="1" x14ac:dyDescent="0.3">
      <c r="J780" s="8"/>
    </row>
    <row r="781" spans="10:10" ht="14.25" customHeight="1" x14ac:dyDescent="0.3">
      <c r="J781" s="8"/>
    </row>
    <row r="782" spans="10:10" ht="14.25" customHeight="1" x14ac:dyDescent="0.3">
      <c r="J782" s="8"/>
    </row>
    <row r="783" spans="10:10" ht="14.25" customHeight="1" x14ac:dyDescent="0.3">
      <c r="J783" s="8"/>
    </row>
    <row r="784" spans="10:10" ht="14.25" customHeight="1" x14ac:dyDescent="0.3">
      <c r="J784" s="8"/>
    </row>
    <row r="785" spans="10:10" ht="14.25" customHeight="1" x14ac:dyDescent="0.3">
      <c r="J785" s="8"/>
    </row>
    <row r="786" spans="10:10" ht="14.25" customHeight="1" x14ac:dyDescent="0.3">
      <c r="J786" s="8"/>
    </row>
    <row r="787" spans="10:10" ht="14.25" customHeight="1" x14ac:dyDescent="0.3">
      <c r="J787" s="8"/>
    </row>
    <row r="788" spans="10:10" ht="14.25" customHeight="1" x14ac:dyDescent="0.3">
      <c r="J788" s="8"/>
    </row>
    <row r="789" spans="10:10" ht="14.25" customHeight="1" x14ac:dyDescent="0.3">
      <c r="J789" s="8"/>
    </row>
    <row r="790" spans="10:10" ht="14.25" customHeight="1" x14ac:dyDescent="0.3">
      <c r="J790" s="8"/>
    </row>
    <row r="791" spans="10:10" ht="14.25" customHeight="1" x14ac:dyDescent="0.3">
      <c r="J791" s="8"/>
    </row>
    <row r="792" spans="10:10" ht="14.25" customHeight="1" x14ac:dyDescent="0.3">
      <c r="J792" s="8"/>
    </row>
    <row r="793" spans="10:10" ht="14.25" customHeight="1" x14ac:dyDescent="0.3">
      <c r="J793" s="8"/>
    </row>
    <row r="794" spans="10:10" ht="14.25" customHeight="1" x14ac:dyDescent="0.3">
      <c r="J794" s="8"/>
    </row>
    <row r="795" spans="10:10" ht="14.25" customHeight="1" x14ac:dyDescent="0.3">
      <c r="J795" s="8"/>
    </row>
    <row r="796" spans="10:10" ht="14.25" customHeight="1" x14ac:dyDescent="0.3">
      <c r="J796" s="8"/>
    </row>
    <row r="797" spans="10:10" ht="14.25" customHeight="1" x14ac:dyDescent="0.3">
      <c r="J797" s="8"/>
    </row>
    <row r="798" spans="10:10" ht="14.25" customHeight="1" x14ac:dyDescent="0.3">
      <c r="J798" s="8"/>
    </row>
    <row r="799" spans="10:10" ht="14.25" customHeight="1" x14ac:dyDescent="0.3">
      <c r="J799" s="8"/>
    </row>
    <row r="800" spans="10:10" ht="14.25" customHeight="1" x14ac:dyDescent="0.3">
      <c r="J800" s="8"/>
    </row>
    <row r="801" spans="10:10" ht="14.25" customHeight="1" x14ac:dyDescent="0.3">
      <c r="J801" s="8"/>
    </row>
    <row r="802" spans="10:10" ht="14.25" customHeight="1" x14ac:dyDescent="0.3">
      <c r="J802" s="8"/>
    </row>
    <row r="803" spans="10:10" ht="14.25" customHeight="1" x14ac:dyDescent="0.3">
      <c r="J803" s="8"/>
    </row>
    <row r="804" spans="10:10" ht="14.25" customHeight="1" x14ac:dyDescent="0.3">
      <c r="J804" s="8"/>
    </row>
    <row r="805" spans="10:10" ht="14.25" customHeight="1" x14ac:dyDescent="0.3">
      <c r="J805" s="8"/>
    </row>
    <row r="806" spans="10:10" ht="14.25" customHeight="1" x14ac:dyDescent="0.3">
      <c r="J806" s="8"/>
    </row>
    <row r="807" spans="10:10" ht="14.25" customHeight="1" x14ac:dyDescent="0.3">
      <c r="J807" s="8"/>
    </row>
    <row r="808" spans="10:10" ht="14.25" customHeight="1" x14ac:dyDescent="0.3">
      <c r="J808" s="8"/>
    </row>
    <row r="809" spans="10:10" ht="14.25" customHeight="1" x14ac:dyDescent="0.3">
      <c r="J809" s="8"/>
    </row>
    <row r="810" spans="10:10" ht="14.25" customHeight="1" x14ac:dyDescent="0.3">
      <c r="J810" s="8"/>
    </row>
    <row r="811" spans="10:10" ht="14.25" customHeight="1" x14ac:dyDescent="0.3">
      <c r="J811" s="8"/>
    </row>
    <row r="812" spans="10:10" ht="14.25" customHeight="1" x14ac:dyDescent="0.3">
      <c r="J812" s="8"/>
    </row>
    <row r="813" spans="10:10" ht="14.25" customHeight="1" x14ac:dyDescent="0.3">
      <c r="J813" s="8"/>
    </row>
    <row r="814" spans="10:10" ht="14.25" customHeight="1" x14ac:dyDescent="0.3">
      <c r="J814" s="8"/>
    </row>
    <row r="815" spans="10:10" ht="14.25" customHeight="1" x14ac:dyDescent="0.3">
      <c r="J815" s="8"/>
    </row>
    <row r="816" spans="10:10" ht="14.25" customHeight="1" x14ac:dyDescent="0.3">
      <c r="J816" s="8"/>
    </row>
    <row r="817" spans="10:10" ht="14.25" customHeight="1" x14ac:dyDescent="0.3">
      <c r="J817" s="8"/>
    </row>
    <row r="818" spans="10:10" ht="14.25" customHeight="1" x14ac:dyDescent="0.3">
      <c r="J818" s="8"/>
    </row>
    <row r="819" spans="10:10" ht="14.25" customHeight="1" x14ac:dyDescent="0.3">
      <c r="J819" s="8"/>
    </row>
    <row r="820" spans="10:10" ht="14.25" customHeight="1" x14ac:dyDescent="0.3">
      <c r="J820" s="8"/>
    </row>
    <row r="821" spans="10:10" ht="14.25" customHeight="1" x14ac:dyDescent="0.3">
      <c r="J821" s="8"/>
    </row>
    <row r="822" spans="10:10" ht="14.25" customHeight="1" x14ac:dyDescent="0.3">
      <c r="J822" s="8"/>
    </row>
    <row r="823" spans="10:10" ht="14.25" customHeight="1" x14ac:dyDescent="0.3">
      <c r="J823" s="8"/>
    </row>
    <row r="824" spans="10:10" ht="14.25" customHeight="1" x14ac:dyDescent="0.3">
      <c r="J824" s="8"/>
    </row>
    <row r="825" spans="10:10" ht="14.25" customHeight="1" x14ac:dyDescent="0.3">
      <c r="J825" s="8"/>
    </row>
    <row r="826" spans="10:10" ht="14.25" customHeight="1" x14ac:dyDescent="0.3">
      <c r="J826" s="8"/>
    </row>
    <row r="827" spans="10:10" ht="14.25" customHeight="1" x14ac:dyDescent="0.3">
      <c r="J827" s="8"/>
    </row>
    <row r="828" spans="10:10" ht="14.25" customHeight="1" x14ac:dyDescent="0.3">
      <c r="J828" s="8"/>
    </row>
    <row r="829" spans="10:10" ht="14.25" customHeight="1" x14ac:dyDescent="0.3">
      <c r="J829" s="8"/>
    </row>
    <row r="830" spans="10:10" ht="14.25" customHeight="1" x14ac:dyDescent="0.3">
      <c r="J830" s="8"/>
    </row>
    <row r="831" spans="10:10" ht="14.25" customHeight="1" x14ac:dyDescent="0.3">
      <c r="J831" s="8"/>
    </row>
    <row r="832" spans="10:10" ht="14.25" customHeight="1" x14ac:dyDescent="0.3">
      <c r="J832" s="8"/>
    </row>
    <row r="833" spans="10:10" ht="14.25" customHeight="1" x14ac:dyDescent="0.3">
      <c r="J833" s="8"/>
    </row>
    <row r="834" spans="10:10" ht="14.25" customHeight="1" x14ac:dyDescent="0.3">
      <c r="J834" s="8"/>
    </row>
    <row r="835" spans="10:10" ht="14.25" customHeight="1" x14ac:dyDescent="0.3">
      <c r="J835" s="8"/>
    </row>
    <row r="836" spans="10:10" ht="14.25" customHeight="1" x14ac:dyDescent="0.3">
      <c r="J836" s="8"/>
    </row>
    <row r="837" spans="10:10" ht="14.25" customHeight="1" x14ac:dyDescent="0.3">
      <c r="J837" s="8"/>
    </row>
    <row r="838" spans="10:10" ht="14.25" customHeight="1" x14ac:dyDescent="0.3">
      <c r="J838" s="8"/>
    </row>
    <row r="839" spans="10:10" ht="14.25" customHeight="1" x14ac:dyDescent="0.3">
      <c r="J839" s="8"/>
    </row>
    <row r="840" spans="10:10" ht="14.25" customHeight="1" x14ac:dyDescent="0.3">
      <c r="J840" s="8"/>
    </row>
    <row r="841" spans="10:10" ht="14.25" customHeight="1" x14ac:dyDescent="0.3">
      <c r="J841" s="8"/>
    </row>
    <row r="842" spans="10:10" ht="14.25" customHeight="1" x14ac:dyDescent="0.3">
      <c r="J842" s="8"/>
    </row>
    <row r="843" spans="10:10" ht="14.25" customHeight="1" x14ac:dyDescent="0.3">
      <c r="J843" s="8"/>
    </row>
    <row r="844" spans="10:10" ht="14.25" customHeight="1" x14ac:dyDescent="0.3">
      <c r="J844" s="8"/>
    </row>
    <row r="845" spans="10:10" ht="14.25" customHeight="1" x14ac:dyDescent="0.3">
      <c r="J845" s="8"/>
    </row>
    <row r="846" spans="10:10" ht="14.25" customHeight="1" x14ac:dyDescent="0.3">
      <c r="J846" s="8"/>
    </row>
    <row r="847" spans="10:10" ht="14.25" customHeight="1" x14ac:dyDescent="0.3">
      <c r="J847" s="8"/>
    </row>
    <row r="848" spans="10:10" ht="14.25" customHeight="1" x14ac:dyDescent="0.3">
      <c r="J848" s="8"/>
    </row>
    <row r="849" spans="10:10" ht="14.25" customHeight="1" x14ac:dyDescent="0.3">
      <c r="J849" s="8"/>
    </row>
    <row r="850" spans="10:10" ht="14.25" customHeight="1" x14ac:dyDescent="0.3">
      <c r="J850" s="8"/>
    </row>
    <row r="851" spans="10:10" ht="14.25" customHeight="1" x14ac:dyDescent="0.3">
      <c r="J851" s="8"/>
    </row>
    <row r="852" spans="10:10" ht="14.25" customHeight="1" x14ac:dyDescent="0.3">
      <c r="J852" s="8"/>
    </row>
    <row r="853" spans="10:10" ht="14.25" customHeight="1" x14ac:dyDescent="0.3">
      <c r="J853" s="8"/>
    </row>
    <row r="854" spans="10:10" ht="14.25" customHeight="1" x14ac:dyDescent="0.3">
      <c r="J854" s="8"/>
    </row>
    <row r="855" spans="10:10" ht="14.25" customHeight="1" x14ac:dyDescent="0.3">
      <c r="J855" s="8"/>
    </row>
    <row r="856" spans="10:10" ht="14.25" customHeight="1" x14ac:dyDescent="0.3">
      <c r="J856" s="8"/>
    </row>
    <row r="857" spans="10:10" ht="14.25" customHeight="1" x14ac:dyDescent="0.3">
      <c r="J857" s="8"/>
    </row>
    <row r="858" spans="10:10" ht="14.25" customHeight="1" x14ac:dyDescent="0.3">
      <c r="J858" s="8"/>
    </row>
    <row r="859" spans="10:10" ht="14.25" customHeight="1" x14ac:dyDescent="0.3">
      <c r="J859" s="8"/>
    </row>
    <row r="860" spans="10:10" ht="14.25" customHeight="1" x14ac:dyDescent="0.3">
      <c r="J860" s="8"/>
    </row>
    <row r="861" spans="10:10" ht="14.25" customHeight="1" x14ac:dyDescent="0.3">
      <c r="J861" s="8"/>
    </row>
    <row r="862" spans="10:10" ht="14.25" customHeight="1" x14ac:dyDescent="0.3">
      <c r="J862" s="8"/>
    </row>
    <row r="863" spans="10:10" ht="14.25" customHeight="1" x14ac:dyDescent="0.3">
      <c r="J863" s="8"/>
    </row>
    <row r="864" spans="10:10" ht="14.25" customHeight="1" x14ac:dyDescent="0.3">
      <c r="J864" s="8"/>
    </row>
    <row r="865" spans="10:10" ht="14.25" customHeight="1" x14ac:dyDescent="0.3">
      <c r="J865" s="8"/>
    </row>
    <row r="866" spans="10:10" ht="14.25" customHeight="1" x14ac:dyDescent="0.3">
      <c r="J866" s="8"/>
    </row>
    <row r="867" spans="10:10" ht="14.25" customHeight="1" x14ac:dyDescent="0.3">
      <c r="J867" s="8"/>
    </row>
    <row r="868" spans="10:10" ht="14.25" customHeight="1" x14ac:dyDescent="0.3">
      <c r="J868" s="8"/>
    </row>
    <row r="869" spans="10:10" ht="14.25" customHeight="1" x14ac:dyDescent="0.3">
      <c r="J869" s="8"/>
    </row>
    <row r="870" spans="10:10" ht="14.25" customHeight="1" x14ac:dyDescent="0.3">
      <c r="J870" s="8"/>
    </row>
    <row r="871" spans="10:10" ht="14.25" customHeight="1" x14ac:dyDescent="0.3">
      <c r="J871" s="8"/>
    </row>
    <row r="872" spans="10:10" ht="14.25" customHeight="1" x14ac:dyDescent="0.3">
      <c r="J872" s="8"/>
    </row>
    <row r="873" spans="10:10" ht="14.25" customHeight="1" x14ac:dyDescent="0.3">
      <c r="J873" s="8"/>
    </row>
    <row r="874" spans="10:10" ht="14.25" customHeight="1" x14ac:dyDescent="0.3">
      <c r="J874" s="8"/>
    </row>
    <row r="875" spans="10:10" ht="14.25" customHeight="1" x14ac:dyDescent="0.3">
      <c r="J875" s="8"/>
    </row>
    <row r="876" spans="10:10" ht="14.25" customHeight="1" x14ac:dyDescent="0.3">
      <c r="J876" s="8"/>
    </row>
    <row r="877" spans="10:10" ht="14.25" customHeight="1" x14ac:dyDescent="0.3">
      <c r="J877" s="8"/>
    </row>
    <row r="878" spans="10:10" ht="14.25" customHeight="1" x14ac:dyDescent="0.3">
      <c r="J878" s="8"/>
    </row>
    <row r="879" spans="10:10" ht="14.25" customHeight="1" x14ac:dyDescent="0.3">
      <c r="J879" s="8"/>
    </row>
    <row r="880" spans="10:10" ht="14.25" customHeight="1" x14ac:dyDescent="0.3">
      <c r="J880" s="8"/>
    </row>
    <row r="881" spans="10:10" ht="14.25" customHeight="1" x14ac:dyDescent="0.3">
      <c r="J881" s="8"/>
    </row>
    <row r="882" spans="10:10" ht="14.25" customHeight="1" x14ac:dyDescent="0.3">
      <c r="J882" s="8"/>
    </row>
    <row r="883" spans="10:10" ht="14.25" customHeight="1" x14ac:dyDescent="0.3">
      <c r="J883" s="8"/>
    </row>
    <row r="884" spans="10:10" ht="14.25" customHeight="1" x14ac:dyDescent="0.3">
      <c r="J884" s="8"/>
    </row>
    <row r="885" spans="10:10" ht="14.25" customHeight="1" x14ac:dyDescent="0.3">
      <c r="J885" s="8"/>
    </row>
    <row r="886" spans="10:10" ht="14.25" customHeight="1" x14ac:dyDescent="0.3">
      <c r="J886" s="8"/>
    </row>
    <row r="887" spans="10:10" ht="14.25" customHeight="1" x14ac:dyDescent="0.3">
      <c r="J887" s="8"/>
    </row>
    <row r="888" spans="10:10" ht="14.25" customHeight="1" x14ac:dyDescent="0.3">
      <c r="J888" s="8"/>
    </row>
    <row r="889" spans="10:10" ht="14.25" customHeight="1" x14ac:dyDescent="0.3">
      <c r="J889" s="8"/>
    </row>
    <row r="890" spans="10:10" ht="14.25" customHeight="1" x14ac:dyDescent="0.3">
      <c r="J890" s="8"/>
    </row>
    <row r="891" spans="10:10" ht="14.25" customHeight="1" x14ac:dyDescent="0.3">
      <c r="J891" s="8"/>
    </row>
    <row r="892" spans="10:10" ht="14.25" customHeight="1" x14ac:dyDescent="0.3">
      <c r="J892" s="8"/>
    </row>
    <row r="893" spans="10:10" ht="14.25" customHeight="1" x14ac:dyDescent="0.3">
      <c r="J893" s="8"/>
    </row>
    <row r="894" spans="10:10" ht="14.25" customHeight="1" x14ac:dyDescent="0.3">
      <c r="J894" s="8"/>
    </row>
    <row r="895" spans="10:10" ht="14.25" customHeight="1" x14ac:dyDescent="0.3">
      <c r="J895" s="8"/>
    </row>
    <row r="896" spans="10:10" ht="14.25" customHeight="1" x14ac:dyDescent="0.3">
      <c r="J896" s="8"/>
    </row>
    <row r="897" spans="10:10" ht="14.25" customHeight="1" x14ac:dyDescent="0.3">
      <c r="J897" s="8"/>
    </row>
    <row r="898" spans="10:10" ht="14.25" customHeight="1" x14ac:dyDescent="0.3">
      <c r="J898" s="8"/>
    </row>
    <row r="899" spans="10:10" ht="14.25" customHeight="1" x14ac:dyDescent="0.3">
      <c r="J899" s="8"/>
    </row>
    <row r="900" spans="10:10" ht="14.25" customHeight="1" x14ac:dyDescent="0.3">
      <c r="J900" s="8"/>
    </row>
    <row r="901" spans="10:10" ht="14.25" customHeight="1" x14ac:dyDescent="0.3">
      <c r="J901" s="8"/>
    </row>
    <row r="902" spans="10:10" ht="14.25" customHeight="1" x14ac:dyDescent="0.3">
      <c r="J902" s="8"/>
    </row>
    <row r="903" spans="10:10" ht="14.25" customHeight="1" x14ac:dyDescent="0.3">
      <c r="J903" s="8"/>
    </row>
    <row r="904" spans="10:10" ht="14.25" customHeight="1" x14ac:dyDescent="0.3">
      <c r="J904" s="8"/>
    </row>
    <row r="905" spans="10:10" ht="14.25" customHeight="1" x14ac:dyDescent="0.3">
      <c r="J905" s="8"/>
    </row>
    <row r="906" spans="10:10" ht="14.25" customHeight="1" x14ac:dyDescent="0.3">
      <c r="J906" s="8"/>
    </row>
    <row r="907" spans="10:10" ht="14.25" customHeight="1" x14ac:dyDescent="0.3">
      <c r="J907" s="8"/>
    </row>
    <row r="908" spans="10:10" ht="14.25" customHeight="1" x14ac:dyDescent="0.3">
      <c r="J908" s="8"/>
    </row>
    <row r="909" spans="10:10" ht="14.25" customHeight="1" x14ac:dyDescent="0.3">
      <c r="J909" s="8"/>
    </row>
    <row r="910" spans="10:10" ht="14.25" customHeight="1" x14ac:dyDescent="0.3">
      <c r="J910" s="8"/>
    </row>
    <row r="911" spans="10:10" ht="14.25" customHeight="1" x14ac:dyDescent="0.3">
      <c r="J911" s="8"/>
    </row>
    <row r="912" spans="10:10" ht="14.25" customHeight="1" x14ac:dyDescent="0.3">
      <c r="J912" s="8"/>
    </row>
    <row r="913" spans="10:10" ht="14.25" customHeight="1" x14ac:dyDescent="0.3">
      <c r="J913" s="8"/>
    </row>
    <row r="914" spans="10:10" ht="14.25" customHeight="1" x14ac:dyDescent="0.3">
      <c r="J914" s="8"/>
    </row>
    <row r="915" spans="10:10" ht="14.25" customHeight="1" x14ac:dyDescent="0.3">
      <c r="J915" s="8"/>
    </row>
    <row r="916" spans="10:10" ht="14.25" customHeight="1" x14ac:dyDescent="0.3">
      <c r="J916" s="8"/>
    </row>
    <row r="917" spans="10:10" ht="14.25" customHeight="1" x14ac:dyDescent="0.3">
      <c r="J917" s="8"/>
    </row>
    <row r="918" spans="10:10" ht="14.25" customHeight="1" x14ac:dyDescent="0.3">
      <c r="J918" s="8"/>
    </row>
    <row r="919" spans="10:10" ht="14.25" customHeight="1" x14ac:dyDescent="0.3">
      <c r="J919" s="8"/>
    </row>
    <row r="920" spans="10:10" ht="14.25" customHeight="1" x14ac:dyDescent="0.3">
      <c r="J920" s="8"/>
    </row>
    <row r="921" spans="10:10" ht="14.25" customHeight="1" x14ac:dyDescent="0.3">
      <c r="J921" s="8"/>
    </row>
    <row r="922" spans="10:10" ht="14.25" customHeight="1" x14ac:dyDescent="0.3">
      <c r="J922" s="8"/>
    </row>
    <row r="923" spans="10:10" ht="14.25" customHeight="1" x14ac:dyDescent="0.3">
      <c r="J923" s="8"/>
    </row>
    <row r="924" spans="10:10" ht="14.25" customHeight="1" x14ac:dyDescent="0.3">
      <c r="J924" s="8"/>
    </row>
    <row r="925" spans="10:10" ht="14.25" customHeight="1" x14ac:dyDescent="0.3">
      <c r="J925" s="8"/>
    </row>
    <row r="926" spans="10:10" ht="14.25" customHeight="1" x14ac:dyDescent="0.3">
      <c r="J926" s="8"/>
    </row>
    <row r="927" spans="10:10" ht="14.25" customHeight="1" x14ac:dyDescent="0.3">
      <c r="J927" s="8"/>
    </row>
    <row r="928" spans="10:10" ht="14.25" customHeight="1" x14ac:dyDescent="0.3">
      <c r="J928" s="8"/>
    </row>
    <row r="929" spans="10:10" ht="14.25" customHeight="1" x14ac:dyDescent="0.3">
      <c r="J929" s="8"/>
    </row>
    <row r="930" spans="10:10" ht="14.25" customHeight="1" x14ac:dyDescent="0.3">
      <c r="J930" s="8"/>
    </row>
    <row r="931" spans="10:10" ht="14.25" customHeight="1" x14ac:dyDescent="0.3">
      <c r="J931" s="8"/>
    </row>
    <row r="932" spans="10:10" ht="14.25" customHeight="1" x14ac:dyDescent="0.3">
      <c r="J932" s="8"/>
    </row>
    <row r="933" spans="10:10" ht="14.25" customHeight="1" x14ac:dyDescent="0.3">
      <c r="J933" s="8"/>
    </row>
    <row r="934" spans="10:10" ht="14.25" customHeight="1" x14ac:dyDescent="0.3">
      <c r="J934" s="8"/>
    </row>
    <row r="935" spans="10:10" ht="14.25" customHeight="1" x14ac:dyDescent="0.3">
      <c r="J935" s="8"/>
    </row>
    <row r="936" spans="10:10" ht="14.25" customHeight="1" x14ac:dyDescent="0.3">
      <c r="J936" s="8"/>
    </row>
    <row r="937" spans="10:10" ht="14.25" customHeight="1" x14ac:dyDescent="0.3">
      <c r="J937" s="8"/>
    </row>
    <row r="938" spans="10:10" ht="14.25" customHeight="1" x14ac:dyDescent="0.3">
      <c r="J938" s="8"/>
    </row>
    <row r="939" spans="10:10" ht="14.25" customHeight="1" x14ac:dyDescent="0.3">
      <c r="J939" s="8"/>
    </row>
    <row r="940" spans="10:10" ht="14.25" customHeight="1" x14ac:dyDescent="0.3">
      <c r="J940" s="8"/>
    </row>
    <row r="941" spans="10:10" ht="14.25" customHeight="1" x14ac:dyDescent="0.3">
      <c r="J941" s="8"/>
    </row>
    <row r="942" spans="10:10" ht="14.25" customHeight="1" x14ac:dyDescent="0.3">
      <c r="J942" s="8"/>
    </row>
    <row r="943" spans="10:10" ht="14.25" customHeight="1" x14ac:dyDescent="0.3">
      <c r="J943" s="8"/>
    </row>
    <row r="944" spans="10:10" ht="14.25" customHeight="1" x14ac:dyDescent="0.3">
      <c r="J944" s="8"/>
    </row>
    <row r="945" spans="10:10" ht="14.25" customHeight="1" x14ac:dyDescent="0.3">
      <c r="J945" s="8"/>
    </row>
    <row r="946" spans="10:10" ht="14.25" customHeight="1" x14ac:dyDescent="0.3">
      <c r="J946" s="8"/>
    </row>
    <row r="947" spans="10:10" ht="14.25" customHeight="1" x14ac:dyDescent="0.3">
      <c r="J947" s="8"/>
    </row>
    <row r="948" spans="10:10" ht="14.25" customHeight="1" x14ac:dyDescent="0.3">
      <c r="J948" s="8"/>
    </row>
    <row r="949" spans="10:10" ht="14.25" customHeight="1" x14ac:dyDescent="0.3">
      <c r="J949" s="8"/>
    </row>
    <row r="950" spans="10:10" ht="14.25" customHeight="1" x14ac:dyDescent="0.3">
      <c r="J950" s="8"/>
    </row>
    <row r="951" spans="10:10" ht="14.25" customHeight="1" x14ac:dyDescent="0.3">
      <c r="J951" s="8"/>
    </row>
    <row r="952" spans="10:10" ht="14.25" customHeight="1" x14ac:dyDescent="0.3">
      <c r="J952" s="8"/>
    </row>
    <row r="953" spans="10:10" ht="14.25" customHeight="1" x14ac:dyDescent="0.3">
      <c r="J953" s="8"/>
    </row>
    <row r="954" spans="10:10" ht="14.25" customHeight="1" x14ac:dyDescent="0.3">
      <c r="J954" s="8"/>
    </row>
    <row r="955" spans="10:10" ht="14.25" customHeight="1" x14ac:dyDescent="0.3">
      <c r="J955" s="8"/>
    </row>
    <row r="956" spans="10:10" ht="14.25" customHeight="1" x14ac:dyDescent="0.3">
      <c r="J956" s="8"/>
    </row>
    <row r="957" spans="10:10" ht="14.25" customHeight="1" x14ac:dyDescent="0.3">
      <c r="J957" s="8"/>
    </row>
    <row r="958" spans="10:10" ht="14.25" customHeight="1" x14ac:dyDescent="0.3">
      <c r="J958" s="8"/>
    </row>
    <row r="959" spans="10:10" ht="14.25" customHeight="1" x14ac:dyDescent="0.3">
      <c r="J959" s="8"/>
    </row>
    <row r="960" spans="10:10" ht="14.25" customHeight="1" x14ac:dyDescent="0.3">
      <c r="J960" s="8"/>
    </row>
    <row r="961" spans="10:10" ht="14.25" customHeight="1" x14ac:dyDescent="0.3">
      <c r="J961" s="8"/>
    </row>
    <row r="962" spans="10:10" ht="14.25" customHeight="1" x14ac:dyDescent="0.3">
      <c r="J962" s="8"/>
    </row>
    <row r="963" spans="10:10" ht="14.25" customHeight="1" x14ac:dyDescent="0.3">
      <c r="J963" s="8"/>
    </row>
    <row r="964" spans="10:10" ht="14.25" customHeight="1" x14ac:dyDescent="0.3">
      <c r="J964" s="8"/>
    </row>
    <row r="965" spans="10:10" ht="14.25" customHeight="1" x14ac:dyDescent="0.3">
      <c r="J965" s="8"/>
    </row>
    <row r="966" spans="10:10" ht="14.25" customHeight="1" x14ac:dyDescent="0.3">
      <c r="J966" s="8"/>
    </row>
    <row r="967" spans="10:10" ht="14.25" customHeight="1" x14ac:dyDescent="0.3">
      <c r="J967" s="8"/>
    </row>
    <row r="968" spans="10:10" ht="14.25" customHeight="1" x14ac:dyDescent="0.3">
      <c r="J968" s="8"/>
    </row>
    <row r="969" spans="10:10" ht="14.25" customHeight="1" x14ac:dyDescent="0.3">
      <c r="J969" s="8"/>
    </row>
    <row r="970" spans="10:10" ht="14.25" customHeight="1" x14ac:dyDescent="0.3">
      <c r="J970" s="8"/>
    </row>
    <row r="971" spans="10:10" ht="14.25" customHeight="1" x14ac:dyDescent="0.3">
      <c r="J971" s="8"/>
    </row>
    <row r="972" spans="10:10" ht="14.25" customHeight="1" x14ac:dyDescent="0.3">
      <c r="J972" s="8"/>
    </row>
    <row r="973" spans="10:10" ht="14.25" customHeight="1" x14ac:dyDescent="0.3">
      <c r="J973" s="8"/>
    </row>
    <row r="974" spans="10:10" ht="14.25" customHeight="1" x14ac:dyDescent="0.3">
      <c r="J974" s="8"/>
    </row>
    <row r="975" spans="10:10" ht="14.25" customHeight="1" x14ac:dyDescent="0.3">
      <c r="J975" s="8"/>
    </row>
    <row r="976" spans="10:10" ht="14.25" customHeight="1" x14ac:dyDescent="0.3">
      <c r="J976" s="8"/>
    </row>
    <row r="977" spans="10:10" ht="14.25" customHeight="1" x14ac:dyDescent="0.3">
      <c r="J977" s="8"/>
    </row>
    <row r="978" spans="10:10" ht="14.25" customHeight="1" x14ac:dyDescent="0.3">
      <c r="J978" s="8"/>
    </row>
    <row r="979" spans="10:10" ht="14.25" customHeight="1" x14ac:dyDescent="0.3">
      <c r="J979" s="8"/>
    </row>
    <row r="980" spans="10:10" ht="14.25" customHeight="1" x14ac:dyDescent="0.3">
      <c r="J980" s="8"/>
    </row>
    <row r="981" spans="10:10" ht="14.25" customHeight="1" x14ac:dyDescent="0.3">
      <c r="J981" s="8"/>
    </row>
    <row r="982" spans="10:10" ht="14.25" customHeight="1" x14ac:dyDescent="0.3">
      <c r="J982" s="8"/>
    </row>
    <row r="983" spans="10:10" ht="14.25" customHeight="1" x14ac:dyDescent="0.3">
      <c r="J983" s="8"/>
    </row>
    <row r="984" spans="10:10" ht="14.25" customHeight="1" x14ac:dyDescent="0.3">
      <c r="J984" s="8"/>
    </row>
    <row r="985" spans="10:10" ht="14.25" customHeight="1" x14ac:dyDescent="0.3">
      <c r="J985" s="8"/>
    </row>
    <row r="986" spans="10:10" ht="14.25" customHeight="1" x14ac:dyDescent="0.3">
      <c r="J986" s="8"/>
    </row>
    <row r="987" spans="10:10" ht="14.25" customHeight="1" x14ac:dyDescent="0.3">
      <c r="J987" s="8"/>
    </row>
    <row r="988" spans="10:10" ht="14.25" customHeight="1" x14ac:dyDescent="0.3">
      <c r="J988" s="8"/>
    </row>
    <row r="989" spans="10:10" ht="14.25" customHeight="1" x14ac:dyDescent="0.3">
      <c r="J989" s="8"/>
    </row>
    <row r="990" spans="10:10" ht="14.25" customHeight="1" x14ac:dyDescent="0.3">
      <c r="J990" s="8"/>
    </row>
    <row r="991" spans="10:10" ht="14.25" customHeight="1" x14ac:dyDescent="0.3">
      <c r="J991" s="8"/>
    </row>
    <row r="992" spans="10:10" ht="14.25" customHeight="1" x14ac:dyDescent="0.3">
      <c r="J992" s="8"/>
    </row>
    <row r="993" spans="10:10" ht="14.25" customHeight="1" x14ac:dyDescent="0.3">
      <c r="J993" s="8"/>
    </row>
    <row r="994" spans="10:10" ht="14.25" customHeight="1" x14ac:dyDescent="0.3">
      <c r="J994" s="8"/>
    </row>
    <row r="995" spans="10:10" ht="14.25" customHeight="1" x14ac:dyDescent="0.3">
      <c r="J995" s="8"/>
    </row>
    <row r="996" spans="10:10" ht="14.25" customHeight="1" x14ac:dyDescent="0.3">
      <c r="J996" s="8"/>
    </row>
    <row r="997" spans="10:10" ht="14.25" customHeight="1" x14ac:dyDescent="0.3">
      <c r="J997" s="8"/>
    </row>
    <row r="998" spans="10:10" ht="14.25" customHeight="1" x14ac:dyDescent="0.3">
      <c r="J998" s="8"/>
    </row>
    <row r="999" spans="10:10" ht="14.25" customHeight="1" x14ac:dyDescent="0.3">
      <c r="J999" s="8"/>
    </row>
    <row r="1000" spans="10:10" ht="14.25" customHeight="1" x14ac:dyDescent="0.3">
      <c r="J1000" s="8"/>
    </row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138" workbookViewId="0">
      <selection activeCell="B152" sqref="B152:D155"/>
    </sheetView>
  </sheetViews>
  <sheetFormatPr defaultColWidth="14.44140625" defaultRowHeight="15" customHeight="1" x14ac:dyDescent="0.3"/>
  <cols>
    <col min="1" max="1" width="8.6640625" customWidth="1"/>
    <col min="2" max="2" width="12" customWidth="1"/>
    <col min="3" max="3" width="9" customWidth="1"/>
    <col min="4" max="4" width="10.6640625" customWidth="1"/>
    <col min="5" max="26" width="8.6640625" customWidth="1"/>
  </cols>
  <sheetData>
    <row r="1" spans="1:7" ht="27.75" customHeight="1" x14ac:dyDescent="0.3">
      <c r="A1" s="15" t="s">
        <v>170</v>
      </c>
      <c r="B1" s="1" t="s">
        <v>0</v>
      </c>
      <c r="C1" s="15" t="s">
        <v>171</v>
      </c>
      <c r="D1" s="15" t="s">
        <v>172</v>
      </c>
    </row>
    <row r="2" spans="1:7" ht="14.25" customHeight="1" x14ac:dyDescent="0.3">
      <c r="A2" s="5">
        <v>14</v>
      </c>
      <c r="B2" s="12" t="s">
        <v>67</v>
      </c>
      <c r="C2" s="5">
        <v>6</v>
      </c>
      <c r="D2" s="16">
        <v>44434</v>
      </c>
    </row>
    <row r="3" spans="1:7" ht="14.25" customHeight="1" x14ac:dyDescent="0.3">
      <c r="A3" s="5">
        <v>41</v>
      </c>
      <c r="B3" s="12" t="s">
        <v>67</v>
      </c>
      <c r="C3" s="5">
        <v>96</v>
      </c>
      <c r="D3" s="16">
        <v>44504</v>
      </c>
    </row>
    <row r="4" spans="1:7" ht="14.25" customHeight="1" x14ac:dyDescent="0.3">
      <c r="A4" s="5">
        <v>61</v>
      </c>
      <c r="B4" s="12" t="s">
        <v>67</v>
      </c>
      <c r="C4" s="5">
        <v>96</v>
      </c>
      <c r="D4" s="16">
        <v>44469</v>
      </c>
    </row>
    <row r="5" spans="1:7" ht="14.25" customHeight="1" x14ac:dyDescent="0.3">
      <c r="A5" s="5">
        <v>73</v>
      </c>
      <c r="B5" s="12" t="s">
        <v>67</v>
      </c>
      <c r="C5" s="5">
        <v>88</v>
      </c>
      <c r="D5" s="16">
        <v>44498</v>
      </c>
    </row>
    <row r="6" spans="1:7" ht="14.25" customHeight="1" x14ac:dyDescent="0.3">
      <c r="A6" s="5">
        <v>140</v>
      </c>
      <c r="B6" s="12" t="s">
        <v>67</v>
      </c>
      <c r="C6" s="5">
        <v>34</v>
      </c>
      <c r="D6" s="16">
        <v>44467</v>
      </c>
    </row>
    <row r="7" spans="1:7" ht="14.25" customHeight="1" x14ac:dyDescent="0.3">
      <c r="A7" s="5">
        <v>144</v>
      </c>
      <c r="B7" s="12" t="s">
        <v>67</v>
      </c>
      <c r="C7" s="5">
        <v>96</v>
      </c>
      <c r="D7" s="16">
        <v>44488</v>
      </c>
    </row>
    <row r="8" spans="1:7" ht="14.25" customHeight="1" x14ac:dyDescent="0.3">
      <c r="A8" s="5">
        <v>155</v>
      </c>
      <c r="B8" s="12" t="s">
        <v>67</v>
      </c>
      <c r="C8" s="5">
        <v>15</v>
      </c>
      <c r="D8" s="16">
        <v>44447</v>
      </c>
      <c r="G8" s="5">
        <f>SUM(C2:C8)</f>
        <v>431</v>
      </c>
    </row>
    <row r="9" spans="1:7" ht="14.25" customHeight="1" x14ac:dyDescent="0.3">
      <c r="A9" s="5">
        <v>23</v>
      </c>
      <c r="B9" s="12" t="s">
        <v>77</v>
      </c>
      <c r="C9" s="5">
        <v>53</v>
      </c>
      <c r="D9" s="16">
        <v>44462</v>
      </c>
    </row>
    <row r="10" spans="1:7" ht="14.25" customHeight="1" x14ac:dyDescent="0.3">
      <c r="A10" s="5">
        <v>30</v>
      </c>
      <c r="B10" s="12" t="s">
        <v>77</v>
      </c>
      <c r="C10" s="5">
        <v>23</v>
      </c>
      <c r="D10" s="16">
        <v>44425</v>
      </c>
    </row>
    <row r="11" spans="1:7" ht="14.25" customHeight="1" x14ac:dyDescent="0.3">
      <c r="A11" s="5">
        <v>54</v>
      </c>
      <c r="B11" s="12" t="s">
        <v>77</v>
      </c>
      <c r="C11" s="5">
        <v>43</v>
      </c>
      <c r="D11" s="16">
        <v>44467</v>
      </c>
    </row>
    <row r="12" spans="1:7" ht="14.25" customHeight="1" x14ac:dyDescent="0.3">
      <c r="A12" s="5">
        <v>85</v>
      </c>
      <c r="B12" s="12" t="s">
        <v>77</v>
      </c>
      <c r="C12" s="5">
        <v>48</v>
      </c>
      <c r="D12" s="16">
        <v>44462</v>
      </c>
    </row>
    <row r="13" spans="1:7" ht="14.25" customHeight="1" x14ac:dyDescent="0.3">
      <c r="A13" s="5">
        <v>89</v>
      </c>
      <c r="B13" s="12" t="s">
        <v>77</v>
      </c>
      <c r="C13" s="5">
        <v>30</v>
      </c>
      <c r="D13" s="16">
        <v>44530</v>
      </c>
    </row>
    <row r="14" spans="1:7" ht="14.25" customHeight="1" x14ac:dyDescent="0.3">
      <c r="A14" s="5">
        <v>95</v>
      </c>
      <c r="B14" s="12" t="s">
        <v>77</v>
      </c>
      <c r="C14" s="5">
        <v>24</v>
      </c>
      <c r="D14" s="16">
        <v>44434</v>
      </c>
    </row>
    <row r="15" spans="1:7" ht="14.25" customHeight="1" x14ac:dyDescent="0.3">
      <c r="A15" s="5">
        <v>98</v>
      </c>
      <c r="B15" s="12" t="s">
        <v>77</v>
      </c>
      <c r="C15" s="5">
        <v>1</v>
      </c>
      <c r="D15" s="16">
        <v>44418</v>
      </c>
    </row>
    <row r="16" spans="1:7" ht="14.25" customHeight="1" x14ac:dyDescent="0.3">
      <c r="A16" s="5">
        <v>129</v>
      </c>
      <c r="B16" s="12" t="s">
        <v>77</v>
      </c>
      <c r="C16" s="5">
        <v>78</v>
      </c>
      <c r="D16" s="16">
        <v>44488</v>
      </c>
    </row>
    <row r="17" spans="1:4" ht="14.25" customHeight="1" x14ac:dyDescent="0.3">
      <c r="A17" s="5">
        <v>192</v>
      </c>
      <c r="B17" s="12" t="s">
        <v>77</v>
      </c>
      <c r="C17" s="5">
        <v>86</v>
      </c>
      <c r="D17" s="16">
        <v>44435</v>
      </c>
    </row>
    <row r="18" spans="1:4" ht="14.25" customHeight="1" x14ac:dyDescent="0.3">
      <c r="A18" s="5">
        <v>194</v>
      </c>
      <c r="B18" s="12" t="s">
        <v>77</v>
      </c>
      <c r="C18" s="5">
        <v>58</v>
      </c>
      <c r="D18" s="16">
        <v>44482</v>
      </c>
    </row>
    <row r="19" spans="1:4" ht="14.25" customHeight="1" x14ac:dyDescent="0.3">
      <c r="A19" s="5">
        <v>32</v>
      </c>
      <c r="B19" s="12" t="s">
        <v>81</v>
      </c>
      <c r="C19" s="5">
        <v>66</v>
      </c>
      <c r="D19" s="16">
        <v>44432</v>
      </c>
    </row>
    <row r="20" spans="1:4" ht="14.25" customHeight="1" x14ac:dyDescent="0.3">
      <c r="A20" s="5">
        <v>55</v>
      </c>
      <c r="B20" s="12" t="s">
        <v>81</v>
      </c>
      <c r="C20" s="5">
        <v>51</v>
      </c>
      <c r="D20" s="16">
        <v>44418</v>
      </c>
    </row>
    <row r="21" spans="1:4" ht="14.25" customHeight="1" x14ac:dyDescent="0.3">
      <c r="A21" s="5">
        <v>57</v>
      </c>
      <c r="B21" s="12" t="s">
        <v>81</v>
      </c>
      <c r="C21" s="5">
        <v>78</v>
      </c>
      <c r="D21" s="16">
        <v>44509</v>
      </c>
    </row>
    <row r="22" spans="1:4" ht="14.25" customHeight="1" x14ac:dyDescent="0.3">
      <c r="A22" s="5">
        <v>119</v>
      </c>
      <c r="B22" s="12" t="s">
        <v>81</v>
      </c>
      <c r="C22" s="5">
        <v>4</v>
      </c>
      <c r="D22" s="16">
        <v>44439</v>
      </c>
    </row>
    <row r="23" spans="1:4" ht="14.25" customHeight="1" x14ac:dyDescent="0.3">
      <c r="A23" s="5">
        <v>120</v>
      </c>
      <c r="B23" s="12" t="s">
        <v>81</v>
      </c>
      <c r="C23" s="5">
        <v>97</v>
      </c>
      <c r="D23" s="16">
        <v>44431</v>
      </c>
    </row>
    <row r="24" spans="1:4" ht="14.25" customHeight="1" x14ac:dyDescent="0.3">
      <c r="A24" s="5">
        <v>124</v>
      </c>
      <c r="B24" s="12" t="s">
        <v>81</v>
      </c>
      <c r="C24" s="5">
        <v>35</v>
      </c>
      <c r="D24" s="16">
        <v>44433</v>
      </c>
    </row>
    <row r="25" spans="1:4" ht="14.25" customHeight="1" x14ac:dyDescent="0.3">
      <c r="A25" s="5">
        <v>143</v>
      </c>
      <c r="B25" s="12" t="s">
        <v>81</v>
      </c>
      <c r="C25" s="5">
        <v>18</v>
      </c>
      <c r="D25" s="16">
        <v>44418</v>
      </c>
    </row>
    <row r="26" spans="1:4" ht="14.25" customHeight="1" x14ac:dyDescent="0.3">
      <c r="A26" s="5">
        <v>164</v>
      </c>
      <c r="B26" s="12" t="s">
        <v>81</v>
      </c>
      <c r="C26" s="5">
        <v>4</v>
      </c>
      <c r="D26" s="16">
        <v>44452</v>
      </c>
    </row>
    <row r="27" spans="1:4" ht="14.25" customHeight="1" x14ac:dyDescent="0.3">
      <c r="A27" s="5">
        <v>193</v>
      </c>
      <c r="B27" s="12" t="s">
        <v>81</v>
      </c>
      <c r="C27" s="5">
        <v>57</v>
      </c>
      <c r="D27" s="16">
        <v>44413</v>
      </c>
    </row>
    <row r="28" spans="1:4" ht="14.25" customHeight="1" x14ac:dyDescent="0.3">
      <c r="A28" s="5">
        <v>197</v>
      </c>
      <c r="B28" s="12" t="s">
        <v>81</v>
      </c>
      <c r="C28" s="5">
        <v>31</v>
      </c>
      <c r="D28" s="16">
        <v>44523</v>
      </c>
    </row>
    <row r="29" spans="1:4" ht="14.25" customHeight="1" x14ac:dyDescent="0.3">
      <c r="A29" s="5">
        <v>80</v>
      </c>
      <c r="B29" s="12" t="s">
        <v>95</v>
      </c>
      <c r="C29" s="5">
        <v>34</v>
      </c>
      <c r="D29" s="16">
        <v>44510</v>
      </c>
    </row>
    <row r="30" spans="1:4" ht="14.25" customHeight="1" x14ac:dyDescent="0.3">
      <c r="A30" s="5">
        <v>117</v>
      </c>
      <c r="B30" s="12" t="s">
        <v>95</v>
      </c>
      <c r="C30" s="5">
        <v>39</v>
      </c>
      <c r="D30" s="16">
        <v>44425</v>
      </c>
    </row>
    <row r="31" spans="1:4" ht="14.25" customHeight="1" x14ac:dyDescent="0.3">
      <c r="A31" s="5">
        <v>133</v>
      </c>
      <c r="B31" s="12" t="s">
        <v>95</v>
      </c>
      <c r="C31" s="5">
        <v>72</v>
      </c>
      <c r="D31" s="16">
        <v>44435</v>
      </c>
    </row>
    <row r="32" spans="1:4" ht="14.25" customHeight="1" x14ac:dyDescent="0.3">
      <c r="A32" s="5">
        <v>29</v>
      </c>
      <c r="B32" s="12" t="s">
        <v>97</v>
      </c>
      <c r="C32" s="5">
        <v>61</v>
      </c>
      <c r="D32" s="16">
        <v>44501</v>
      </c>
    </row>
    <row r="33" spans="1:4" ht="14.25" customHeight="1" x14ac:dyDescent="0.3">
      <c r="A33" s="5">
        <v>69</v>
      </c>
      <c r="B33" s="12" t="s">
        <v>97</v>
      </c>
      <c r="C33" s="5">
        <v>72</v>
      </c>
      <c r="D33" s="16">
        <v>44481</v>
      </c>
    </row>
    <row r="34" spans="1:4" ht="14.25" customHeight="1" x14ac:dyDescent="0.3">
      <c r="A34" s="5">
        <v>75</v>
      </c>
      <c r="B34" s="12" t="s">
        <v>97</v>
      </c>
      <c r="C34" s="5">
        <v>88</v>
      </c>
      <c r="D34" s="16">
        <v>44463</v>
      </c>
    </row>
    <row r="35" spans="1:4" ht="14.25" customHeight="1" x14ac:dyDescent="0.3">
      <c r="A35" s="5">
        <v>76</v>
      </c>
      <c r="B35" s="12" t="s">
        <v>97</v>
      </c>
      <c r="C35" s="5">
        <v>26</v>
      </c>
      <c r="D35" s="16">
        <v>44467</v>
      </c>
    </row>
    <row r="36" spans="1:4" ht="14.25" customHeight="1" x14ac:dyDescent="0.3">
      <c r="A36" s="5">
        <v>115</v>
      </c>
      <c r="B36" s="12" t="s">
        <v>97</v>
      </c>
      <c r="C36" s="5">
        <v>93</v>
      </c>
      <c r="D36" s="16">
        <v>44509</v>
      </c>
    </row>
    <row r="37" spans="1:4" ht="14.25" customHeight="1" x14ac:dyDescent="0.3">
      <c r="A37" s="5">
        <v>199</v>
      </c>
      <c r="B37" s="12" t="s">
        <v>97</v>
      </c>
      <c r="C37" s="5">
        <v>26</v>
      </c>
      <c r="D37" s="16">
        <v>44438</v>
      </c>
    </row>
    <row r="38" spans="1:4" ht="14.25" customHeight="1" x14ac:dyDescent="0.3">
      <c r="A38" s="5">
        <v>25</v>
      </c>
      <c r="B38" s="12" t="s">
        <v>102</v>
      </c>
      <c r="C38" s="5">
        <v>72</v>
      </c>
      <c r="D38" s="16">
        <v>44427</v>
      </c>
    </row>
    <row r="39" spans="1:4" ht="14.25" customHeight="1" x14ac:dyDescent="0.3">
      <c r="A39" s="5">
        <v>64</v>
      </c>
      <c r="B39" s="12" t="s">
        <v>102</v>
      </c>
      <c r="C39" s="5">
        <v>67</v>
      </c>
      <c r="D39" s="16">
        <v>44481</v>
      </c>
    </row>
    <row r="40" spans="1:4" ht="14.25" customHeight="1" x14ac:dyDescent="0.3">
      <c r="A40" s="5">
        <v>109</v>
      </c>
      <c r="B40" s="12" t="s">
        <v>102</v>
      </c>
      <c r="C40" s="5">
        <v>65</v>
      </c>
      <c r="D40" s="16">
        <v>44431</v>
      </c>
    </row>
    <row r="41" spans="1:4" ht="14.25" customHeight="1" x14ac:dyDescent="0.3">
      <c r="A41" s="5">
        <v>122</v>
      </c>
      <c r="B41" s="12" t="s">
        <v>102</v>
      </c>
      <c r="C41" s="5">
        <v>78</v>
      </c>
      <c r="D41" s="16">
        <v>44441</v>
      </c>
    </row>
    <row r="42" spans="1:4" ht="14.25" customHeight="1" x14ac:dyDescent="0.3">
      <c r="A42" s="5">
        <v>53</v>
      </c>
      <c r="B42" s="12" t="s">
        <v>57</v>
      </c>
      <c r="C42" s="5">
        <v>90</v>
      </c>
      <c r="D42" s="16">
        <v>44517</v>
      </c>
    </row>
    <row r="43" spans="1:4" ht="14.25" customHeight="1" x14ac:dyDescent="0.3">
      <c r="A43" s="5">
        <v>83</v>
      </c>
      <c r="B43" s="12" t="s">
        <v>57</v>
      </c>
      <c r="C43" s="5">
        <v>41</v>
      </c>
      <c r="D43" s="16">
        <v>44498</v>
      </c>
    </row>
    <row r="44" spans="1:4" ht="14.25" customHeight="1" x14ac:dyDescent="0.3">
      <c r="A44" s="5">
        <v>112</v>
      </c>
      <c r="B44" s="12" t="s">
        <v>57</v>
      </c>
      <c r="C44" s="5">
        <v>64</v>
      </c>
      <c r="D44" s="16">
        <v>44476</v>
      </c>
    </row>
    <row r="45" spans="1:4" ht="14.25" customHeight="1" x14ac:dyDescent="0.3">
      <c r="A45" s="5">
        <v>118</v>
      </c>
      <c r="B45" s="12" t="s">
        <v>57</v>
      </c>
      <c r="C45" s="5">
        <v>51</v>
      </c>
      <c r="D45" s="16">
        <v>44494</v>
      </c>
    </row>
    <row r="46" spans="1:4" ht="14.25" customHeight="1" x14ac:dyDescent="0.3">
      <c r="A46" s="5">
        <v>150</v>
      </c>
      <c r="B46" s="12" t="s">
        <v>57</v>
      </c>
      <c r="C46" s="5">
        <v>1</v>
      </c>
      <c r="D46" s="16">
        <v>44526</v>
      </c>
    </row>
    <row r="47" spans="1:4" ht="14.25" customHeight="1" x14ac:dyDescent="0.3">
      <c r="A47" s="5">
        <v>173</v>
      </c>
      <c r="B47" s="12" t="s">
        <v>57</v>
      </c>
      <c r="C47" s="5">
        <v>67</v>
      </c>
      <c r="D47" s="16">
        <v>44515</v>
      </c>
    </row>
    <row r="48" spans="1:4" ht="14.25" customHeight="1" x14ac:dyDescent="0.3">
      <c r="A48" s="5">
        <v>183</v>
      </c>
      <c r="B48" s="12" t="s">
        <v>57</v>
      </c>
      <c r="C48" s="5">
        <v>76</v>
      </c>
      <c r="D48" s="16">
        <v>44425</v>
      </c>
    </row>
    <row r="49" spans="1:4" ht="14.25" customHeight="1" x14ac:dyDescent="0.3">
      <c r="A49" s="5">
        <v>17</v>
      </c>
      <c r="B49" s="12" t="s">
        <v>68</v>
      </c>
      <c r="C49" s="5">
        <v>38</v>
      </c>
      <c r="D49" s="16">
        <v>44425</v>
      </c>
    </row>
    <row r="50" spans="1:4" ht="14.25" customHeight="1" x14ac:dyDescent="0.3">
      <c r="A50" s="5">
        <v>33</v>
      </c>
      <c r="B50" s="12" t="s">
        <v>68</v>
      </c>
      <c r="C50" s="5">
        <v>56</v>
      </c>
      <c r="D50" s="16">
        <v>44459</v>
      </c>
    </row>
    <row r="51" spans="1:4" ht="14.25" customHeight="1" x14ac:dyDescent="0.3">
      <c r="A51" s="5">
        <v>67</v>
      </c>
      <c r="B51" s="12" t="s">
        <v>68</v>
      </c>
      <c r="C51" s="5">
        <v>87</v>
      </c>
      <c r="D51" s="16">
        <v>44449</v>
      </c>
    </row>
    <row r="52" spans="1:4" ht="14.25" customHeight="1" x14ac:dyDescent="0.3">
      <c r="A52" s="5">
        <v>166</v>
      </c>
      <c r="B52" s="12" t="s">
        <v>68</v>
      </c>
      <c r="C52" s="5">
        <v>43</v>
      </c>
      <c r="D52" s="16">
        <v>44489</v>
      </c>
    </row>
    <row r="53" spans="1:4" ht="14.25" customHeight="1" x14ac:dyDescent="0.3">
      <c r="A53" s="5">
        <v>70</v>
      </c>
      <c r="B53" s="12" t="s">
        <v>79</v>
      </c>
      <c r="C53" s="5">
        <v>78</v>
      </c>
      <c r="D53" s="16">
        <v>44489</v>
      </c>
    </row>
    <row r="54" spans="1:4" ht="14.25" customHeight="1" x14ac:dyDescent="0.3">
      <c r="A54" s="5">
        <v>84</v>
      </c>
      <c r="B54" s="12" t="s">
        <v>79</v>
      </c>
      <c r="C54" s="5">
        <v>11</v>
      </c>
      <c r="D54" s="16">
        <v>44511</v>
      </c>
    </row>
    <row r="55" spans="1:4" ht="14.25" customHeight="1" x14ac:dyDescent="0.3">
      <c r="A55" s="5">
        <v>125</v>
      </c>
      <c r="B55" s="12" t="s">
        <v>79</v>
      </c>
      <c r="C55" s="5">
        <v>59</v>
      </c>
      <c r="D55" s="16">
        <v>44462</v>
      </c>
    </row>
    <row r="56" spans="1:4" ht="14.25" customHeight="1" x14ac:dyDescent="0.3">
      <c r="A56" s="5">
        <v>159</v>
      </c>
      <c r="B56" s="12" t="s">
        <v>79</v>
      </c>
      <c r="C56" s="5">
        <v>71</v>
      </c>
      <c r="D56" s="16">
        <v>44449</v>
      </c>
    </row>
    <row r="57" spans="1:4" ht="14.25" customHeight="1" x14ac:dyDescent="0.3">
      <c r="A57" s="5">
        <v>178</v>
      </c>
      <c r="B57" s="12" t="s">
        <v>79</v>
      </c>
      <c r="C57" s="5">
        <v>76</v>
      </c>
      <c r="D57" s="16">
        <v>44482</v>
      </c>
    </row>
    <row r="58" spans="1:4" ht="14.25" customHeight="1" x14ac:dyDescent="0.3">
      <c r="A58" s="5">
        <v>196</v>
      </c>
      <c r="B58" s="12" t="s">
        <v>79</v>
      </c>
      <c r="C58" s="5">
        <v>57</v>
      </c>
      <c r="D58" s="16">
        <v>44439</v>
      </c>
    </row>
    <row r="59" spans="1:4" ht="14.25" customHeight="1" x14ac:dyDescent="0.3">
      <c r="A59" s="5">
        <v>20</v>
      </c>
      <c r="B59" s="12" t="s">
        <v>80</v>
      </c>
      <c r="C59" s="5">
        <v>9</v>
      </c>
      <c r="D59" s="16">
        <v>44468</v>
      </c>
    </row>
    <row r="60" spans="1:4" ht="14.25" customHeight="1" x14ac:dyDescent="0.3">
      <c r="A60" s="5">
        <v>50</v>
      </c>
      <c r="B60" s="12" t="s">
        <v>80</v>
      </c>
      <c r="C60" s="5">
        <v>30</v>
      </c>
      <c r="D60" s="16">
        <v>44523</v>
      </c>
    </row>
    <row r="61" spans="1:4" ht="14.25" customHeight="1" x14ac:dyDescent="0.3">
      <c r="A61" s="5">
        <v>186</v>
      </c>
      <c r="B61" s="12" t="s">
        <v>80</v>
      </c>
      <c r="C61" s="5">
        <v>58</v>
      </c>
      <c r="D61" s="16">
        <v>44453</v>
      </c>
    </row>
    <row r="62" spans="1:4" ht="14.25" customHeight="1" x14ac:dyDescent="0.3">
      <c r="A62" s="5">
        <v>63</v>
      </c>
      <c r="B62" s="12" t="s">
        <v>87</v>
      </c>
      <c r="C62" s="5">
        <v>97</v>
      </c>
      <c r="D62" s="16">
        <v>44509</v>
      </c>
    </row>
    <row r="63" spans="1:4" ht="14.25" customHeight="1" x14ac:dyDescent="0.3">
      <c r="A63" s="5">
        <v>132</v>
      </c>
      <c r="B63" s="12" t="s">
        <v>87</v>
      </c>
      <c r="C63" s="5">
        <v>19</v>
      </c>
      <c r="D63" s="16">
        <v>44449</v>
      </c>
    </row>
    <row r="64" spans="1:4" ht="14.25" customHeight="1" x14ac:dyDescent="0.3">
      <c r="A64" s="5">
        <v>145</v>
      </c>
      <c r="B64" s="12" t="s">
        <v>87</v>
      </c>
      <c r="C64" s="5">
        <v>49</v>
      </c>
      <c r="D64" s="16">
        <v>44411</v>
      </c>
    </row>
    <row r="65" spans="1:4" ht="14.25" customHeight="1" x14ac:dyDescent="0.3">
      <c r="A65" s="5">
        <v>182</v>
      </c>
      <c r="B65" s="12" t="s">
        <v>87</v>
      </c>
      <c r="C65" s="5">
        <v>38</v>
      </c>
      <c r="D65" s="16">
        <v>44441</v>
      </c>
    </row>
    <row r="66" spans="1:4" ht="14.25" customHeight="1" x14ac:dyDescent="0.3">
      <c r="A66" s="5">
        <v>185</v>
      </c>
      <c r="B66" s="12" t="s">
        <v>87</v>
      </c>
      <c r="C66" s="5">
        <v>52</v>
      </c>
      <c r="D66" s="16">
        <v>44456</v>
      </c>
    </row>
    <row r="67" spans="1:4" ht="14.25" customHeight="1" x14ac:dyDescent="0.3">
      <c r="A67" s="5">
        <v>35</v>
      </c>
      <c r="B67" s="12" t="s">
        <v>104</v>
      </c>
      <c r="C67" s="5">
        <v>85</v>
      </c>
      <c r="D67" s="16">
        <v>44482</v>
      </c>
    </row>
    <row r="68" spans="1:4" ht="14.25" customHeight="1" x14ac:dyDescent="0.3">
      <c r="A68" s="5">
        <v>79</v>
      </c>
      <c r="B68" s="12" t="s">
        <v>104</v>
      </c>
      <c r="C68" s="5">
        <v>29</v>
      </c>
      <c r="D68" s="16">
        <v>44511</v>
      </c>
    </row>
    <row r="69" spans="1:4" ht="14.25" customHeight="1" x14ac:dyDescent="0.3">
      <c r="A69" s="5">
        <v>141</v>
      </c>
      <c r="B69" s="12" t="s">
        <v>104</v>
      </c>
      <c r="C69" s="5">
        <v>39</v>
      </c>
      <c r="D69" s="16">
        <v>44504</v>
      </c>
    </row>
    <row r="70" spans="1:4" ht="14.25" customHeight="1" x14ac:dyDescent="0.3">
      <c r="A70" s="5">
        <v>174</v>
      </c>
      <c r="B70" s="12" t="s">
        <v>104</v>
      </c>
      <c r="C70" s="5">
        <v>96</v>
      </c>
      <c r="D70" s="16">
        <v>44480</v>
      </c>
    </row>
    <row r="71" spans="1:4" ht="14.25" customHeight="1" x14ac:dyDescent="0.3">
      <c r="A71" s="5">
        <v>12</v>
      </c>
      <c r="B71" s="12" t="s">
        <v>11</v>
      </c>
      <c r="C71" s="5">
        <v>12</v>
      </c>
      <c r="D71" s="16">
        <v>44496</v>
      </c>
    </row>
    <row r="72" spans="1:4" ht="14.25" customHeight="1" x14ac:dyDescent="0.3">
      <c r="A72" s="5">
        <v>97</v>
      </c>
      <c r="B72" s="12" t="s">
        <v>11</v>
      </c>
      <c r="C72" s="5">
        <v>70</v>
      </c>
      <c r="D72" s="16">
        <v>44446</v>
      </c>
    </row>
    <row r="73" spans="1:4" ht="14.25" customHeight="1" x14ac:dyDescent="0.3">
      <c r="A73" s="5">
        <v>18</v>
      </c>
      <c r="B73" s="12" t="s">
        <v>31</v>
      </c>
      <c r="C73" s="5">
        <v>52</v>
      </c>
      <c r="D73" s="16">
        <v>44455</v>
      </c>
    </row>
    <row r="74" spans="1:4" ht="14.25" customHeight="1" x14ac:dyDescent="0.3">
      <c r="A74" s="5">
        <v>46</v>
      </c>
      <c r="B74" s="12" t="s">
        <v>31</v>
      </c>
      <c r="C74" s="5">
        <v>79</v>
      </c>
      <c r="D74" s="16">
        <v>44509</v>
      </c>
    </row>
    <row r="75" spans="1:4" ht="14.25" customHeight="1" x14ac:dyDescent="0.3">
      <c r="A75" s="5">
        <v>127</v>
      </c>
      <c r="B75" s="12" t="s">
        <v>31</v>
      </c>
      <c r="C75" s="5">
        <v>78</v>
      </c>
      <c r="D75" s="16">
        <v>44519</v>
      </c>
    </row>
    <row r="76" spans="1:4" ht="14.25" customHeight="1" x14ac:dyDescent="0.3">
      <c r="A76" s="5">
        <v>153</v>
      </c>
      <c r="B76" s="12" t="s">
        <v>31</v>
      </c>
      <c r="C76" s="5">
        <v>40</v>
      </c>
      <c r="D76" s="16">
        <v>44489</v>
      </c>
    </row>
    <row r="77" spans="1:4" ht="14.25" customHeight="1" x14ac:dyDescent="0.3">
      <c r="A77" s="5">
        <v>176</v>
      </c>
      <c r="B77" s="12" t="s">
        <v>31</v>
      </c>
      <c r="C77" s="5">
        <v>55</v>
      </c>
      <c r="D77" s="16">
        <v>44473</v>
      </c>
    </row>
    <row r="78" spans="1:4" ht="14.25" customHeight="1" x14ac:dyDescent="0.3">
      <c r="A78" s="5">
        <v>191</v>
      </c>
      <c r="B78" s="12" t="s">
        <v>31</v>
      </c>
      <c r="C78" s="5">
        <v>53</v>
      </c>
      <c r="D78" s="16">
        <v>44418</v>
      </c>
    </row>
    <row r="79" spans="1:4" ht="14.25" customHeight="1" x14ac:dyDescent="0.3">
      <c r="A79" s="5">
        <v>100</v>
      </c>
      <c r="B79" s="12" t="s">
        <v>56</v>
      </c>
      <c r="C79" s="5">
        <v>85</v>
      </c>
      <c r="D79" s="16">
        <v>44418</v>
      </c>
    </row>
    <row r="80" spans="1:4" ht="14.25" customHeight="1" x14ac:dyDescent="0.3">
      <c r="A80" s="5">
        <v>108</v>
      </c>
      <c r="B80" s="12" t="s">
        <v>56</v>
      </c>
      <c r="C80" s="5">
        <v>19</v>
      </c>
      <c r="D80" s="16">
        <v>44434</v>
      </c>
    </row>
    <row r="81" spans="1:4" ht="14.25" customHeight="1" x14ac:dyDescent="0.3">
      <c r="A81" s="5">
        <v>148</v>
      </c>
      <c r="B81" s="12" t="s">
        <v>56</v>
      </c>
      <c r="C81" s="5">
        <v>15</v>
      </c>
      <c r="D81" s="16">
        <v>44523</v>
      </c>
    </row>
    <row r="82" spans="1:4" ht="14.25" customHeight="1" x14ac:dyDescent="0.3">
      <c r="A82" s="5">
        <v>151</v>
      </c>
      <c r="B82" s="12" t="s">
        <v>56</v>
      </c>
      <c r="C82" s="5">
        <v>11</v>
      </c>
      <c r="D82" s="16">
        <v>44508</v>
      </c>
    </row>
    <row r="83" spans="1:4" ht="14.25" customHeight="1" x14ac:dyDescent="0.3">
      <c r="A83" s="5">
        <v>158</v>
      </c>
      <c r="B83" s="12" t="s">
        <v>56</v>
      </c>
      <c r="C83" s="5">
        <v>22</v>
      </c>
      <c r="D83" s="16">
        <v>44474</v>
      </c>
    </row>
    <row r="84" spans="1:4" ht="14.25" customHeight="1" x14ac:dyDescent="0.3">
      <c r="A84" s="5">
        <v>168</v>
      </c>
      <c r="B84" s="12" t="s">
        <v>56</v>
      </c>
      <c r="C84" s="5">
        <v>13</v>
      </c>
      <c r="D84" s="16">
        <v>44495</v>
      </c>
    </row>
    <row r="85" spans="1:4" ht="14.25" customHeight="1" x14ac:dyDescent="0.3">
      <c r="A85" s="5">
        <v>40</v>
      </c>
      <c r="B85" s="12" t="s">
        <v>60</v>
      </c>
      <c r="C85" s="5">
        <v>59</v>
      </c>
      <c r="D85" s="16">
        <v>44509</v>
      </c>
    </row>
    <row r="86" spans="1:4" ht="14.25" customHeight="1" x14ac:dyDescent="0.3">
      <c r="A86" s="5">
        <v>104</v>
      </c>
      <c r="B86" s="12" t="s">
        <v>60</v>
      </c>
      <c r="C86" s="5">
        <v>96</v>
      </c>
      <c r="D86" s="16">
        <v>44435</v>
      </c>
    </row>
    <row r="87" spans="1:4" ht="14.25" customHeight="1" x14ac:dyDescent="0.3">
      <c r="A87" s="5">
        <v>42</v>
      </c>
      <c r="B87" s="12" t="s">
        <v>64</v>
      </c>
      <c r="C87" s="5">
        <v>89</v>
      </c>
      <c r="D87" s="16">
        <v>44482</v>
      </c>
    </row>
    <row r="88" spans="1:4" ht="14.25" customHeight="1" x14ac:dyDescent="0.3">
      <c r="A88" s="5">
        <v>81</v>
      </c>
      <c r="B88" s="12" t="s">
        <v>64</v>
      </c>
      <c r="C88" s="5">
        <v>30</v>
      </c>
      <c r="D88" s="16">
        <v>44425</v>
      </c>
    </row>
    <row r="89" spans="1:4" ht="14.25" customHeight="1" x14ac:dyDescent="0.3">
      <c r="A89" s="5">
        <v>116</v>
      </c>
      <c r="B89" s="12" t="s">
        <v>64</v>
      </c>
      <c r="C89" s="5">
        <v>96</v>
      </c>
      <c r="D89" s="16">
        <v>44468</v>
      </c>
    </row>
    <row r="90" spans="1:4" ht="14.25" customHeight="1" x14ac:dyDescent="0.3">
      <c r="A90" s="5">
        <v>161</v>
      </c>
      <c r="B90" s="12" t="s">
        <v>64</v>
      </c>
      <c r="C90" s="5">
        <v>5</v>
      </c>
      <c r="D90" s="16">
        <v>44501</v>
      </c>
    </row>
    <row r="91" spans="1:4" ht="14.25" customHeight="1" x14ac:dyDescent="0.3">
      <c r="A91" s="5">
        <v>171</v>
      </c>
      <c r="B91" s="12" t="s">
        <v>64</v>
      </c>
      <c r="C91" s="5">
        <v>42</v>
      </c>
      <c r="D91" s="16">
        <v>44470</v>
      </c>
    </row>
    <row r="92" spans="1:4" ht="14.25" customHeight="1" x14ac:dyDescent="0.3">
      <c r="A92" s="5">
        <v>200</v>
      </c>
      <c r="B92" s="12" t="s">
        <v>64</v>
      </c>
      <c r="C92" s="5">
        <v>9</v>
      </c>
      <c r="D92" s="16">
        <v>44512</v>
      </c>
    </row>
    <row r="93" spans="1:4" ht="14.25" customHeight="1" x14ac:dyDescent="0.3">
      <c r="A93" s="5">
        <v>4</v>
      </c>
      <c r="B93" s="12" t="s">
        <v>65</v>
      </c>
      <c r="C93" s="5">
        <v>25</v>
      </c>
      <c r="D93" s="16">
        <v>44442</v>
      </c>
    </row>
    <row r="94" spans="1:4" ht="14.25" customHeight="1" x14ac:dyDescent="0.3">
      <c r="A94" s="5">
        <v>13</v>
      </c>
      <c r="B94" s="12" t="s">
        <v>65</v>
      </c>
      <c r="C94" s="5">
        <v>94</v>
      </c>
      <c r="D94" s="16">
        <v>44525</v>
      </c>
    </row>
    <row r="95" spans="1:4" ht="14.25" customHeight="1" x14ac:dyDescent="0.3">
      <c r="A95" s="5">
        <v>27</v>
      </c>
      <c r="B95" s="12" t="s">
        <v>65</v>
      </c>
      <c r="C95" s="5">
        <v>36</v>
      </c>
      <c r="D95" s="16">
        <v>44482</v>
      </c>
    </row>
    <row r="96" spans="1:4" ht="14.25" customHeight="1" x14ac:dyDescent="0.3">
      <c r="A96" s="5">
        <v>49</v>
      </c>
      <c r="B96" s="12" t="s">
        <v>65</v>
      </c>
      <c r="C96" s="5">
        <v>75</v>
      </c>
      <c r="D96" s="16">
        <v>44418</v>
      </c>
    </row>
    <row r="97" spans="1:4" ht="14.25" customHeight="1" x14ac:dyDescent="0.3">
      <c r="A97" s="5">
        <v>172</v>
      </c>
      <c r="B97" s="12" t="s">
        <v>65</v>
      </c>
      <c r="C97" s="5">
        <v>78</v>
      </c>
      <c r="D97" s="16">
        <v>44498</v>
      </c>
    </row>
    <row r="98" spans="1:4" ht="14.25" customHeight="1" x14ac:dyDescent="0.3">
      <c r="A98" s="5">
        <v>188</v>
      </c>
      <c r="B98" s="12" t="s">
        <v>65</v>
      </c>
      <c r="C98" s="5">
        <v>71</v>
      </c>
      <c r="D98" s="16">
        <v>44516</v>
      </c>
    </row>
    <row r="99" spans="1:4" ht="14.25" customHeight="1" x14ac:dyDescent="0.3">
      <c r="A99" s="5">
        <v>3</v>
      </c>
      <c r="B99" s="12" t="s">
        <v>71</v>
      </c>
      <c r="C99" s="5">
        <v>71</v>
      </c>
      <c r="D99" s="16">
        <v>44421</v>
      </c>
    </row>
    <row r="100" spans="1:4" ht="14.25" customHeight="1" x14ac:dyDescent="0.3">
      <c r="A100" s="5">
        <v>59</v>
      </c>
      <c r="B100" s="12" t="s">
        <v>71</v>
      </c>
      <c r="C100" s="5">
        <v>58</v>
      </c>
      <c r="D100" s="16">
        <v>44484</v>
      </c>
    </row>
    <row r="101" spans="1:4" ht="14.25" customHeight="1" x14ac:dyDescent="0.3">
      <c r="A101" s="5">
        <v>94</v>
      </c>
      <c r="B101" s="12" t="s">
        <v>71</v>
      </c>
      <c r="C101" s="5">
        <v>27</v>
      </c>
      <c r="D101" s="16">
        <v>44441</v>
      </c>
    </row>
    <row r="102" spans="1:4" ht="14.25" customHeight="1" x14ac:dyDescent="0.3">
      <c r="A102" s="5">
        <v>170</v>
      </c>
      <c r="B102" s="12" t="s">
        <v>71</v>
      </c>
      <c r="C102" s="5">
        <v>50</v>
      </c>
      <c r="D102" s="16">
        <v>44449</v>
      </c>
    </row>
    <row r="103" spans="1:4" ht="14.25" customHeight="1" x14ac:dyDescent="0.3">
      <c r="A103" s="5">
        <v>181</v>
      </c>
      <c r="B103" s="12" t="s">
        <v>71</v>
      </c>
      <c r="C103" s="5">
        <v>58</v>
      </c>
      <c r="D103" s="16">
        <v>44495</v>
      </c>
    </row>
    <row r="104" spans="1:4" ht="14.25" customHeight="1" x14ac:dyDescent="0.3">
      <c r="A104" s="5">
        <v>58</v>
      </c>
      <c r="B104" s="12" t="s">
        <v>72</v>
      </c>
      <c r="C104" s="5">
        <v>74</v>
      </c>
      <c r="D104" s="16">
        <v>44504</v>
      </c>
    </row>
    <row r="105" spans="1:4" ht="14.25" customHeight="1" x14ac:dyDescent="0.3">
      <c r="A105" s="5">
        <v>68</v>
      </c>
      <c r="B105" s="12" t="s">
        <v>72</v>
      </c>
      <c r="C105" s="5">
        <v>17</v>
      </c>
      <c r="D105" s="16">
        <v>44418</v>
      </c>
    </row>
    <row r="106" spans="1:4" ht="14.25" customHeight="1" x14ac:dyDescent="0.3">
      <c r="A106" s="5">
        <v>121</v>
      </c>
      <c r="B106" s="12" t="s">
        <v>72</v>
      </c>
      <c r="C106" s="5">
        <v>42</v>
      </c>
      <c r="D106" s="16">
        <v>44525</v>
      </c>
    </row>
    <row r="107" spans="1:4" ht="14.25" customHeight="1" x14ac:dyDescent="0.3">
      <c r="A107" s="5">
        <v>134</v>
      </c>
      <c r="B107" s="12" t="s">
        <v>72</v>
      </c>
      <c r="C107" s="5">
        <v>16</v>
      </c>
      <c r="D107" s="16">
        <v>44435</v>
      </c>
    </row>
    <row r="108" spans="1:4" ht="14.25" customHeight="1" x14ac:dyDescent="0.3">
      <c r="A108" s="5">
        <v>9</v>
      </c>
      <c r="B108" s="12" t="s">
        <v>74</v>
      </c>
      <c r="C108" s="5">
        <v>84</v>
      </c>
      <c r="D108" s="16">
        <v>44428</v>
      </c>
    </row>
    <row r="109" spans="1:4" ht="14.25" customHeight="1" x14ac:dyDescent="0.3">
      <c r="A109" s="5">
        <v>10</v>
      </c>
      <c r="B109" s="12" t="s">
        <v>74</v>
      </c>
      <c r="C109" s="5">
        <v>92</v>
      </c>
      <c r="D109" s="16">
        <v>44516</v>
      </c>
    </row>
    <row r="110" spans="1:4" ht="14.25" customHeight="1" x14ac:dyDescent="0.3">
      <c r="A110" s="5">
        <v>102</v>
      </c>
      <c r="B110" s="12" t="s">
        <v>74</v>
      </c>
      <c r="C110" s="5">
        <v>17</v>
      </c>
      <c r="D110" s="16">
        <v>44411</v>
      </c>
    </row>
    <row r="111" spans="1:4" ht="14.25" customHeight="1" x14ac:dyDescent="0.3">
      <c r="A111" s="5">
        <v>39</v>
      </c>
      <c r="B111" s="12" t="s">
        <v>76</v>
      </c>
      <c r="C111" s="5">
        <v>52</v>
      </c>
      <c r="D111" s="16">
        <v>44413</v>
      </c>
    </row>
    <row r="112" spans="1:4" ht="14.25" customHeight="1" x14ac:dyDescent="0.3">
      <c r="A112" s="5">
        <v>74</v>
      </c>
      <c r="B112" s="12" t="s">
        <v>76</v>
      </c>
      <c r="C112" s="5">
        <v>65</v>
      </c>
      <c r="D112" s="16">
        <v>44418</v>
      </c>
    </row>
    <row r="113" spans="1:4" ht="14.25" customHeight="1" x14ac:dyDescent="0.3">
      <c r="A113" s="5">
        <v>110</v>
      </c>
      <c r="B113" s="12" t="s">
        <v>76</v>
      </c>
      <c r="C113" s="5">
        <v>3</v>
      </c>
      <c r="D113" s="16">
        <v>44518</v>
      </c>
    </row>
    <row r="114" spans="1:4" ht="14.25" customHeight="1" x14ac:dyDescent="0.3">
      <c r="A114" s="5">
        <v>142</v>
      </c>
      <c r="B114" s="12" t="s">
        <v>76</v>
      </c>
      <c r="C114" s="5">
        <v>22</v>
      </c>
      <c r="D114" s="16">
        <v>44490</v>
      </c>
    </row>
    <row r="115" spans="1:4" ht="14.25" customHeight="1" x14ac:dyDescent="0.3">
      <c r="A115" s="5">
        <v>149</v>
      </c>
      <c r="B115" s="12" t="s">
        <v>76</v>
      </c>
      <c r="C115" s="5">
        <v>41</v>
      </c>
      <c r="D115" s="16">
        <v>44418</v>
      </c>
    </row>
    <row r="116" spans="1:4" ht="14.25" customHeight="1" x14ac:dyDescent="0.3">
      <c r="A116" s="5">
        <v>160</v>
      </c>
      <c r="B116" s="12" t="s">
        <v>76</v>
      </c>
      <c r="C116" s="5">
        <v>12</v>
      </c>
      <c r="D116" s="16">
        <v>44460</v>
      </c>
    </row>
    <row r="117" spans="1:4" ht="14.25" customHeight="1" x14ac:dyDescent="0.3">
      <c r="A117" s="5">
        <v>2</v>
      </c>
      <c r="B117" s="12" t="s">
        <v>84</v>
      </c>
      <c r="C117" s="5">
        <v>29</v>
      </c>
      <c r="D117" s="16">
        <v>44434</v>
      </c>
    </row>
    <row r="118" spans="1:4" ht="14.25" customHeight="1" x14ac:dyDescent="0.3">
      <c r="A118" s="5">
        <v>71</v>
      </c>
      <c r="B118" s="12" t="s">
        <v>84</v>
      </c>
      <c r="C118" s="5">
        <v>29</v>
      </c>
      <c r="D118" s="16">
        <v>44468</v>
      </c>
    </row>
    <row r="119" spans="1:4" ht="14.25" customHeight="1" x14ac:dyDescent="0.3">
      <c r="A119" s="5">
        <v>78</v>
      </c>
      <c r="B119" s="12" t="s">
        <v>84</v>
      </c>
      <c r="C119" s="5">
        <v>32</v>
      </c>
      <c r="D119" s="16">
        <v>44481</v>
      </c>
    </row>
    <row r="120" spans="1:4" ht="14.25" customHeight="1" x14ac:dyDescent="0.3">
      <c r="A120" s="5">
        <v>177</v>
      </c>
      <c r="B120" s="12" t="s">
        <v>84</v>
      </c>
      <c r="C120" s="5">
        <v>61</v>
      </c>
      <c r="D120" s="16">
        <v>44509</v>
      </c>
    </row>
    <row r="121" spans="1:4" ht="14.25" customHeight="1" x14ac:dyDescent="0.3">
      <c r="A121" s="5">
        <v>31</v>
      </c>
      <c r="B121" s="12" t="s">
        <v>85</v>
      </c>
      <c r="C121" s="5">
        <v>48</v>
      </c>
      <c r="D121" s="16">
        <v>44425</v>
      </c>
    </row>
    <row r="122" spans="1:4" ht="14.25" customHeight="1" x14ac:dyDescent="0.3">
      <c r="A122" s="5">
        <v>52</v>
      </c>
      <c r="B122" s="12" t="s">
        <v>85</v>
      </c>
      <c r="C122" s="5">
        <v>36</v>
      </c>
      <c r="D122" s="16">
        <v>44502</v>
      </c>
    </row>
    <row r="123" spans="1:4" ht="14.25" customHeight="1" x14ac:dyDescent="0.3">
      <c r="A123" s="5">
        <v>113</v>
      </c>
      <c r="B123" s="12" t="s">
        <v>85</v>
      </c>
      <c r="C123" s="5">
        <v>5</v>
      </c>
      <c r="D123" s="16">
        <v>44461</v>
      </c>
    </row>
    <row r="124" spans="1:4" ht="14.25" customHeight="1" x14ac:dyDescent="0.3">
      <c r="A124" s="5">
        <v>152</v>
      </c>
      <c r="B124" s="12" t="s">
        <v>85</v>
      </c>
      <c r="C124" s="5">
        <v>81</v>
      </c>
      <c r="D124" s="16">
        <v>44481</v>
      </c>
    </row>
    <row r="125" spans="1:4" ht="14.25" customHeight="1" x14ac:dyDescent="0.3">
      <c r="A125" s="5">
        <v>198</v>
      </c>
      <c r="B125" s="12" t="s">
        <v>85</v>
      </c>
      <c r="C125" s="5">
        <v>48</v>
      </c>
      <c r="D125" s="16">
        <v>44432</v>
      </c>
    </row>
    <row r="126" spans="1:4" ht="14.25" customHeight="1" x14ac:dyDescent="0.3">
      <c r="A126" s="5">
        <v>93</v>
      </c>
      <c r="B126" s="12" t="s">
        <v>89</v>
      </c>
      <c r="C126" s="5">
        <v>98</v>
      </c>
      <c r="D126" s="16">
        <v>44453</v>
      </c>
    </row>
    <row r="127" spans="1:4" ht="14.25" customHeight="1" x14ac:dyDescent="0.3">
      <c r="A127" s="5">
        <v>101</v>
      </c>
      <c r="B127" s="12" t="s">
        <v>89</v>
      </c>
      <c r="C127" s="5">
        <v>24</v>
      </c>
      <c r="D127" s="16">
        <v>44523</v>
      </c>
    </row>
    <row r="128" spans="1:4" ht="14.25" customHeight="1" x14ac:dyDescent="0.3">
      <c r="A128" s="5">
        <v>146</v>
      </c>
      <c r="B128" s="12" t="s">
        <v>89</v>
      </c>
      <c r="C128" s="5">
        <v>6</v>
      </c>
      <c r="D128" s="16">
        <v>44525</v>
      </c>
    </row>
    <row r="129" spans="1:4" ht="14.25" customHeight="1" x14ac:dyDescent="0.3">
      <c r="A129" s="5">
        <v>28</v>
      </c>
      <c r="B129" s="12" t="s">
        <v>91</v>
      </c>
      <c r="C129" s="5">
        <v>16</v>
      </c>
      <c r="D129" s="16">
        <v>44442</v>
      </c>
    </row>
    <row r="130" spans="1:4" ht="14.25" customHeight="1" x14ac:dyDescent="0.3">
      <c r="A130" s="5">
        <v>37</v>
      </c>
      <c r="B130" s="12" t="s">
        <v>91</v>
      </c>
      <c r="C130" s="5">
        <v>85</v>
      </c>
      <c r="D130" s="16">
        <v>44491</v>
      </c>
    </row>
    <row r="131" spans="1:4" ht="14.25" customHeight="1" x14ac:dyDescent="0.3">
      <c r="A131" s="5">
        <v>77</v>
      </c>
      <c r="B131" s="12" t="s">
        <v>91</v>
      </c>
      <c r="C131" s="5">
        <v>68</v>
      </c>
      <c r="D131" s="16">
        <v>44509</v>
      </c>
    </row>
    <row r="132" spans="1:4" ht="14.25" customHeight="1" x14ac:dyDescent="0.3">
      <c r="A132" s="5">
        <v>111</v>
      </c>
      <c r="B132" s="12" t="s">
        <v>91</v>
      </c>
      <c r="C132" s="5">
        <v>64</v>
      </c>
      <c r="D132" s="16">
        <v>44453</v>
      </c>
    </row>
    <row r="133" spans="1:4" ht="14.25" customHeight="1" x14ac:dyDescent="0.3">
      <c r="A133" s="5">
        <v>137</v>
      </c>
      <c r="B133" s="12" t="s">
        <v>91</v>
      </c>
      <c r="C133" s="5">
        <v>54</v>
      </c>
      <c r="D133" s="16">
        <v>44488</v>
      </c>
    </row>
    <row r="134" spans="1:4" ht="14.25" customHeight="1" x14ac:dyDescent="0.3">
      <c r="A134" s="5">
        <v>189</v>
      </c>
      <c r="B134" s="12" t="s">
        <v>91</v>
      </c>
      <c r="C134" s="5">
        <v>44</v>
      </c>
      <c r="D134" s="16">
        <v>44433</v>
      </c>
    </row>
    <row r="135" spans="1:4" ht="14.25" customHeight="1" x14ac:dyDescent="0.3">
      <c r="A135" s="5">
        <v>5</v>
      </c>
      <c r="B135" s="12" t="s">
        <v>92</v>
      </c>
      <c r="C135" s="5">
        <v>50</v>
      </c>
      <c r="D135" s="16">
        <v>44418</v>
      </c>
    </row>
    <row r="136" spans="1:4" ht="14.25" customHeight="1" x14ac:dyDescent="0.3">
      <c r="A136" s="5">
        <v>66</v>
      </c>
      <c r="B136" s="12" t="s">
        <v>92</v>
      </c>
      <c r="C136" s="5">
        <v>90</v>
      </c>
      <c r="D136" s="16">
        <v>44417</v>
      </c>
    </row>
    <row r="137" spans="1:4" ht="14.25" customHeight="1" x14ac:dyDescent="0.3">
      <c r="A137" s="5">
        <v>179</v>
      </c>
      <c r="B137" s="12" t="s">
        <v>92</v>
      </c>
      <c r="C137" s="5">
        <v>59</v>
      </c>
      <c r="D137" s="16">
        <v>44453</v>
      </c>
    </row>
    <row r="138" spans="1:4" ht="14.25" customHeight="1" x14ac:dyDescent="0.3">
      <c r="A138" s="5">
        <v>16</v>
      </c>
      <c r="B138" s="12" t="s">
        <v>93</v>
      </c>
      <c r="C138" s="5">
        <v>25</v>
      </c>
      <c r="D138" s="16">
        <v>44449</v>
      </c>
    </row>
    <row r="139" spans="1:4" ht="14.25" customHeight="1" x14ac:dyDescent="0.3">
      <c r="A139" s="5">
        <v>167</v>
      </c>
      <c r="B139" s="12" t="s">
        <v>93</v>
      </c>
      <c r="C139" s="5">
        <v>25</v>
      </c>
      <c r="D139" s="16">
        <v>44483</v>
      </c>
    </row>
    <row r="140" spans="1:4" ht="14.25" customHeight="1" x14ac:dyDescent="0.3">
      <c r="A140" s="5">
        <v>180</v>
      </c>
      <c r="B140" s="12" t="s">
        <v>93</v>
      </c>
      <c r="C140" s="5">
        <v>13</v>
      </c>
      <c r="D140" s="16">
        <v>44526</v>
      </c>
    </row>
    <row r="141" spans="1:4" ht="14.25" customHeight="1" x14ac:dyDescent="0.3">
      <c r="A141" s="5">
        <v>11</v>
      </c>
      <c r="B141" s="12" t="s">
        <v>98</v>
      </c>
      <c r="C141" s="5">
        <v>83</v>
      </c>
      <c r="D141" s="16">
        <v>44523</v>
      </c>
    </row>
    <row r="142" spans="1:4" ht="14.25" customHeight="1" x14ac:dyDescent="0.3">
      <c r="A142" s="5">
        <v>19</v>
      </c>
      <c r="B142" s="12" t="s">
        <v>98</v>
      </c>
      <c r="C142" s="5">
        <v>58</v>
      </c>
      <c r="D142" s="16">
        <v>44474</v>
      </c>
    </row>
    <row r="143" spans="1:4" ht="14.25" customHeight="1" x14ac:dyDescent="0.3">
      <c r="A143" s="5">
        <v>38</v>
      </c>
      <c r="B143" s="12" t="s">
        <v>98</v>
      </c>
      <c r="C143" s="5">
        <v>57</v>
      </c>
      <c r="D143" s="16">
        <v>44453</v>
      </c>
    </row>
    <row r="144" spans="1:4" ht="14.25" customHeight="1" x14ac:dyDescent="0.3">
      <c r="A144" s="5">
        <v>65</v>
      </c>
      <c r="B144" s="12" t="s">
        <v>98</v>
      </c>
      <c r="C144" s="5">
        <v>2</v>
      </c>
      <c r="D144" s="16">
        <v>44474</v>
      </c>
    </row>
    <row r="145" spans="1:4" ht="14.25" customHeight="1" x14ac:dyDescent="0.3">
      <c r="A145" s="5">
        <v>103</v>
      </c>
      <c r="B145" s="12" t="s">
        <v>98</v>
      </c>
      <c r="C145" s="5">
        <v>20</v>
      </c>
      <c r="D145" s="16">
        <v>44461</v>
      </c>
    </row>
    <row r="146" spans="1:4" ht="14.25" customHeight="1" x14ac:dyDescent="0.3">
      <c r="A146" s="5">
        <v>156</v>
      </c>
      <c r="B146" s="12" t="s">
        <v>98</v>
      </c>
      <c r="C146" s="5">
        <v>83</v>
      </c>
      <c r="D146" s="16">
        <v>44516</v>
      </c>
    </row>
    <row r="147" spans="1:4" ht="14.25" customHeight="1" x14ac:dyDescent="0.3">
      <c r="A147" s="5">
        <v>162</v>
      </c>
      <c r="B147" s="12" t="s">
        <v>98</v>
      </c>
      <c r="C147" s="5">
        <v>27</v>
      </c>
      <c r="D147" s="16">
        <v>44433</v>
      </c>
    </row>
    <row r="148" spans="1:4" ht="14.25" customHeight="1" x14ac:dyDescent="0.3">
      <c r="A148" s="5">
        <v>190</v>
      </c>
      <c r="B148" s="12" t="s">
        <v>98</v>
      </c>
      <c r="C148" s="5">
        <v>91</v>
      </c>
      <c r="D148" s="16">
        <v>44440</v>
      </c>
    </row>
    <row r="149" spans="1:4" ht="14.25" customHeight="1" x14ac:dyDescent="0.3">
      <c r="A149" s="5">
        <v>7</v>
      </c>
      <c r="B149" s="12" t="s">
        <v>99</v>
      </c>
      <c r="C149" s="5">
        <v>38</v>
      </c>
      <c r="D149" s="16">
        <v>44447</v>
      </c>
    </row>
    <row r="150" spans="1:4" ht="14.25" customHeight="1" x14ac:dyDescent="0.3">
      <c r="A150" s="5">
        <v>48</v>
      </c>
      <c r="B150" s="12" t="s">
        <v>99</v>
      </c>
      <c r="C150" s="5">
        <v>46</v>
      </c>
      <c r="D150" s="16">
        <v>44460</v>
      </c>
    </row>
    <row r="151" spans="1:4" ht="14.25" customHeight="1" x14ac:dyDescent="0.3">
      <c r="A151" s="5">
        <v>187</v>
      </c>
      <c r="B151" s="12" t="s">
        <v>99</v>
      </c>
      <c r="C151" s="5">
        <v>75</v>
      </c>
      <c r="D151" s="16">
        <v>44453</v>
      </c>
    </row>
    <row r="152" spans="1:4" ht="14.25" customHeight="1" x14ac:dyDescent="0.3">
      <c r="A152" s="5">
        <v>1</v>
      </c>
      <c r="B152" s="12" t="s">
        <v>101</v>
      </c>
      <c r="C152" s="5">
        <v>56</v>
      </c>
      <c r="D152" s="16">
        <v>44448</v>
      </c>
    </row>
    <row r="153" spans="1:4" ht="14.25" customHeight="1" x14ac:dyDescent="0.3">
      <c r="A153" s="5">
        <v>87</v>
      </c>
      <c r="B153" s="12" t="s">
        <v>101</v>
      </c>
      <c r="C153" s="5">
        <v>1</v>
      </c>
      <c r="D153" s="16">
        <v>44526</v>
      </c>
    </row>
    <row r="154" spans="1:4" ht="14.25" customHeight="1" x14ac:dyDescent="0.3">
      <c r="A154" s="5">
        <v>88</v>
      </c>
      <c r="B154" s="12" t="s">
        <v>101</v>
      </c>
      <c r="C154" s="5">
        <v>71</v>
      </c>
      <c r="D154" s="16">
        <v>44488</v>
      </c>
    </row>
    <row r="155" spans="1:4" ht="14.25" customHeight="1" x14ac:dyDescent="0.3">
      <c r="A155" s="5">
        <v>90</v>
      </c>
      <c r="B155" s="12" t="s">
        <v>101</v>
      </c>
      <c r="C155" s="5">
        <v>42</v>
      </c>
      <c r="D155" s="16">
        <v>44505</v>
      </c>
    </row>
    <row r="156" spans="1:4" ht="14.25" customHeight="1" x14ac:dyDescent="0.3">
      <c r="A156" s="5">
        <v>92</v>
      </c>
      <c r="B156" s="12" t="s">
        <v>103</v>
      </c>
      <c r="C156" s="5">
        <v>45</v>
      </c>
      <c r="D156" s="16">
        <v>44456</v>
      </c>
    </row>
    <row r="157" spans="1:4" ht="14.25" customHeight="1" x14ac:dyDescent="0.3">
      <c r="A157" s="5">
        <v>114</v>
      </c>
      <c r="B157" s="12" t="s">
        <v>103</v>
      </c>
      <c r="C157" s="5">
        <v>85</v>
      </c>
      <c r="D157" s="16">
        <v>44412</v>
      </c>
    </row>
    <row r="158" spans="1:4" ht="14.25" customHeight="1" x14ac:dyDescent="0.3">
      <c r="A158" s="5">
        <v>123</v>
      </c>
      <c r="B158" s="12" t="s">
        <v>103</v>
      </c>
      <c r="C158" s="5">
        <v>28</v>
      </c>
      <c r="D158" s="16">
        <v>44455</v>
      </c>
    </row>
    <row r="159" spans="1:4" ht="14.25" customHeight="1" x14ac:dyDescent="0.3">
      <c r="A159" s="5">
        <v>154</v>
      </c>
      <c r="B159" s="12" t="s">
        <v>103</v>
      </c>
      <c r="C159" s="5">
        <v>83</v>
      </c>
      <c r="D159" s="16">
        <v>44418</v>
      </c>
    </row>
    <row r="160" spans="1:4" ht="14.25" customHeight="1" x14ac:dyDescent="0.3">
      <c r="A160" s="5">
        <v>195</v>
      </c>
      <c r="B160" s="12" t="s">
        <v>103</v>
      </c>
      <c r="C160" s="5">
        <v>69</v>
      </c>
      <c r="D160" s="16">
        <v>44441</v>
      </c>
    </row>
    <row r="161" spans="1:4" ht="14.25" customHeight="1" x14ac:dyDescent="0.3">
      <c r="A161" s="5">
        <v>26</v>
      </c>
      <c r="B161" s="12" t="s">
        <v>47</v>
      </c>
      <c r="C161" s="5">
        <v>2</v>
      </c>
      <c r="D161" s="16">
        <v>44509</v>
      </c>
    </row>
    <row r="162" spans="1:4" ht="14.25" customHeight="1" x14ac:dyDescent="0.3">
      <c r="A162" s="5">
        <v>136</v>
      </c>
      <c r="B162" s="12" t="s">
        <v>47</v>
      </c>
      <c r="C162" s="5">
        <v>11</v>
      </c>
      <c r="D162" s="16">
        <v>44418</v>
      </c>
    </row>
    <row r="163" spans="1:4" ht="14.25" customHeight="1" x14ac:dyDescent="0.3">
      <c r="A163" s="5">
        <v>22</v>
      </c>
      <c r="B163" s="12" t="s">
        <v>61</v>
      </c>
      <c r="C163" s="5">
        <v>48</v>
      </c>
      <c r="D163" s="16">
        <v>44418</v>
      </c>
    </row>
    <row r="164" spans="1:4" ht="14.25" customHeight="1" x14ac:dyDescent="0.3">
      <c r="A164" s="5">
        <v>60</v>
      </c>
      <c r="B164" s="12" t="s">
        <v>61</v>
      </c>
      <c r="C164" s="5">
        <v>42</v>
      </c>
      <c r="D164" s="16">
        <v>44481</v>
      </c>
    </row>
    <row r="165" spans="1:4" ht="14.25" customHeight="1" x14ac:dyDescent="0.3">
      <c r="A165" s="5">
        <v>99</v>
      </c>
      <c r="B165" s="12" t="s">
        <v>61</v>
      </c>
      <c r="C165" s="5">
        <v>11</v>
      </c>
      <c r="D165" s="16">
        <v>44434</v>
      </c>
    </row>
    <row r="166" spans="1:4" ht="14.25" customHeight="1" x14ac:dyDescent="0.3">
      <c r="A166" s="5">
        <v>131</v>
      </c>
      <c r="B166" s="12" t="s">
        <v>61</v>
      </c>
      <c r="C166" s="5">
        <v>18</v>
      </c>
      <c r="D166" s="16">
        <v>44462</v>
      </c>
    </row>
    <row r="167" spans="1:4" ht="14.25" customHeight="1" x14ac:dyDescent="0.3">
      <c r="A167" s="5">
        <v>86</v>
      </c>
      <c r="B167" s="12" t="s">
        <v>62</v>
      </c>
      <c r="C167" s="5">
        <v>46</v>
      </c>
      <c r="D167" s="16">
        <v>44411</v>
      </c>
    </row>
    <row r="168" spans="1:4" ht="14.25" customHeight="1" x14ac:dyDescent="0.3">
      <c r="A168" s="5">
        <v>107</v>
      </c>
      <c r="B168" s="12" t="s">
        <v>62</v>
      </c>
      <c r="C168" s="5">
        <v>25</v>
      </c>
      <c r="D168" s="16">
        <v>44524</v>
      </c>
    </row>
    <row r="169" spans="1:4" ht="14.25" customHeight="1" x14ac:dyDescent="0.3">
      <c r="A169" s="5">
        <v>126</v>
      </c>
      <c r="B169" s="12" t="s">
        <v>62</v>
      </c>
      <c r="C169" s="5">
        <v>45</v>
      </c>
      <c r="D169" s="16">
        <v>44481</v>
      </c>
    </row>
    <row r="170" spans="1:4" ht="14.25" customHeight="1" x14ac:dyDescent="0.3">
      <c r="A170" s="5">
        <v>135</v>
      </c>
      <c r="B170" s="12" t="s">
        <v>62</v>
      </c>
      <c r="C170" s="5">
        <v>55</v>
      </c>
      <c r="D170" s="16">
        <v>44454</v>
      </c>
    </row>
    <row r="171" spans="1:4" ht="14.25" customHeight="1" x14ac:dyDescent="0.3">
      <c r="A171" s="5">
        <v>165</v>
      </c>
      <c r="B171" s="12" t="s">
        <v>62</v>
      </c>
      <c r="C171" s="5">
        <v>51</v>
      </c>
      <c r="D171" s="16">
        <v>44446</v>
      </c>
    </row>
    <row r="172" spans="1:4" ht="14.25" customHeight="1" x14ac:dyDescent="0.3">
      <c r="A172" s="5">
        <v>43</v>
      </c>
      <c r="B172" s="12" t="s">
        <v>73</v>
      </c>
      <c r="C172" s="5">
        <v>55</v>
      </c>
      <c r="D172" s="16">
        <v>44411</v>
      </c>
    </row>
    <row r="173" spans="1:4" ht="14.25" customHeight="1" x14ac:dyDescent="0.3">
      <c r="A173" s="5">
        <v>45</v>
      </c>
      <c r="B173" s="12" t="s">
        <v>73</v>
      </c>
      <c r="C173" s="5">
        <v>37</v>
      </c>
      <c r="D173" s="16">
        <v>44425</v>
      </c>
    </row>
    <row r="174" spans="1:4" ht="14.25" customHeight="1" x14ac:dyDescent="0.3">
      <c r="A174" s="5">
        <v>51</v>
      </c>
      <c r="B174" s="12" t="s">
        <v>73</v>
      </c>
      <c r="C174" s="5">
        <v>84</v>
      </c>
      <c r="D174" s="16">
        <v>44445</v>
      </c>
    </row>
    <row r="175" spans="1:4" ht="14.25" customHeight="1" x14ac:dyDescent="0.3">
      <c r="A175" s="5">
        <v>56</v>
      </c>
      <c r="B175" s="12" t="s">
        <v>73</v>
      </c>
      <c r="C175" s="5">
        <v>58</v>
      </c>
      <c r="D175" s="16">
        <v>44439</v>
      </c>
    </row>
    <row r="176" spans="1:4" ht="14.25" customHeight="1" x14ac:dyDescent="0.3">
      <c r="A176" s="5">
        <v>91</v>
      </c>
      <c r="B176" s="12" t="s">
        <v>73</v>
      </c>
      <c r="C176" s="5">
        <v>73</v>
      </c>
      <c r="D176" s="16">
        <v>44509</v>
      </c>
    </row>
    <row r="177" spans="1:4" ht="14.25" customHeight="1" x14ac:dyDescent="0.3">
      <c r="A177" s="5">
        <v>128</v>
      </c>
      <c r="B177" s="12" t="s">
        <v>73</v>
      </c>
      <c r="C177" s="5">
        <v>38</v>
      </c>
      <c r="D177" s="16">
        <v>44502</v>
      </c>
    </row>
    <row r="178" spans="1:4" ht="14.25" customHeight="1" x14ac:dyDescent="0.3">
      <c r="A178" s="5">
        <v>157</v>
      </c>
      <c r="B178" s="12" t="s">
        <v>73</v>
      </c>
      <c r="C178" s="5">
        <v>70</v>
      </c>
      <c r="D178" s="16">
        <v>44518</v>
      </c>
    </row>
    <row r="179" spans="1:4" ht="14.25" customHeight="1" x14ac:dyDescent="0.3">
      <c r="A179" s="5">
        <v>175</v>
      </c>
      <c r="B179" s="12" t="s">
        <v>73</v>
      </c>
      <c r="C179" s="5">
        <v>83</v>
      </c>
      <c r="D179" s="16">
        <v>44417</v>
      </c>
    </row>
    <row r="180" spans="1:4" ht="14.25" customHeight="1" x14ac:dyDescent="0.3">
      <c r="A180" s="5">
        <v>6</v>
      </c>
      <c r="B180" s="12" t="s">
        <v>83</v>
      </c>
      <c r="C180" s="5">
        <v>87</v>
      </c>
      <c r="D180" s="16">
        <v>44425</v>
      </c>
    </row>
    <row r="181" spans="1:4" ht="14.25" customHeight="1" x14ac:dyDescent="0.3">
      <c r="A181" s="5">
        <v>36</v>
      </c>
      <c r="B181" s="12" t="s">
        <v>83</v>
      </c>
      <c r="C181" s="5">
        <v>70</v>
      </c>
      <c r="D181" s="16">
        <v>44442</v>
      </c>
    </row>
    <row r="182" spans="1:4" ht="14.25" customHeight="1" x14ac:dyDescent="0.3">
      <c r="A182" s="5">
        <v>47</v>
      </c>
      <c r="B182" s="12" t="s">
        <v>83</v>
      </c>
      <c r="C182" s="5">
        <v>97</v>
      </c>
      <c r="D182" s="16">
        <v>44418</v>
      </c>
    </row>
    <row r="183" spans="1:4" ht="14.25" customHeight="1" x14ac:dyDescent="0.3">
      <c r="A183" s="5">
        <v>62</v>
      </c>
      <c r="B183" s="12" t="s">
        <v>83</v>
      </c>
      <c r="C183" s="5">
        <v>95</v>
      </c>
      <c r="D183" s="16">
        <v>44523</v>
      </c>
    </row>
    <row r="184" spans="1:4" ht="14.25" customHeight="1" x14ac:dyDescent="0.3">
      <c r="A184" s="5">
        <v>72</v>
      </c>
      <c r="B184" s="12" t="s">
        <v>83</v>
      </c>
      <c r="C184" s="5">
        <v>78</v>
      </c>
      <c r="D184" s="16">
        <v>44516</v>
      </c>
    </row>
    <row r="185" spans="1:4" ht="14.25" customHeight="1" x14ac:dyDescent="0.3">
      <c r="A185" s="5">
        <v>96</v>
      </c>
      <c r="B185" s="12" t="s">
        <v>83</v>
      </c>
      <c r="C185" s="5">
        <v>15</v>
      </c>
      <c r="D185" s="16">
        <v>44490</v>
      </c>
    </row>
    <row r="186" spans="1:4" ht="14.25" customHeight="1" x14ac:dyDescent="0.3">
      <c r="A186" s="5">
        <v>106</v>
      </c>
      <c r="B186" s="12" t="s">
        <v>83</v>
      </c>
      <c r="C186" s="5">
        <v>40</v>
      </c>
      <c r="D186" s="16">
        <v>44489</v>
      </c>
    </row>
    <row r="187" spans="1:4" ht="14.25" customHeight="1" x14ac:dyDescent="0.3">
      <c r="A187" s="5">
        <v>130</v>
      </c>
      <c r="B187" s="12" t="s">
        <v>83</v>
      </c>
      <c r="C187" s="5">
        <v>38</v>
      </c>
      <c r="D187" s="16">
        <v>44418</v>
      </c>
    </row>
    <row r="188" spans="1:4" ht="14.25" customHeight="1" x14ac:dyDescent="0.3">
      <c r="A188" s="5">
        <v>139</v>
      </c>
      <c r="B188" s="12" t="s">
        <v>83</v>
      </c>
      <c r="C188" s="5">
        <v>20</v>
      </c>
      <c r="D188" s="16">
        <v>44418</v>
      </c>
    </row>
    <row r="189" spans="1:4" ht="14.25" customHeight="1" x14ac:dyDescent="0.3">
      <c r="A189" s="5">
        <v>163</v>
      </c>
      <c r="B189" s="12" t="s">
        <v>83</v>
      </c>
      <c r="C189" s="5">
        <v>59</v>
      </c>
      <c r="D189" s="16">
        <v>44512</v>
      </c>
    </row>
    <row r="190" spans="1:4" ht="14.25" customHeight="1" x14ac:dyDescent="0.3">
      <c r="A190" s="5">
        <v>147</v>
      </c>
      <c r="B190" s="12" t="s">
        <v>86</v>
      </c>
      <c r="C190" s="5">
        <v>5</v>
      </c>
      <c r="D190" s="16">
        <v>44414</v>
      </c>
    </row>
    <row r="191" spans="1:4" ht="14.25" customHeight="1" x14ac:dyDescent="0.3">
      <c r="A191" s="5">
        <v>184</v>
      </c>
      <c r="B191" s="12" t="s">
        <v>86</v>
      </c>
      <c r="C191" s="5">
        <v>81</v>
      </c>
      <c r="D191" s="16">
        <v>44488</v>
      </c>
    </row>
    <row r="192" spans="1:4" ht="14.25" customHeight="1" x14ac:dyDescent="0.3">
      <c r="A192" s="5">
        <v>8</v>
      </c>
      <c r="B192" s="12" t="s">
        <v>96</v>
      </c>
      <c r="C192" s="5">
        <v>22</v>
      </c>
      <c r="D192" s="16">
        <v>44453</v>
      </c>
    </row>
    <row r="193" spans="1:4" ht="14.25" customHeight="1" x14ac:dyDescent="0.3">
      <c r="A193" s="5">
        <v>15</v>
      </c>
      <c r="B193" s="12" t="s">
        <v>96</v>
      </c>
      <c r="C193" s="5">
        <v>82</v>
      </c>
      <c r="D193" s="16">
        <v>44488</v>
      </c>
    </row>
    <row r="194" spans="1:4" ht="14.25" customHeight="1" x14ac:dyDescent="0.3">
      <c r="A194" s="5">
        <v>24</v>
      </c>
      <c r="B194" s="12" t="s">
        <v>96</v>
      </c>
      <c r="C194" s="5">
        <v>74</v>
      </c>
      <c r="D194" s="16">
        <v>44425</v>
      </c>
    </row>
    <row r="195" spans="1:4" ht="14.25" customHeight="1" x14ac:dyDescent="0.3">
      <c r="A195" s="5">
        <v>34</v>
      </c>
      <c r="B195" s="12" t="s">
        <v>96</v>
      </c>
      <c r="C195" s="5">
        <v>67</v>
      </c>
      <c r="D195" s="16">
        <v>44509</v>
      </c>
    </row>
    <row r="196" spans="1:4" ht="14.25" customHeight="1" x14ac:dyDescent="0.3">
      <c r="A196" s="5">
        <v>44</v>
      </c>
      <c r="B196" s="12" t="s">
        <v>96</v>
      </c>
      <c r="C196" s="5">
        <v>32</v>
      </c>
      <c r="D196" s="16">
        <v>44469</v>
      </c>
    </row>
    <row r="197" spans="1:4" ht="14.25" customHeight="1" x14ac:dyDescent="0.3">
      <c r="A197" s="5">
        <v>82</v>
      </c>
      <c r="B197" s="12" t="s">
        <v>96</v>
      </c>
      <c r="C197" s="5">
        <v>77</v>
      </c>
      <c r="D197" s="16">
        <v>44446</v>
      </c>
    </row>
    <row r="198" spans="1:4" ht="14.25" customHeight="1" x14ac:dyDescent="0.3">
      <c r="A198" s="5">
        <v>105</v>
      </c>
      <c r="B198" s="12" t="s">
        <v>96</v>
      </c>
      <c r="C198" s="5">
        <v>50</v>
      </c>
      <c r="D198" s="16">
        <v>44509</v>
      </c>
    </row>
    <row r="199" spans="1:4" ht="14.25" customHeight="1" x14ac:dyDescent="0.3">
      <c r="A199" s="5">
        <v>138</v>
      </c>
      <c r="B199" s="12" t="s">
        <v>96</v>
      </c>
      <c r="C199" s="5">
        <v>6</v>
      </c>
      <c r="D199" s="16">
        <v>44504</v>
      </c>
    </row>
    <row r="200" spans="1:4" ht="14.25" customHeight="1" x14ac:dyDescent="0.3">
      <c r="A200" s="5">
        <v>21</v>
      </c>
      <c r="B200" s="12" t="s">
        <v>100</v>
      </c>
      <c r="C200" s="5">
        <v>60</v>
      </c>
      <c r="D200" s="16">
        <v>44530</v>
      </c>
    </row>
    <row r="201" spans="1:4" ht="14.25" customHeight="1" x14ac:dyDescent="0.3">
      <c r="A201" s="5">
        <v>169</v>
      </c>
      <c r="B201" s="12" t="s">
        <v>100</v>
      </c>
      <c r="C201" s="5">
        <v>5</v>
      </c>
      <c r="D201" s="16">
        <v>44510</v>
      </c>
    </row>
    <row r="202" spans="1:4" ht="14.25" customHeight="1" x14ac:dyDescent="0.3">
      <c r="B202" s="12"/>
    </row>
    <row r="203" spans="1:4" ht="14.25" customHeight="1" x14ac:dyDescent="0.3">
      <c r="B203" s="12"/>
    </row>
    <row r="204" spans="1:4" ht="14.25" customHeight="1" x14ac:dyDescent="0.3">
      <c r="B204" s="12"/>
    </row>
    <row r="205" spans="1:4" ht="14.25" customHeight="1" x14ac:dyDescent="0.3">
      <c r="B205" s="12"/>
    </row>
    <row r="206" spans="1:4" ht="14.25" customHeight="1" x14ac:dyDescent="0.3">
      <c r="B206" s="12"/>
    </row>
    <row r="207" spans="1:4" ht="14.25" customHeight="1" x14ac:dyDescent="0.3">
      <c r="B207" s="12"/>
    </row>
    <row r="208" spans="1:4" ht="14.25" customHeight="1" x14ac:dyDescent="0.3">
      <c r="B208" s="12"/>
    </row>
    <row r="209" spans="2:2" ht="14.25" customHeight="1" x14ac:dyDescent="0.3">
      <c r="B209" s="12"/>
    </row>
    <row r="210" spans="2:2" ht="14.25" customHeight="1" x14ac:dyDescent="0.3">
      <c r="B210" s="12"/>
    </row>
    <row r="211" spans="2:2" ht="14.25" customHeight="1" x14ac:dyDescent="0.3">
      <c r="B211" s="12"/>
    </row>
    <row r="212" spans="2:2" ht="14.25" customHeight="1" x14ac:dyDescent="0.3">
      <c r="B212" s="12"/>
    </row>
    <row r="213" spans="2:2" ht="14.25" customHeight="1" x14ac:dyDescent="0.3">
      <c r="B213" s="12"/>
    </row>
    <row r="214" spans="2:2" ht="14.25" customHeight="1" x14ac:dyDescent="0.3">
      <c r="B214" s="12"/>
    </row>
    <row r="215" spans="2:2" ht="14.25" customHeight="1" x14ac:dyDescent="0.3">
      <c r="B215" s="12"/>
    </row>
    <row r="216" spans="2:2" ht="14.25" customHeight="1" x14ac:dyDescent="0.3">
      <c r="B216" s="12"/>
    </row>
    <row r="217" spans="2:2" ht="14.25" customHeight="1" x14ac:dyDescent="0.3">
      <c r="B217" s="12"/>
    </row>
    <row r="218" spans="2:2" ht="14.25" customHeight="1" x14ac:dyDescent="0.3">
      <c r="B218" s="12"/>
    </row>
    <row r="219" spans="2:2" ht="14.25" customHeight="1" x14ac:dyDescent="0.3">
      <c r="B219" s="12"/>
    </row>
    <row r="220" spans="2:2" ht="14.25" customHeight="1" x14ac:dyDescent="0.3">
      <c r="B220" s="12"/>
    </row>
    <row r="221" spans="2:2" ht="14.25" customHeight="1" x14ac:dyDescent="0.3">
      <c r="B221" s="12"/>
    </row>
    <row r="222" spans="2:2" ht="14.25" customHeight="1" x14ac:dyDescent="0.3">
      <c r="B222" s="12"/>
    </row>
    <row r="223" spans="2:2" ht="14.25" customHeight="1" x14ac:dyDescent="0.3">
      <c r="B223" s="12"/>
    </row>
    <row r="224" spans="2:2" ht="14.25" customHeight="1" x14ac:dyDescent="0.3">
      <c r="B224" s="12"/>
    </row>
    <row r="225" spans="2:2" ht="14.25" customHeight="1" x14ac:dyDescent="0.3">
      <c r="B225" s="12"/>
    </row>
    <row r="226" spans="2:2" ht="14.25" customHeight="1" x14ac:dyDescent="0.3">
      <c r="B226" s="12"/>
    </row>
    <row r="227" spans="2:2" ht="14.25" customHeight="1" x14ac:dyDescent="0.3">
      <c r="B227" s="12"/>
    </row>
    <row r="228" spans="2:2" ht="14.25" customHeight="1" x14ac:dyDescent="0.3">
      <c r="B228" s="12"/>
    </row>
    <row r="229" spans="2:2" ht="14.25" customHeight="1" x14ac:dyDescent="0.3">
      <c r="B229" s="12"/>
    </row>
    <row r="230" spans="2:2" ht="14.25" customHeight="1" x14ac:dyDescent="0.3">
      <c r="B230" s="12"/>
    </row>
    <row r="231" spans="2:2" ht="14.25" customHeight="1" x14ac:dyDescent="0.3">
      <c r="B231" s="12"/>
    </row>
    <row r="232" spans="2:2" ht="14.25" customHeight="1" x14ac:dyDescent="0.3">
      <c r="B232" s="12"/>
    </row>
    <row r="233" spans="2:2" ht="14.25" customHeight="1" x14ac:dyDescent="0.3">
      <c r="B233" s="12"/>
    </row>
    <row r="234" spans="2:2" ht="14.25" customHeight="1" x14ac:dyDescent="0.3">
      <c r="B234" s="12"/>
    </row>
    <row r="235" spans="2:2" ht="14.25" customHeight="1" x14ac:dyDescent="0.3">
      <c r="B235" s="12"/>
    </row>
    <row r="236" spans="2:2" ht="14.25" customHeight="1" x14ac:dyDescent="0.3">
      <c r="B236" s="12"/>
    </row>
    <row r="237" spans="2:2" ht="14.25" customHeight="1" x14ac:dyDescent="0.3">
      <c r="B237" s="12"/>
    </row>
    <row r="238" spans="2:2" ht="14.25" customHeight="1" x14ac:dyDescent="0.3">
      <c r="B238" s="12"/>
    </row>
    <row r="239" spans="2:2" ht="14.25" customHeight="1" x14ac:dyDescent="0.3">
      <c r="B239" s="12"/>
    </row>
    <row r="240" spans="2:2" ht="14.25" customHeight="1" x14ac:dyDescent="0.3">
      <c r="B240" s="12"/>
    </row>
    <row r="241" spans="2:2" ht="14.25" customHeight="1" x14ac:dyDescent="0.3">
      <c r="B241" s="12"/>
    </row>
    <row r="242" spans="2:2" ht="14.25" customHeight="1" x14ac:dyDescent="0.3">
      <c r="B242" s="12"/>
    </row>
    <row r="243" spans="2:2" ht="14.25" customHeight="1" x14ac:dyDescent="0.3">
      <c r="B243" s="12"/>
    </row>
    <row r="244" spans="2:2" ht="14.25" customHeight="1" x14ac:dyDescent="0.3">
      <c r="B244" s="12"/>
    </row>
    <row r="245" spans="2:2" ht="14.25" customHeight="1" x14ac:dyDescent="0.3">
      <c r="B245" s="12"/>
    </row>
    <row r="246" spans="2:2" ht="14.25" customHeight="1" x14ac:dyDescent="0.3">
      <c r="B246" s="12"/>
    </row>
    <row r="247" spans="2:2" ht="14.25" customHeight="1" x14ac:dyDescent="0.3">
      <c r="B247" s="12"/>
    </row>
    <row r="248" spans="2:2" ht="14.25" customHeight="1" x14ac:dyDescent="0.3">
      <c r="B248" s="12"/>
    </row>
    <row r="249" spans="2:2" ht="14.25" customHeight="1" x14ac:dyDescent="0.3">
      <c r="B249" s="12"/>
    </row>
    <row r="250" spans="2:2" ht="14.25" customHeight="1" x14ac:dyDescent="0.3">
      <c r="B250" s="12"/>
    </row>
    <row r="251" spans="2:2" ht="14.25" customHeight="1" x14ac:dyDescent="0.3">
      <c r="B251" s="12"/>
    </row>
    <row r="252" spans="2:2" ht="14.25" customHeight="1" x14ac:dyDescent="0.3">
      <c r="B252" s="12"/>
    </row>
    <row r="253" spans="2:2" ht="14.25" customHeight="1" x14ac:dyDescent="0.3">
      <c r="B253" s="12"/>
    </row>
    <row r="254" spans="2:2" ht="14.25" customHeight="1" x14ac:dyDescent="0.3">
      <c r="B254" s="12"/>
    </row>
    <row r="255" spans="2:2" ht="14.25" customHeight="1" x14ac:dyDescent="0.3">
      <c r="B255" s="12"/>
    </row>
    <row r="256" spans="2:2" ht="14.25" customHeight="1" x14ac:dyDescent="0.3">
      <c r="B256" s="12"/>
    </row>
    <row r="257" spans="2:2" ht="14.25" customHeight="1" x14ac:dyDescent="0.3">
      <c r="B257" s="12"/>
    </row>
    <row r="258" spans="2:2" ht="14.25" customHeight="1" x14ac:dyDescent="0.3">
      <c r="B258" s="12"/>
    </row>
    <row r="259" spans="2:2" ht="14.25" customHeight="1" x14ac:dyDescent="0.3">
      <c r="B259" s="12"/>
    </row>
    <row r="260" spans="2:2" ht="14.25" customHeight="1" x14ac:dyDescent="0.3">
      <c r="B260" s="12"/>
    </row>
    <row r="261" spans="2:2" ht="14.25" customHeight="1" x14ac:dyDescent="0.3">
      <c r="B261" s="12"/>
    </row>
    <row r="262" spans="2:2" ht="14.25" customHeight="1" x14ac:dyDescent="0.3">
      <c r="B262" s="12"/>
    </row>
    <row r="263" spans="2:2" ht="14.25" customHeight="1" x14ac:dyDescent="0.3">
      <c r="B263" s="12"/>
    </row>
    <row r="264" spans="2:2" ht="14.25" customHeight="1" x14ac:dyDescent="0.3">
      <c r="B264" s="12"/>
    </row>
    <row r="265" spans="2:2" ht="14.25" customHeight="1" x14ac:dyDescent="0.3">
      <c r="B265" s="12"/>
    </row>
    <row r="266" spans="2:2" ht="14.25" customHeight="1" x14ac:dyDescent="0.3">
      <c r="B266" s="12"/>
    </row>
    <row r="267" spans="2:2" ht="14.25" customHeight="1" x14ac:dyDescent="0.3">
      <c r="B267" s="12"/>
    </row>
    <row r="268" spans="2:2" ht="14.25" customHeight="1" x14ac:dyDescent="0.3">
      <c r="B268" s="12"/>
    </row>
    <row r="269" spans="2:2" ht="14.25" customHeight="1" x14ac:dyDescent="0.3">
      <c r="B269" s="12"/>
    </row>
    <row r="270" spans="2:2" ht="14.25" customHeight="1" x14ac:dyDescent="0.3">
      <c r="B270" s="12"/>
    </row>
    <row r="271" spans="2:2" ht="14.25" customHeight="1" x14ac:dyDescent="0.3">
      <c r="B271" s="12"/>
    </row>
    <row r="272" spans="2:2" ht="14.25" customHeight="1" x14ac:dyDescent="0.3">
      <c r="B272" s="12"/>
    </row>
    <row r="273" spans="2:2" ht="14.25" customHeight="1" x14ac:dyDescent="0.3">
      <c r="B273" s="12"/>
    </row>
    <row r="274" spans="2:2" ht="14.25" customHeight="1" x14ac:dyDescent="0.3">
      <c r="B274" s="12"/>
    </row>
    <row r="275" spans="2:2" ht="14.25" customHeight="1" x14ac:dyDescent="0.3">
      <c r="B275" s="12"/>
    </row>
    <row r="276" spans="2:2" ht="14.25" customHeight="1" x14ac:dyDescent="0.3">
      <c r="B276" s="12"/>
    </row>
    <row r="277" spans="2:2" ht="14.25" customHeight="1" x14ac:dyDescent="0.3">
      <c r="B277" s="12"/>
    </row>
    <row r="278" spans="2:2" ht="14.25" customHeight="1" x14ac:dyDescent="0.3">
      <c r="B278" s="12"/>
    </row>
    <row r="279" spans="2:2" ht="14.25" customHeight="1" x14ac:dyDescent="0.3">
      <c r="B279" s="12"/>
    </row>
    <row r="280" spans="2:2" ht="14.25" customHeight="1" x14ac:dyDescent="0.3">
      <c r="B280" s="12"/>
    </row>
    <row r="281" spans="2:2" ht="14.25" customHeight="1" x14ac:dyDescent="0.3">
      <c r="B281" s="12"/>
    </row>
    <row r="282" spans="2:2" ht="14.25" customHeight="1" x14ac:dyDescent="0.3">
      <c r="B282" s="12"/>
    </row>
    <row r="283" spans="2:2" ht="14.25" customHeight="1" x14ac:dyDescent="0.3">
      <c r="B283" s="12"/>
    </row>
    <row r="284" spans="2:2" ht="14.25" customHeight="1" x14ac:dyDescent="0.3">
      <c r="B284" s="12"/>
    </row>
    <row r="285" spans="2:2" ht="14.25" customHeight="1" x14ac:dyDescent="0.3">
      <c r="B285" s="12"/>
    </row>
    <row r="286" spans="2:2" ht="14.25" customHeight="1" x14ac:dyDescent="0.3">
      <c r="B286" s="12"/>
    </row>
    <row r="287" spans="2:2" ht="14.25" customHeight="1" x14ac:dyDescent="0.3">
      <c r="B287" s="12"/>
    </row>
    <row r="288" spans="2:2" ht="14.25" customHeight="1" x14ac:dyDescent="0.3">
      <c r="B288" s="12"/>
    </row>
    <row r="289" spans="2:2" ht="14.25" customHeight="1" x14ac:dyDescent="0.3">
      <c r="B289" s="12"/>
    </row>
    <row r="290" spans="2:2" ht="14.25" customHeight="1" x14ac:dyDescent="0.3">
      <c r="B290" s="12"/>
    </row>
    <row r="291" spans="2:2" ht="14.25" customHeight="1" x14ac:dyDescent="0.3">
      <c r="B291" s="12"/>
    </row>
    <row r="292" spans="2:2" ht="14.25" customHeight="1" x14ac:dyDescent="0.3">
      <c r="B292" s="12"/>
    </row>
    <row r="293" spans="2:2" ht="14.25" customHeight="1" x14ac:dyDescent="0.3">
      <c r="B293" s="12"/>
    </row>
    <row r="294" spans="2:2" ht="14.25" customHeight="1" x14ac:dyDescent="0.3">
      <c r="B294" s="12"/>
    </row>
    <row r="295" spans="2:2" ht="14.25" customHeight="1" x14ac:dyDescent="0.3">
      <c r="B295" s="12"/>
    </row>
    <row r="296" spans="2:2" ht="14.25" customHeight="1" x14ac:dyDescent="0.3">
      <c r="B296" s="12"/>
    </row>
    <row r="297" spans="2:2" ht="14.25" customHeight="1" x14ac:dyDescent="0.3">
      <c r="B297" s="12"/>
    </row>
    <row r="298" spans="2:2" ht="14.25" customHeight="1" x14ac:dyDescent="0.3">
      <c r="B298" s="12"/>
    </row>
    <row r="299" spans="2:2" ht="14.25" customHeight="1" x14ac:dyDescent="0.3">
      <c r="B299" s="12"/>
    </row>
    <row r="300" spans="2:2" ht="14.25" customHeight="1" x14ac:dyDescent="0.3">
      <c r="B300" s="12"/>
    </row>
    <row r="301" spans="2:2" ht="14.25" customHeight="1" x14ac:dyDescent="0.3">
      <c r="B301" s="12"/>
    </row>
    <row r="302" spans="2:2" ht="14.25" customHeight="1" x14ac:dyDescent="0.3">
      <c r="B302" s="12"/>
    </row>
    <row r="303" spans="2:2" ht="14.25" customHeight="1" x14ac:dyDescent="0.3">
      <c r="B303" s="12"/>
    </row>
    <row r="304" spans="2:2" ht="14.25" customHeight="1" x14ac:dyDescent="0.3">
      <c r="B304" s="12"/>
    </row>
    <row r="305" spans="2:2" ht="14.25" customHeight="1" x14ac:dyDescent="0.3">
      <c r="B305" s="12"/>
    </row>
    <row r="306" spans="2:2" ht="14.25" customHeight="1" x14ac:dyDescent="0.3">
      <c r="B306" s="12"/>
    </row>
    <row r="307" spans="2:2" ht="14.25" customHeight="1" x14ac:dyDescent="0.3">
      <c r="B307" s="12"/>
    </row>
    <row r="308" spans="2:2" ht="14.25" customHeight="1" x14ac:dyDescent="0.3">
      <c r="B308" s="12"/>
    </row>
    <row r="309" spans="2:2" ht="14.25" customHeight="1" x14ac:dyDescent="0.3">
      <c r="B309" s="12"/>
    </row>
    <row r="310" spans="2:2" ht="14.25" customHeight="1" x14ac:dyDescent="0.3">
      <c r="B310" s="12"/>
    </row>
    <row r="311" spans="2:2" ht="14.25" customHeight="1" x14ac:dyDescent="0.3">
      <c r="B311" s="12"/>
    </row>
    <row r="312" spans="2:2" ht="14.25" customHeight="1" x14ac:dyDescent="0.3">
      <c r="B312" s="12"/>
    </row>
    <row r="313" spans="2:2" ht="14.25" customHeight="1" x14ac:dyDescent="0.3">
      <c r="B313" s="12"/>
    </row>
    <row r="314" spans="2:2" ht="14.25" customHeight="1" x14ac:dyDescent="0.3">
      <c r="B314" s="12"/>
    </row>
    <row r="315" spans="2:2" ht="14.25" customHeight="1" x14ac:dyDescent="0.3">
      <c r="B315" s="12"/>
    </row>
    <row r="316" spans="2:2" ht="14.25" customHeight="1" x14ac:dyDescent="0.3">
      <c r="B316" s="12"/>
    </row>
    <row r="317" spans="2:2" ht="14.25" customHeight="1" x14ac:dyDescent="0.3">
      <c r="B317" s="12"/>
    </row>
    <row r="318" spans="2:2" ht="14.25" customHeight="1" x14ac:dyDescent="0.3">
      <c r="B318" s="12"/>
    </row>
    <row r="319" spans="2:2" ht="14.25" customHeight="1" x14ac:dyDescent="0.3">
      <c r="B319" s="12"/>
    </row>
    <row r="320" spans="2:2" ht="14.25" customHeight="1" x14ac:dyDescent="0.3">
      <c r="B320" s="12"/>
    </row>
    <row r="321" spans="2:2" ht="14.25" customHeight="1" x14ac:dyDescent="0.3">
      <c r="B321" s="12"/>
    </row>
    <row r="322" spans="2:2" ht="14.25" customHeight="1" x14ac:dyDescent="0.3">
      <c r="B322" s="12"/>
    </row>
    <row r="323" spans="2:2" ht="14.25" customHeight="1" x14ac:dyDescent="0.3">
      <c r="B323" s="12"/>
    </row>
    <row r="324" spans="2:2" ht="14.25" customHeight="1" x14ac:dyDescent="0.3">
      <c r="B324" s="12"/>
    </row>
    <row r="325" spans="2:2" ht="14.25" customHeight="1" x14ac:dyDescent="0.3">
      <c r="B325" s="12"/>
    </row>
    <row r="326" spans="2:2" ht="14.25" customHeight="1" x14ac:dyDescent="0.3">
      <c r="B326" s="12"/>
    </row>
    <row r="327" spans="2:2" ht="14.25" customHeight="1" x14ac:dyDescent="0.3">
      <c r="B327" s="12"/>
    </row>
    <row r="328" spans="2:2" ht="14.25" customHeight="1" x14ac:dyDescent="0.3">
      <c r="B328" s="12"/>
    </row>
    <row r="329" spans="2:2" ht="14.25" customHeight="1" x14ac:dyDescent="0.3">
      <c r="B329" s="12"/>
    </row>
    <row r="330" spans="2:2" ht="14.25" customHeight="1" x14ac:dyDescent="0.3">
      <c r="B330" s="12"/>
    </row>
    <row r="331" spans="2:2" ht="14.25" customHeight="1" x14ac:dyDescent="0.3">
      <c r="B331" s="12"/>
    </row>
    <row r="332" spans="2:2" ht="14.25" customHeight="1" x14ac:dyDescent="0.3">
      <c r="B332" s="12"/>
    </row>
    <row r="333" spans="2:2" ht="14.25" customHeight="1" x14ac:dyDescent="0.3">
      <c r="B333" s="12"/>
    </row>
    <row r="334" spans="2:2" ht="14.25" customHeight="1" x14ac:dyDescent="0.3">
      <c r="B334" s="12"/>
    </row>
    <row r="335" spans="2:2" ht="14.25" customHeight="1" x14ac:dyDescent="0.3">
      <c r="B335" s="12"/>
    </row>
    <row r="336" spans="2:2" ht="14.25" customHeight="1" x14ac:dyDescent="0.3">
      <c r="B336" s="12"/>
    </row>
    <row r="337" spans="2:2" ht="14.25" customHeight="1" x14ac:dyDescent="0.3">
      <c r="B337" s="12"/>
    </row>
    <row r="338" spans="2:2" ht="14.25" customHeight="1" x14ac:dyDescent="0.3">
      <c r="B338" s="12"/>
    </row>
    <row r="339" spans="2:2" ht="14.25" customHeight="1" x14ac:dyDescent="0.3">
      <c r="B339" s="12"/>
    </row>
    <row r="340" spans="2:2" ht="14.25" customHeight="1" x14ac:dyDescent="0.3">
      <c r="B340" s="12"/>
    </row>
    <row r="341" spans="2:2" ht="14.25" customHeight="1" x14ac:dyDescent="0.3">
      <c r="B341" s="12"/>
    </row>
    <row r="342" spans="2:2" ht="14.25" customHeight="1" x14ac:dyDescent="0.3">
      <c r="B342" s="12"/>
    </row>
    <row r="343" spans="2:2" ht="14.25" customHeight="1" x14ac:dyDescent="0.3">
      <c r="B343" s="12"/>
    </row>
    <row r="344" spans="2:2" ht="14.25" customHeight="1" x14ac:dyDescent="0.3">
      <c r="B344" s="12"/>
    </row>
    <row r="345" spans="2:2" ht="14.25" customHeight="1" x14ac:dyDescent="0.3">
      <c r="B345" s="12"/>
    </row>
    <row r="346" spans="2:2" ht="14.25" customHeight="1" x14ac:dyDescent="0.3">
      <c r="B346" s="12"/>
    </row>
    <row r="347" spans="2:2" ht="14.25" customHeight="1" x14ac:dyDescent="0.3">
      <c r="B347" s="12"/>
    </row>
    <row r="348" spans="2:2" ht="14.25" customHeight="1" x14ac:dyDescent="0.3">
      <c r="B348" s="12"/>
    </row>
    <row r="349" spans="2:2" ht="14.25" customHeight="1" x14ac:dyDescent="0.3">
      <c r="B349" s="12"/>
    </row>
    <row r="350" spans="2:2" ht="14.25" customHeight="1" x14ac:dyDescent="0.3">
      <c r="B350" s="12"/>
    </row>
    <row r="351" spans="2:2" ht="14.25" customHeight="1" x14ac:dyDescent="0.3">
      <c r="B351" s="12"/>
    </row>
    <row r="352" spans="2:2" ht="14.25" customHeight="1" x14ac:dyDescent="0.3">
      <c r="B352" s="12"/>
    </row>
    <row r="353" spans="2:2" ht="14.25" customHeight="1" x14ac:dyDescent="0.3">
      <c r="B353" s="12"/>
    </row>
    <row r="354" spans="2:2" ht="14.25" customHeight="1" x14ac:dyDescent="0.3">
      <c r="B354" s="12"/>
    </row>
    <row r="355" spans="2:2" ht="14.25" customHeight="1" x14ac:dyDescent="0.3">
      <c r="B355" s="12"/>
    </row>
    <row r="356" spans="2:2" ht="14.25" customHeight="1" x14ac:dyDescent="0.3">
      <c r="B356" s="12"/>
    </row>
    <row r="357" spans="2:2" ht="14.25" customHeight="1" x14ac:dyDescent="0.3">
      <c r="B357" s="12"/>
    </row>
    <row r="358" spans="2:2" ht="14.25" customHeight="1" x14ac:dyDescent="0.3">
      <c r="B358" s="12"/>
    </row>
    <row r="359" spans="2:2" ht="14.25" customHeight="1" x14ac:dyDescent="0.3">
      <c r="B359" s="12"/>
    </row>
    <row r="360" spans="2:2" ht="14.25" customHeight="1" x14ac:dyDescent="0.3">
      <c r="B360" s="12"/>
    </row>
    <row r="361" spans="2:2" ht="14.25" customHeight="1" x14ac:dyDescent="0.3">
      <c r="B361" s="12"/>
    </row>
    <row r="362" spans="2:2" ht="14.25" customHeight="1" x14ac:dyDescent="0.3">
      <c r="B362" s="12"/>
    </row>
    <row r="363" spans="2:2" ht="14.25" customHeight="1" x14ac:dyDescent="0.3">
      <c r="B363" s="12"/>
    </row>
    <row r="364" spans="2:2" ht="14.25" customHeight="1" x14ac:dyDescent="0.3">
      <c r="B364" s="12"/>
    </row>
    <row r="365" spans="2:2" ht="14.25" customHeight="1" x14ac:dyDescent="0.3">
      <c r="B365" s="12"/>
    </row>
    <row r="366" spans="2:2" ht="14.25" customHeight="1" x14ac:dyDescent="0.3">
      <c r="B366" s="12"/>
    </row>
    <row r="367" spans="2:2" ht="14.25" customHeight="1" x14ac:dyDescent="0.3">
      <c r="B367" s="12"/>
    </row>
    <row r="368" spans="2:2" ht="14.25" customHeight="1" x14ac:dyDescent="0.3">
      <c r="B368" s="12"/>
    </row>
    <row r="369" spans="2:2" ht="14.25" customHeight="1" x14ac:dyDescent="0.3">
      <c r="B369" s="12"/>
    </row>
    <row r="370" spans="2:2" ht="14.25" customHeight="1" x14ac:dyDescent="0.3">
      <c r="B370" s="12"/>
    </row>
    <row r="371" spans="2:2" ht="14.25" customHeight="1" x14ac:dyDescent="0.3">
      <c r="B371" s="12"/>
    </row>
    <row r="372" spans="2:2" ht="14.25" customHeight="1" x14ac:dyDescent="0.3">
      <c r="B372" s="12"/>
    </row>
    <row r="373" spans="2:2" ht="14.25" customHeight="1" x14ac:dyDescent="0.3">
      <c r="B373" s="12"/>
    </row>
    <row r="374" spans="2:2" ht="14.25" customHeight="1" x14ac:dyDescent="0.3">
      <c r="B374" s="12"/>
    </row>
    <row r="375" spans="2:2" ht="14.25" customHeight="1" x14ac:dyDescent="0.3">
      <c r="B375" s="12"/>
    </row>
    <row r="376" spans="2:2" ht="14.25" customHeight="1" x14ac:dyDescent="0.3">
      <c r="B376" s="12"/>
    </row>
    <row r="377" spans="2:2" ht="14.25" customHeight="1" x14ac:dyDescent="0.3">
      <c r="B377" s="12"/>
    </row>
    <row r="378" spans="2:2" ht="14.25" customHeight="1" x14ac:dyDescent="0.3">
      <c r="B378" s="12"/>
    </row>
    <row r="379" spans="2:2" ht="14.25" customHeight="1" x14ac:dyDescent="0.3">
      <c r="B379" s="12"/>
    </row>
    <row r="380" spans="2:2" ht="14.25" customHeight="1" x14ac:dyDescent="0.3">
      <c r="B380" s="12"/>
    </row>
    <row r="381" spans="2:2" ht="14.25" customHeight="1" x14ac:dyDescent="0.3">
      <c r="B381" s="12"/>
    </row>
    <row r="382" spans="2:2" ht="14.25" customHeight="1" x14ac:dyDescent="0.3">
      <c r="B382" s="12"/>
    </row>
    <row r="383" spans="2:2" ht="14.25" customHeight="1" x14ac:dyDescent="0.3">
      <c r="B383" s="12"/>
    </row>
    <row r="384" spans="2:2" ht="14.25" customHeight="1" x14ac:dyDescent="0.3">
      <c r="B384" s="12"/>
    </row>
    <row r="385" spans="2:2" ht="14.25" customHeight="1" x14ac:dyDescent="0.3">
      <c r="B385" s="12"/>
    </row>
    <row r="386" spans="2:2" ht="14.25" customHeight="1" x14ac:dyDescent="0.3">
      <c r="B386" s="12"/>
    </row>
    <row r="387" spans="2:2" ht="14.25" customHeight="1" x14ac:dyDescent="0.3">
      <c r="B387" s="12"/>
    </row>
    <row r="388" spans="2:2" ht="14.25" customHeight="1" x14ac:dyDescent="0.3">
      <c r="B388" s="12"/>
    </row>
    <row r="389" spans="2:2" ht="14.25" customHeight="1" x14ac:dyDescent="0.3">
      <c r="B389" s="12"/>
    </row>
    <row r="390" spans="2:2" ht="14.25" customHeight="1" x14ac:dyDescent="0.3">
      <c r="B390" s="12"/>
    </row>
    <row r="391" spans="2:2" ht="14.25" customHeight="1" x14ac:dyDescent="0.3">
      <c r="B391" s="12"/>
    </row>
    <row r="392" spans="2:2" ht="14.25" customHeight="1" x14ac:dyDescent="0.3">
      <c r="B392" s="12"/>
    </row>
    <row r="393" spans="2:2" ht="14.25" customHeight="1" x14ac:dyDescent="0.3">
      <c r="B393" s="12"/>
    </row>
    <row r="394" spans="2:2" ht="14.25" customHeight="1" x14ac:dyDescent="0.3">
      <c r="B394" s="12"/>
    </row>
    <row r="395" spans="2:2" ht="14.25" customHeight="1" x14ac:dyDescent="0.3">
      <c r="B395" s="12"/>
    </row>
    <row r="396" spans="2:2" ht="14.25" customHeight="1" x14ac:dyDescent="0.3">
      <c r="B396" s="12"/>
    </row>
    <row r="397" spans="2:2" ht="14.25" customHeight="1" x14ac:dyDescent="0.3">
      <c r="B397" s="12"/>
    </row>
    <row r="398" spans="2:2" ht="14.25" customHeight="1" x14ac:dyDescent="0.3">
      <c r="B398" s="12"/>
    </row>
    <row r="399" spans="2:2" ht="14.25" customHeight="1" x14ac:dyDescent="0.3">
      <c r="B399" s="12"/>
    </row>
    <row r="400" spans="2:2" ht="14.25" customHeight="1" x14ac:dyDescent="0.3">
      <c r="B400" s="12"/>
    </row>
    <row r="401" spans="2:2" ht="14.25" customHeight="1" x14ac:dyDescent="0.3">
      <c r="B401" s="12"/>
    </row>
    <row r="402" spans="2:2" ht="14.25" customHeight="1" x14ac:dyDescent="0.3">
      <c r="B402" s="12"/>
    </row>
    <row r="403" spans="2:2" ht="14.25" customHeight="1" x14ac:dyDescent="0.3">
      <c r="B403" s="12"/>
    </row>
    <row r="404" spans="2:2" ht="14.25" customHeight="1" x14ac:dyDescent="0.3">
      <c r="B404" s="12"/>
    </row>
    <row r="405" spans="2:2" ht="14.25" customHeight="1" x14ac:dyDescent="0.3">
      <c r="B405" s="12"/>
    </row>
    <row r="406" spans="2:2" ht="14.25" customHeight="1" x14ac:dyDescent="0.3">
      <c r="B406" s="12"/>
    </row>
    <row r="407" spans="2:2" ht="14.25" customHeight="1" x14ac:dyDescent="0.3">
      <c r="B407" s="12"/>
    </row>
    <row r="408" spans="2:2" ht="14.25" customHeight="1" x14ac:dyDescent="0.3">
      <c r="B408" s="12"/>
    </row>
    <row r="409" spans="2:2" ht="14.25" customHeight="1" x14ac:dyDescent="0.3">
      <c r="B409" s="12"/>
    </row>
    <row r="410" spans="2:2" ht="14.25" customHeight="1" x14ac:dyDescent="0.3">
      <c r="B410" s="12"/>
    </row>
    <row r="411" spans="2:2" ht="14.25" customHeight="1" x14ac:dyDescent="0.3">
      <c r="B411" s="12"/>
    </row>
    <row r="412" spans="2:2" ht="14.25" customHeight="1" x14ac:dyDescent="0.3">
      <c r="B412" s="12"/>
    </row>
    <row r="413" spans="2:2" ht="14.25" customHeight="1" x14ac:dyDescent="0.3">
      <c r="B413" s="12"/>
    </row>
    <row r="414" spans="2:2" ht="14.25" customHeight="1" x14ac:dyDescent="0.3">
      <c r="B414" s="12"/>
    </row>
    <row r="415" spans="2:2" ht="14.25" customHeight="1" x14ac:dyDescent="0.3">
      <c r="B415" s="12"/>
    </row>
    <row r="416" spans="2:2" ht="14.25" customHeight="1" x14ac:dyDescent="0.3">
      <c r="B416" s="12"/>
    </row>
    <row r="417" spans="2:2" ht="14.25" customHeight="1" x14ac:dyDescent="0.3">
      <c r="B417" s="12"/>
    </row>
    <row r="418" spans="2:2" ht="14.25" customHeight="1" x14ac:dyDescent="0.3">
      <c r="B418" s="12"/>
    </row>
    <row r="419" spans="2:2" ht="14.25" customHeight="1" x14ac:dyDescent="0.3">
      <c r="B419" s="12"/>
    </row>
    <row r="420" spans="2:2" ht="14.25" customHeight="1" x14ac:dyDescent="0.3">
      <c r="B420" s="12"/>
    </row>
    <row r="421" spans="2:2" ht="14.25" customHeight="1" x14ac:dyDescent="0.3">
      <c r="B421" s="12"/>
    </row>
    <row r="422" spans="2:2" ht="14.25" customHeight="1" x14ac:dyDescent="0.3">
      <c r="B422" s="12"/>
    </row>
    <row r="423" spans="2:2" ht="14.25" customHeight="1" x14ac:dyDescent="0.3">
      <c r="B423" s="12"/>
    </row>
    <row r="424" spans="2:2" ht="14.25" customHeight="1" x14ac:dyDescent="0.3">
      <c r="B424" s="12"/>
    </row>
    <row r="425" spans="2:2" ht="14.25" customHeight="1" x14ac:dyDescent="0.3">
      <c r="B425" s="12"/>
    </row>
    <row r="426" spans="2:2" ht="14.25" customHeight="1" x14ac:dyDescent="0.3">
      <c r="B426" s="12"/>
    </row>
    <row r="427" spans="2:2" ht="14.25" customHeight="1" x14ac:dyDescent="0.3">
      <c r="B427" s="12"/>
    </row>
    <row r="428" spans="2:2" ht="14.25" customHeight="1" x14ac:dyDescent="0.3">
      <c r="B428" s="12"/>
    </row>
    <row r="429" spans="2:2" ht="14.25" customHeight="1" x14ac:dyDescent="0.3">
      <c r="B429" s="12"/>
    </row>
    <row r="430" spans="2:2" ht="14.25" customHeight="1" x14ac:dyDescent="0.3">
      <c r="B430" s="12"/>
    </row>
    <row r="431" spans="2:2" ht="14.25" customHeight="1" x14ac:dyDescent="0.3">
      <c r="B431" s="12"/>
    </row>
    <row r="432" spans="2:2" ht="14.25" customHeight="1" x14ac:dyDescent="0.3">
      <c r="B432" s="12"/>
    </row>
    <row r="433" spans="2:2" ht="14.25" customHeight="1" x14ac:dyDescent="0.3">
      <c r="B433" s="12"/>
    </row>
    <row r="434" spans="2:2" ht="14.25" customHeight="1" x14ac:dyDescent="0.3">
      <c r="B434" s="12"/>
    </row>
    <row r="435" spans="2:2" ht="14.25" customHeight="1" x14ac:dyDescent="0.3">
      <c r="B435" s="12"/>
    </row>
    <row r="436" spans="2:2" ht="14.25" customHeight="1" x14ac:dyDescent="0.3">
      <c r="B436" s="12"/>
    </row>
    <row r="437" spans="2:2" ht="14.25" customHeight="1" x14ac:dyDescent="0.3">
      <c r="B437" s="12"/>
    </row>
    <row r="438" spans="2:2" ht="14.25" customHeight="1" x14ac:dyDescent="0.3">
      <c r="B438" s="12"/>
    </row>
    <row r="439" spans="2:2" ht="14.25" customHeight="1" x14ac:dyDescent="0.3">
      <c r="B439" s="12"/>
    </row>
    <row r="440" spans="2:2" ht="14.25" customHeight="1" x14ac:dyDescent="0.3">
      <c r="B440" s="12"/>
    </row>
    <row r="441" spans="2:2" ht="14.25" customHeight="1" x14ac:dyDescent="0.3">
      <c r="B441" s="12"/>
    </row>
    <row r="442" spans="2:2" ht="14.25" customHeight="1" x14ac:dyDescent="0.3">
      <c r="B442" s="12"/>
    </row>
    <row r="443" spans="2:2" ht="14.25" customHeight="1" x14ac:dyDescent="0.3">
      <c r="B443" s="12"/>
    </row>
    <row r="444" spans="2:2" ht="14.25" customHeight="1" x14ac:dyDescent="0.3">
      <c r="B444" s="12"/>
    </row>
    <row r="445" spans="2:2" ht="14.25" customHeight="1" x14ac:dyDescent="0.3">
      <c r="B445" s="12"/>
    </row>
    <row r="446" spans="2:2" ht="14.25" customHeight="1" x14ac:dyDescent="0.3">
      <c r="B446" s="12"/>
    </row>
    <row r="447" spans="2:2" ht="14.25" customHeight="1" x14ac:dyDescent="0.3">
      <c r="B447" s="12"/>
    </row>
    <row r="448" spans="2:2" ht="14.25" customHeight="1" x14ac:dyDescent="0.3">
      <c r="B448" s="12"/>
    </row>
    <row r="449" spans="2:2" ht="14.25" customHeight="1" x14ac:dyDescent="0.3">
      <c r="B449" s="12"/>
    </row>
    <row r="450" spans="2:2" ht="14.25" customHeight="1" x14ac:dyDescent="0.3">
      <c r="B450" s="12"/>
    </row>
    <row r="451" spans="2:2" ht="14.25" customHeight="1" x14ac:dyDescent="0.3">
      <c r="B451" s="12"/>
    </row>
    <row r="452" spans="2:2" ht="14.25" customHeight="1" x14ac:dyDescent="0.3">
      <c r="B452" s="12"/>
    </row>
    <row r="453" spans="2:2" ht="14.25" customHeight="1" x14ac:dyDescent="0.3">
      <c r="B453" s="12"/>
    </row>
    <row r="454" spans="2:2" ht="14.25" customHeight="1" x14ac:dyDescent="0.3">
      <c r="B454" s="12"/>
    </row>
    <row r="455" spans="2:2" ht="14.25" customHeight="1" x14ac:dyDescent="0.3">
      <c r="B455" s="12"/>
    </row>
    <row r="456" spans="2:2" ht="14.25" customHeight="1" x14ac:dyDescent="0.3">
      <c r="B456" s="12"/>
    </row>
    <row r="457" spans="2:2" ht="14.25" customHeight="1" x14ac:dyDescent="0.3">
      <c r="B457" s="12"/>
    </row>
    <row r="458" spans="2:2" ht="14.25" customHeight="1" x14ac:dyDescent="0.3">
      <c r="B458" s="12"/>
    </row>
    <row r="459" spans="2:2" ht="14.25" customHeight="1" x14ac:dyDescent="0.3">
      <c r="B459" s="12"/>
    </row>
    <row r="460" spans="2:2" ht="14.25" customHeight="1" x14ac:dyDescent="0.3">
      <c r="B460" s="12"/>
    </row>
    <row r="461" spans="2:2" ht="14.25" customHeight="1" x14ac:dyDescent="0.3">
      <c r="B461" s="12"/>
    </row>
    <row r="462" spans="2:2" ht="14.25" customHeight="1" x14ac:dyDescent="0.3">
      <c r="B462" s="12"/>
    </row>
    <row r="463" spans="2:2" ht="14.25" customHeight="1" x14ac:dyDescent="0.3">
      <c r="B463" s="12"/>
    </row>
    <row r="464" spans="2:2" ht="14.25" customHeight="1" x14ac:dyDescent="0.3">
      <c r="B464" s="12"/>
    </row>
    <row r="465" spans="2:2" ht="14.25" customHeight="1" x14ac:dyDescent="0.3">
      <c r="B465" s="12"/>
    </row>
    <row r="466" spans="2:2" ht="14.25" customHeight="1" x14ac:dyDescent="0.3">
      <c r="B466" s="12"/>
    </row>
    <row r="467" spans="2:2" ht="14.25" customHeight="1" x14ac:dyDescent="0.3">
      <c r="B467" s="12"/>
    </row>
    <row r="468" spans="2:2" ht="14.25" customHeight="1" x14ac:dyDescent="0.3">
      <c r="B468" s="12"/>
    </row>
    <row r="469" spans="2:2" ht="14.25" customHeight="1" x14ac:dyDescent="0.3">
      <c r="B469" s="12"/>
    </row>
    <row r="470" spans="2:2" ht="14.25" customHeight="1" x14ac:dyDescent="0.3">
      <c r="B470" s="12"/>
    </row>
    <row r="471" spans="2:2" ht="14.25" customHeight="1" x14ac:dyDescent="0.3">
      <c r="B471" s="12"/>
    </row>
    <row r="472" spans="2:2" ht="14.25" customHeight="1" x14ac:dyDescent="0.3">
      <c r="B472" s="12"/>
    </row>
    <row r="473" spans="2:2" ht="14.25" customHeight="1" x14ac:dyDescent="0.3">
      <c r="B473" s="12"/>
    </row>
    <row r="474" spans="2:2" ht="14.25" customHeight="1" x14ac:dyDescent="0.3">
      <c r="B474" s="12"/>
    </row>
    <row r="475" spans="2:2" ht="14.25" customHeight="1" x14ac:dyDescent="0.3">
      <c r="B475" s="12"/>
    </row>
    <row r="476" spans="2:2" ht="14.25" customHeight="1" x14ac:dyDescent="0.3">
      <c r="B476" s="12"/>
    </row>
    <row r="477" spans="2:2" ht="14.25" customHeight="1" x14ac:dyDescent="0.3">
      <c r="B477" s="12"/>
    </row>
    <row r="478" spans="2:2" ht="14.25" customHeight="1" x14ac:dyDescent="0.3">
      <c r="B478" s="12"/>
    </row>
    <row r="479" spans="2:2" ht="14.25" customHeight="1" x14ac:dyDescent="0.3">
      <c r="B479" s="12"/>
    </row>
    <row r="480" spans="2:2" ht="14.25" customHeight="1" x14ac:dyDescent="0.3">
      <c r="B480" s="12"/>
    </row>
    <row r="481" spans="2:2" ht="14.25" customHeight="1" x14ac:dyDescent="0.3">
      <c r="B481" s="12"/>
    </row>
    <row r="482" spans="2:2" ht="14.25" customHeight="1" x14ac:dyDescent="0.3">
      <c r="B482" s="12"/>
    </row>
    <row r="483" spans="2:2" ht="14.25" customHeight="1" x14ac:dyDescent="0.3">
      <c r="B483" s="12"/>
    </row>
    <row r="484" spans="2:2" ht="14.25" customHeight="1" x14ac:dyDescent="0.3">
      <c r="B484" s="12"/>
    </row>
    <row r="485" spans="2:2" ht="14.25" customHeight="1" x14ac:dyDescent="0.3">
      <c r="B485" s="12"/>
    </row>
    <row r="486" spans="2:2" ht="14.25" customHeight="1" x14ac:dyDescent="0.3">
      <c r="B486" s="12"/>
    </row>
    <row r="487" spans="2:2" ht="14.25" customHeight="1" x14ac:dyDescent="0.3">
      <c r="B487" s="12"/>
    </row>
    <row r="488" spans="2:2" ht="14.25" customHeight="1" x14ac:dyDescent="0.3">
      <c r="B488" s="12"/>
    </row>
    <row r="489" spans="2:2" ht="14.25" customHeight="1" x14ac:dyDescent="0.3">
      <c r="B489" s="12"/>
    </row>
    <row r="490" spans="2:2" ht="14.25" customHeight="1" x14ac:dyDescent="0.3">
      <c r="B490" s="12"/>
    </row>
    <row r="491" spans="2:2" ht="14.25" customHeight="1" x14ac:dyDescent="0.3">
      <c r="B491" s="12"/>
    </row>
    <row r="492" spans="2:2" ht="14.25" customHeight="1" x14ac:dyDescent="0.3">
      <c r="B492" s="12"/>
    </row>
    <row r="493" spans="2:2" ht="14.25" customHeight="1" x14ac:dyDescent="0.3">
      <c r="B493" s="12"/>
    </row>
    <row r="494" spans="2:2" ht="14.25" customHeight="1" x14ac:dyDescent="0.3">
      <c r="B494" s="12"/>
    </row>
    <row r="495" spans="2:2" ht="14.25" customHeight="1" x14ac:dyDescent="0.3">
      <c r="B495" s="12"/>
    </row>
    <row r="496" spans="2:2" ht="14.25" customHeight="1" x14ac:dyDescent="0.3">
      <c r="B496" s="12"/>
    </row>
    <row r="497" spans="2:2" ht="14.25" customHeight="1" x14ac:dyDescent="0.3">
      <c r="B497" s="12"/>
    </row>
    <row r="498" spans="2:2" ht="14.25" customHeight="1" x14ac:dyDescent="0.3">
      <c r="B498" s="12"/>
    </row>
    <row r="499" spans="2:2" ht="14.25" customHeight="1" x14ac:dyDescent="0.3">
      <c r="B499" s="12"/>
    </row>
    <row r="500" spans="2:2" ht="14.25" customHeight="1" x14ac:dyDescent="0.3">
      <c r="B500" s="12"/>
    </row>
    <row r="501" spans="2:2" ht="14.25" customHeight="1" x14ac:dyDescent="0.3">
      <c r="B501" s="12"/>
    </row>
    <row r="502" spans="2:2" ht="14.25" customHeight="1" x14ac:dyDescent="0.3">
      <c r="B502" s="12"/>
    </row>
    <row r="503" spans="2:2" ht="14.25" customHeight="1" x14ac:dyDescent="0.3">
      <c r="B503" s="12"/>
    </row>
    <row r="504" spans="2:2" ht="14.25" customHeight="1" x14ac:dyDescent="0.3">
      <c r="B504" s="12"/>
    </row>
    <row r="505" spans="2:2" ht="14.25" customHeight="1" x14ac:dyDescent="0.3">
      <c r="B505" s="12"/>
    </row>
    <row r="506" spans="2:2" ht="14.25" customHeight="1" x14ac:dyDescent="0.3">
      <c r="B506" s="12"/>
    </row>
    <row r="507" spans="2:2" ht="14.25" customHeight="1" x14ac:dyDescent="0.3">
      <c r="B507" s="12"/>
    </row>
    <row r="508" spans="2:2" ht="14.25" customHeight="1" x14ac:dyDescent="0.3">
      <c r="B508" s="12"/>
    </row>
    <row r="509" spans="2:2" ht="14.25" customHeight="1" x14ac:dyDescent="0.3">
      <c r="B509" s="12"/>
    </row>
    <row r="510" spans="2:2" ht="14.25" customHeight="1" x14ac:dyDescent="0.3">
      <c r="B510" s="12"/>
    </row>
    <row r="511" spans="2:2" ht="14.25" customHeight="1" x14ac:dyDescent="0.3">
      <c r="B511" s="12"/>
    </row>
    <row r="512" spans="2:2" ht="14.25" customHeight="1" x14ac:dyDescent="0.3">
      <c r="B512" s="12"/>
    </row>
    <row r="513" spans="2:2" ht="14.25" customHeight="1" x14ac:dyDescent="0.3">
      <c r="B513" s="12"/>
    </row>
    <row r="514" spans="2:2" ht="14.25" customHeight="1" x14ac:dyDescent="0.3">
      <c r="B514" s="12"/>
    </row>
    <row r="515" spans="2:2" ht="14.25" customHeight="1" x14ac:dyDescent="0.3">
      <c r="B515" s="12"/>
    </row>
    <row r="516" spans="2:2" ht="14.25" customHeight="1" x14ac:dyDescent="0.3">
      <c r="B516" s="12"/>
    </row>
    <row r="517" spans="2:2" ht="14.25" customHeight="1" x14ac:dyDescent="0.3">
      <c r="B517" s="12"/>
    </row>
    <row r="518" spans="2:2" ht="14.25" customHeight="1" x14ac:dyDescent="0.3">
      <c r="B518" s="12"/>
    </row>
    <row r="519" spans="2:2" ht="14.25" customHeight="1" x14ac:dyDescent="0.3">
      <c r="B519" s="12"/>
    </row>
    <row r="520" spans="2:2" ht="14.25" customHeight="1" x14ac:dyDescent="0.3">
      <c r="B520" s="12"/>
    </row>
    <row r="521" spans="2:2" ht="14.25" customHeight="1" x14ac:dyDescent="0.3">
      <c r="B521" s="12"/>
    </row>
    <row r="522" spans="2:2" ht="14.25" customHeight="1" x14ac:dyDescent="0.3">
      <c r="B522" s="12"/>
    </row>
    <row r="523" spans="2:2" ht="14.25" customHeight="1" x14ac:dyDescent="0.3">
      <c r="B523" s="12"/>
    </row>
    <row r="524" spans="2:2" ht="14.25" customHeight="1" x14ac:dyDescent="0.3">
      <c r="B524" s="12"/>
    </row>
    <row r="525" spans="2:2" ht="14.25" customHeight="1" x14ac:dyDescent="0.3">
      <c r="B525" s="12"/>
    </row>
    <row r="526" spans="2:2" ht="14.25" customHeight="1" x14ac:dyDescent="0.3">
      <c r="B526" s="12"/>
    </row>
    <row r="527" spans="2:2" ht="14.25" customHeight="1" x14ac:dyDescent="0.3">
      <c r="B527" s="12"/>
    </row>
    <row r="528" spans="2:2" ht="14.25" customHeight="1" x14ac:dyDescent="0.3">
      <c r="B528" s="12"/>
    </row>
    <row r="529" spans="2:2" ht="14.25" customHeight="1" x14ac:dyDescent="0.3">
      <c r="B529" s="12"/>
    </row>
    <row r="530" spans="2:2" ht="14.25" customHeight="1" x14ac:dyDescent="0.3">
      <c r="B530" s="12"/>
    </row>
    <row r="531" spans="2:2" ht="14.25" customHeight="1" x14ac:dyDescent="0.3">
      <c r="B531" s="12"/>
    </row>
    <row r="532" spans="2:2" ht="14.25" customHeight="1" x14ac:dyDescent="0.3">
      <c r="B532" s="12"/>
    </row>
    <row r="533" spans="2:2" ht="14.25" customHeight="1" x14ac:dyDescent="0.3">
      <c r="B533" s="12"/>
    </row>
    <row r="534" spans="2:2" ht="14.25" customHeight="1" x14ac:dyDescent="0.3">
      <c r="B534" s="12"/>
    </row>
    <row r="535" spans="2:2" ht="14.25" customHeight="1" x14ac:dyDescent="0.3">
      <c r="B535" s="12"/>
    </row>
    <row r="536" spans="2:2" ht="14.25" customHeight="1" x14ac:dyDescent="0.3">
      <c r="B536" s="12"/>
    </row>
    <row r="537" spans="2:2" ht="14.25" customHeight="1" x14ac:dyDescent="0.3">
      <c r="B537" s="12"/>
    </row>
    <row r="538" spans="2:2" ht="14.25" customHeight="1" x14ac:dyDescent="0.3">
      <c r="B538" s="12"/>
    </row>
    <row r="539" spans="2:2" ht="14.25" customHeight="1" x14ac:dyDescent="0.3">
      <c r="B539" s="12"/>
    </row>
    <row r="540" spans="2:2" ht="14.25" customHeight="1" x14ac:dyDescent="0.3">
      <c r="B540" s="12"/>
    </row>
    <row r="541" spans="2:2" ht="14.25" customHeight="1" x14ac:dyDescent="0.3">
      <c r="B541" s="12"/>
    </row>
    <row r="542" spans="2:2" ht="14.25" customHeight="1" x14ac:dyDescent="0.3">
      <c r="B542" s="12"/>
    </row>
    <row r="543" spans="2:2" ht="14.25" customHeight="1" x14ac:dyDescent="0.3">
      <c r="B543" s="12"/>
    </row>
    <row r="544" spans="2:2" ht="14.25" customHeight="1" x14ac:dyDescent="0.3">
      <c r="B544" s="12"/>
    </row>
    <row r="545" spans="2:2" ht="14.25" customHeight="1" x14ac:dyDescent="0.3">
      <c r="B545" s="12"/>
    </row>
    <row r="546" spans="2:2" ht="14.25" customHeight="1" x14ac:dyDescent="0.3">
      <c r="B546" s="12"/>
    </row>
    <row r="547" spans="2:2" ht="14.25" customHeight="1" x14ac:dyDescent="0.3">
      <c r="B547" s="12"/>
    </row>
    <row r="548" spans="2:2" ht="14.25" customHeight="1" x14ac:dyDescent="0.3">
      <c r="B548" s="12"/>
    </row>
    <row r="549" spans="2:2" ht="14.25" customHeight="1" x14ac:dyDescent="0.3">
      <c r="B549" s="12"/>
    </row>
    <row r="550" spans="2:2" ht="14.25" customHeight="1" x14ac:dyDescent="0.3">
      <c r="B550" s="12"/>
    </row>
    <row r="551" spans="2:2" ht="14.25" customHeight="1" x14ac:dyDescent="0.3">
      <c r="B551" s="12"/>
    </row>
    <row r="552" spans="2:2" ht="14.25" customHeight="1" x14ac:dyDescent="0.3">
      <c r="B552" s="12"/>
    </row>
    <row r="553" spans="2:2" ht="14.25" customHeight="1" x14ac:dyDescent="0.3">
      <c r="B553" s="12"/>
    </row>
    <row r="554" spans="2:2" ht="14.25" customHeight="1" x14ac:dyDescent="0.3">
      <c r="B554" s="12"/>
    </row>
    <row r="555" spans="2:2" ht="14.25" customHeight="1" x14ac:dyDescent="0.3">
      <c r="B555" s="12"/>
    </row>
    <row r="556" spans="2:2" ht="14.25" customHeight="1" x14ac:dyDescent="0.3">
      <c r="B556" s="12"/>
    </row>
    <row r="557" spans="2:2" ht="14.25" customHeight="1" x14ac:dyDescent="0.3">
      <c r="B557" s="12"/>
    </row>
    <row r="558" spans="2:2" ht="14.25" customHeight="1" x14ac:dyDescent="0.3">
      <c r="B558" s="12"/>
    </row>
    <row r="559" spans="2:2" ht="14.25" customHeight="1" x14ac:dyDescent="0.3">
      <c r="B559" s="12"/>
    </row>
    <row r="560" spans="2:2" ht="14.25" customHeight="1" x14ac:dyDescent="0.3">
      <c r="B560" s="12"/>
    </row>
    <row r="561" spans="2:2" ht="14.25" customHeight="1" x14ac:dyDescent="0.3">
      <c r="B561" s="12"/>
    </row>
    <row r="562" spans="2:2" ht="14.25" customHeight="1" x14ac:dyDescent="0.3">
      <c r="B562" s="12"/>
    </row>
    <row r="563" spans="2:2" ht="14.25" customHeight="1" x14ac:dyDescent="0.3">
      <c r="B563" s="12"/>
    </row>
    <row r="564" spans="2:2" ht="14.25" customHeight="1" x14ac:dyDescent="0.3">
      <c r="B564" s="12"/>
    </row>
    <row r="565" spans="2:2" ht="14.25" customHeight="1" x14ac:dyDescent="0.3">
      <c r="B565" s="12"/>
    </row>
    <row r="566" spans="2:2" ht="14.25" customHeight="1" x14ac:dyDescent="0.3">
      <c r="B566" s="12"/>
    </row>
    <row r="567" spans="2:2" ht="14.25" customHeight="1" x14ac:dyDescent="0.3">
      <c r="B567" s="12"/>
    </row>
    <row r="568" spans="2:2" ht="14.25" customHeight="1" x14ac:dyDescent="0.3">
      <c r="B568" s="12"/>
    </row>
    <row r="569" spans="2:2" ht="14.25" customHeight="1" x14ac:dyDescent="0.3">
      <c r="B569" s="12"/>
    </row>
    <row r="570" spans="2:2" ht="14.25" customHeight="1" x14ac:dyDescent="0.3">
      <c r="B570" s="12"/>
    </row>
    <row r="571" spans="2:2" ht="14.25" customHeight="1" x14ac:dyDescent="0.3">
      <c r="B571" s="12"/>
    </row>
    <row r="572" spans="2:2" ht="14.25" customHeight="1" x14ac:dyDescent="0.3">
      <c r="B572" s="12"/>
    </row>
    <row r="573" spans="2:2" ht="14.25" customHeight="1" x14ac:dyDescent="0.3">
      <c r="B573" s="12"/>
    </row>
    <row r="574" spans="2:2" ht="14.25" customHeight="1" x14ac:dyDescent="0.3">
      <c r="B574" s="12"/>
    </row>
    <row r="575" spans="2:2" ht="14.25" customHeight="1" x14ac:dyDescent="0.3">
      <c r="B575" s="12"/>
    </row>
    <row r="576" spans="2:2" ht="14.25" customHeight="1" x14ac:dyDescent="0.3">
      <c r="B576" s="12"/>
    </row>
    <row r="577" spans="2:2" ht="14.25" customHeight="1" x14ac:dyDescent="0.3">
      <c r="B577" s="12"/>
    </row>
    <row r="578" spans="2:2" ht="14.25" customHeight="1" x14ac:dyDescent="0.3">
      <c r="B578" s="12"/>
    </row>
    <row r="579" spans="2:2" ht="14.25" customHeight="1" x14ac:dyDescent="0.3">
      <c r="B579" s="12"/>
    </row>
    <row r="580" spans="2:2" ht="14.25" customHeight="1" x14ac:dyDescent="0.3">
      <c r="B580" s="12"/>
    </row>
    <row r="581" spans="2:2" ht="14.25" customHeight="1" x14ac:dyDescent="0.3">
      <c r="B581" s="12"/>
    </row>
    <row r="582" spans="2:2" ht="14.25" customHeight="1" x14ac:dyDescent="0.3">
      <c r="B582" s="12"/>
    </row>
    <row r="583" spans="2:2" ht="14.25" customHeight="1" x14ac:dyDescent="0.3">
      <c r="B583" s="12"/>
    </row>
    <row r="584" spans="2:2" ht="14.25" customHeight="1" x14ac:dyDescent="0.3">
      <c r="B584" s="12"/>
    </row>
    <row r="585" spans="2:2" ht="14.25" customHeight="1" x14ac:dyDescent="0.3">
      <c r="B585" s="12"/>
    </row>
    <row r="586" spans="2:2" ht="14.25" customHeight="1" x14ac:dyDescent="0.3">
      <c r="B586" s="12"/>
    </row>
    <row r="587" spans="2:2" ht="14.25" customHeight="1" x14ac:dyDescent="0.3">
      <c r="B587" s="12"/>
    </row>
    <row r="588" spans="2:2" ht="14.25" customHeight="1" x14ac:dyDescent="0.3">
      <c r="B588" s="12"/>
    </row>
    <row r="589" spans="2:2" ht="14.25" customHeight="1" x14ac:dyDescent="0.3">
      <c r="B589" s="12"/>
    </row>
    <row r="590" spans="2:2" ht="14.25" customHeight="1" x14ac:dyDescent="0.3">
      <c r="B590" s="12"/>
    </row>
    <row r="591" spans="2:2" ht="14.25" customHeight="1" x14ac:dyDescent="0.3">
      <c r="B591" s="12"/>
    </row>
    <row r="592" spans="2:2" ht="14.25" customHeight="1" x14ac:dyDescent="0.3">
      <c r="B592" s="12"/>
    </row>
    <row r="593" spans="2:2" ht="14.25" customHeight="1" x14ac:dyDescent="0.3">
      <c r="B593" s="12"/>
    </row>
    <row r="594" spans="2:2" ht="14.25" customHeight="1" x14ac:dyDescent="0.3">
      <c r="B594" s="12"/>
    </row>
    <row r="595" spans="2:2" ht="14.25" customHeight="1" x14ac:dyDescent="0.3">
      <c r="B595" s="12"/>
    </row>
    <row r="596" spans="2:2" ht="14.25" customHeight="1" x14ac:dyDescent="0.3">
      <c r="B596" s="12"/>
    </row>
    <row r="597" spans="2:2" ht="14.25" customHeight="1" x14ac:dyDescent="0.3">
      <c r="B597" s="12"/>
    </row>
    <row r="598" spans="2:2" ht="14.25" customHeight="1" x14ac:dyDescent="0.3">
      <c r="B598" s="12"/>
    </row>
    <row r="599" spans="2:2" ht="14.25" customHeight="1" x14ac:dyDescent="0.3">
      <c r="B599" s="12"/>
    </row>
    <row r="600" spans="2:2" ht="14.25" customHeight="1" x14ac:dyDescent="0.3">
      <c r="B600" s="12"/>
    </row>
    <row r="601" spans="2:2" ht="14.25" customHeight="1" x14ac:dyDescent="0.3">
      <c r="B601" s="12"/>
    </row>
    <row r="602" spans="2:2" ht="14.25" customHeight="1" x14ac:dyDescent="0.3">
      <c r="B602" s="12"/>
    </row>
    <row r="603" spans="2:2" ht="14.25" customHeight="1" x14ac:dyDescent="0.3">
      <c r="B603" s="12"/>
    </row>
    <row r="604" spans="2:2" ht="14.25" customHeight="1" x14ac:dyDescent="0.3">
      <c r="B604" s="12"/>
    </row>
    <row r="605" spans="2:2" ht="14.25" customHeight="1" x14ac:dyDescent="0.3">
      <c r="B605" s="12"/>
    </row>
    <row r="606" spans="2:2" ht="14.25" customHeight="1" x14ac:dyDescent="0.3">
      <c r="B606" s="12"/>
    </row>
    <row r="607" spans="2:2" ht="14.25" customHeight="1" x14ac:dyDescent="0.3">
      <c r="B607" s="12"/>
    </row>
    <row r="608" spans="2:2" ht="14.25" customHeight="1" x14ac:dyDescent="0.3">
      <c r="B608" s="12"/>
    </row>
    <row r="609" spans="2:2" ht="14.25" customHeight="1" x14ac:dyDescent="0.3">
      <c r="B609" s="12"/>
    </row>
    <row r="610" spans="2:2" ht="14.25" customHeight="1" x14ac:dyDescent="0.3">
      <c r="B610" s="12"/>
    </row>
    <row r="611" spans="2:2" ht="14.25" customHeight="1" x14ac:dyDescent="0.3">
      <c r="B611" s="12"/>
    </row>
    <row r="612" spans="2:2" ht="14.25" customHeight="1" x14ac:dyDescent="0.3">
      <c r="B612" s="12"/>
    </row>
    <row r="613" spans="2:2" ht="14.25" customHeight="1" x14ac:dyDescent="0.3">
      <c r="B613" s="12"/>
    </row>
    <row r="614" spans="2:2" ht="14.25" customHeight="1" x14ac:dyDescent="0.3">
      <c r="B614" s="12"/>
    </row>
    <row r="615" spans="2:2" ht="14.25" customHeight="1" x14ac:dyDescent="0.3">
      <c r="B615" s="12"/>
    </row>
    <row r="616" spans="2:2" ht="14.25" customHeight="1" x14ac:dyDescent="0.3">
      <c r="B616" s="12"/>
    </row>
    <row r="617" spans="2:2" ht="14.25" customHeight="1" x14ac:dyDescent="0.3">
      <c r="B617" s="12"/>
    </row>
    <row r="618" spans="2:2" ht="14.25" customHeight="1" x14ac:dyDescent="0.3">
      <c r="B618" s="12"/>
    </row>
    <row r="619" spans="2:2" ht="14.25" customHeight="1" x14ac:dyDescent="0.3">
      <c r="B619" s="12"/>
    </row>
    <row r="620" spans="2:2" ht="14.25" customHeight="1" x14ac:dyDescent="0.3">
      <c r="B620" s="12"/>
    </row>
    <row r="621" spans="2:2" ht="14.25" customHeight="1" x14ac:dyDescent="0.3">
      <c r="B621" s="12"/>
    </row>
    <row r="622" spans="2:2" ht="14.25" customHeight="1" x14ac:dyDescent="0.3">
      <c r="B622" s="12"/>
    </row>
    <row r="623" spans="2:2" ht="14.25" customHeight="1" x14ac:dyDescent="0.3">
      <c r="B623" s="12"/>
    </row>
    <row r="624" spans="2:2" ht="14.25" customHeight="1" x14ac:dyDescent="0.3">
      <c r="B624" s="12"/>
    </row>
    <row r="625" spans="2:2" ht="14.25" customHeight="1" x14ac:dyDescent="0.3">
      <c r="B625" s="12"/>
    </row>
    <row r="626" spans="2:2" ht="14.25" customHeight="1" x14ac:dyDescent="0.3">
      <c r="B626" s="12"/>
    </row>
    <row r="627" spans="2:2" ht="14.25" customHeight="1" x14ac:dyDescent="0.3">
      <c r="B627" s="12"/>
    </row>
    <row r="628" spans="2:2" ht="14.25" customHeight="1" x14ac:dyDescent="0.3">
      <c r="B628" s="12"/>
    </row>
    <row r="629" spans="2:2" ht="14.25" customHeight="1" x14ac:dyDescent="0.3">
      <c r="B629" s="12"/>
    </row>
    <row r="630" spans="2:2" ht="14.25" customHeight="1" x14ac:dyDescent="0.3">
      <c r="B630" s="12"/>
    </row>
    <row r="631" spans="2:2" ht="14.25" customHeight="1" x14ac:dyDescent="0.3">
      <c r="B631" s="12"/>
    </row>
    <row r="632" spans="2:2" ht="14.25" customHeight="1" x14ac:dyDescent="0.3">
      <c r="B632" s="12"/>
    </row>
    <row r="633" spans="2:2" ht="14.25" customHeight="1" x14ac:dyDescent="0.3">
      <c r="B633" s="12"/>
    </row>
    <row r="634" spans="2:2" ht="14.25" customHeight="1" x14ac:dyDescent="0.3">
      <c r="B634" s="12"/>
    </row>
    <row r="635" spans="2:2" ht="14.25" customHeight="1" x14ac:dyDescent="0.3">
      <c r="B635" s="12"/>
    </row>
    <row r="636" spans="2:2" ht="14.25" customHeight="1" x14ac:dyDescent="0.3">
      <c r="B636" s="12"/>
    </row>
    <row r="637" spans="2:2" ht="14.25" customHeight="1" x14ac:dyDescent="0.3">
      <c r="B637" s="12"/>
    </row>
    <row r="638" spans="2:2" ht="14.25" customHeight="1" x14ac:dyDescent="0.3">
      <c r="B638" s="12"/>
    </row>
    <row r="639" spans="2:2" ht="14.25" customHeight="1" x14ac:dyDescent="0.3">
      <c r="B639" s="12"/>
    </row>
    <row r="640" spans="2:2" ht="14.25" customHeight="1" x14ac:dyDescent="0.3">
      <c r="B640" s="12"/>
    </row>
    <row r="641" spans="2:2" ht="14.25" customHeight="1" x14ac:dyDescent="0.3">
      <c r="B641" s="12"/>
    </row>
    <row r="642" spans="2:2" ht="14.25" customHeight="1" x14ac:dyDescent="0.3">
      <c r="B642" s="12"/>
    </row>
    <row r="643" spans="2:2" ht="14.25" customHeight="1" x14ac:dyDescent="0.3">
      <c r="B643" s="12"/>
    </row>
    <row r="644" spans="2:2" ht="14.25" customHeight="1" x14ac:dyDescent="0.3">
      <c r="B644" s="12"/>
    </row>
    <row r="645" spans="2:2" ht="14.25" customHeight="1" x14ac:dyDescent="0.3">
      <c r="B645" s="12"/>
    </row>
    <row r="646" spans="2:2" ht="14.25" customHeight="1" x14ac:dyDescent="0.3">
      <c r="B646" s="12"/>
    </row>
    <row r="647" spans="2:2" ht="14.25" customHeight="1" x14ac:dyDescent="0.3">
      <c r="B647" s="12"/>
    </row>
    <row r="648" spans="2:2" ht="14.25" customHeight="1" x14ac:dyDescent="0.3">
      <c r="B648" s="12"/>
    </row>
    <row r="649" spans="2:2" ht="14.25" customHeight="1" x14ac:dyDescent="0.3">
      <c r="B649" s="12"/>
    </row>
    <row r="650" spans="2:2" ht="14.25" customHeight="1" x14ac:dyDescent="0.3">
      <c r="B650" s="12"/>
    </row>
    <row r="651" spans="2:2" ht="14.25" customHeight="1" x14ac:dyDescent="0.3">
      <c r="B651" s="12"/>
    </row>
    <row r="652" spans="2:2" ht="14.25" customHeight="1" x14ac:dyDescent="0.3">
      <c r="B652" s="12"/>
    </row>
    <row r="653" spans="2:2" ht="14.25" customHeight="1" x14ac:dyDescent="0.3">
      <c r="B653" s="12"/>
    </row>
    <row r="654" spans="2:2" ht="14.25" customHeight="1" x14ac:dyDescent="0.3">
      <c r="B654" s="12"/>
    </row>
    <row r="655" spans="2:2" ht="14.25" customHeight="1" x14ac:dyDescent="0.3">
      <c r="B655" s="12"/>
    </row>
    <row r="656" spans="2:2" ht="14.25" customHeight="1" x14ac:dyDescent="0.3">
      <c r="B656" s="12"/>
    </row>
    <row r="657" spans="2:2" ht="14.25" customHeight="1" x14ac:dyDescent="0.3">
      <c r="B657" s="12"/>
    </row>
    <row r="658" spans="2:2" ht="14.25" customHeight="1" x14ac:dyDescent="0.3">
      <c r="B658" s="12"/>
    </row>
    <row r="659" spans="2:2" ht="14.25" customHeight="1" x14ac:dyDescent="0.3">
      <c r="B659" s="12"/>
    </row>
    <row r="660" spans="2:2" ht="14.25" customHeight="1" x14ac:dyDescent="0.3">
      <c r="B660" s="12"/>
    </row>
    <row r="661" spans="2:2" ht="14.25" customHeight="1" x14ac:dyDescent="0.3">
      <c r="B661" s="12"/>
    </row>
    <row r="662" spans="2:2" ht="14.25" customHeight="1" x14ac:dyDescent="0.3">
      <c r="B662" s="12"/>
    </row>
    <row r="663" spans="2:2" ht="14.25" customHeight="1" x14ac:dyDescent="0.3">
      <c r="B663" s="12"/>
    </row>
    <row r="664" spans="2:2" ht="14.25" customHeight="1" x14ac:dyDescent="0.3">
      <c r="B664" s="12"/>
    </row>
    <row r="665" spans="2:2" ht="14.25" customHeight="1" x14ac:dyDescent="0.3">
      <c r="B665" s="12"/>
    </row>
    <row r="666" spans="2:2" ht="14.25" customHeight="1" x14ac:dyDescent="0.3">
      <c r="B666" s="12"/>
    </row>
    <row r="667" spans="2:2" ht="14.25" customHeight="1" x14ac:dyDescent="0.3">
      <c r="B667" s="12"/>
    </row>
    <row r="668" spans="2:2" ht="14.25" customHeight="1" x14ac:dyDescent="0.3">
      <c r="B668" s="12"/>
    </row>
    <row r="669" spans="2:2" ht="14.25" customHeight="1" x14ac:dyDescent="0.3">
      <c r="B669" s="12"/>
    </row>
    <row r="670" spans="2:2" ht="14.25" customHeight="1" x14ac:dyDescent="0.3">
      <c r="B670" s="12"/>
    </row>
    <row r="671" spans="2:2" ht="14.25" customHeight="1" x14ac:dyDescent="0.3">
      <c r="B671" s="12"/>
    </row>
    <row r="672" spans="2:2" ht="14.25" customHeight="1" x14ac:dyDescent="0.3">
      <c r="B672" s="12"/>
    </row>
    <row r="673" spans="2:2" ht="14.25" customHeight="1" x14ac:dyDescent="0.3">
      <c r="B673" s="12"/>
    </row>
    <row r="674" spans="2:2" ht="14.25" customHeight="1" x14ac:dyDescent="0.3">
      <c r="B674" s="12"/>
    </row>
    <row r="675" spans="2:2" ht="14.25" customHeight="1" x14ac:dyDescent="0.3">
      <c r="B675" s="12"/>
    </row>
    <row r="676" spans="2:2" ht="14.25" customHeight="1" x14ac:dyDescent="0.3">
      <c r="B676" s="12"/>
    </row>
    <row r="677" spans="2:2" ht="14.25" customHeight="1" x14ac:dyDescent="0.3">
      <c r="B677" s="12"/>
    </row>
    <row r="678" spans="2:2" ht="14.25" customHeight="1" x14ac:dyDescent="0.3">
      <c r="B678" s="12"/>
    </row>
    <row r="679" spans="2:2" ht="14.25" customHeight="1" x14ac:dyDescent="0.3">
      <c r="B679" s="12"/>
    </row>
    <row r="680" spans="2:2" ht="14.25" customHeight="1" x14ac:dyDescent="0.3">
      <c r="B680" s="12"/>
    </row>
    <row r="681" spans="2:2" ht="14.25" customHeight="1" x14ac:dyDescent="0.3">
      <c r="B681" s="12"/>
    </row>
    <row r="682" spans="2:2" ht="14.25" customHeight="1" x14ac:dyDescent="0.3">
      <c r="B682" s="12"/>
    </row>
    <row r="683" spans="2:2" ht="14.25" customHeight="1" x14ac:dyDescent="0.3">
      <c r="B683" s="12"/>
    </row>
    <row r="684" spans="2:2" ht="14.25" customHeight="1" x14ac:dyDescent="0.3">
      <c r="B684" s="12"/>
    </row>
    <row r="685" spans="2:2" ht="14.25" customHeight="1" x14ac:dyDescent="0.3">
      <c r="B685" s="12"/>
    </row>
    <row r="686" spans="2:2" ht="14.25" customHeight="1" x14ac:dyDescent="0.3">
      <c r="B686" s="12"/>
    </row>
    <row r="687" spans="2:2" ht="14.25" customHeight="1" x14ac:dyDescent="0.3">
      <c r="B687" s="12"/>
    </row>
    <row r="688" spans="2:2" ht="14.25" customHeight="1" x14ac:dyDescent="0.3">
      <c r="B688" s="12"/>
    </row>
    <row r="689" spans="2:2" ht="14.25" customHeight="1" x14ac:dyDescent="0.3">
      <c r="B689" s="12"/>
    </row>
    <row r="690" spans="2:2" ht="14.25" customHeight="1" x14ac:dyDescent="0.3">
      <c r="B690" s="12"/>
    </row>
    <row r="691" spans="2:2" ht="14.25" customHeight="1" x14ac:dyDescent="0.3">
      <c r="B691" s="12"/>
    </row>
    <row r="692" spans="2:2" ht="14.25" customHeight="1" x14ac:dyDescent="0.3">
      <c r="B692" s="12"/>
    </row>
    <row r="693" spans="2:2" ht="14.25" customHeight="1" x14ac:dyDescent="0.3">
      <c r="B693" s="12"/>
    </row>
    <row r="694" spans="2:2" ht="14.25" customHeight="1" x14ac:dyDescent="0.3">
      <c r="B694" s="12"/>
    </row>
    <row r="695" spans="2:2" ht="14.25" customHeight="1" x14ac:dyDescent="0.3">
      <c r="B695" s="12"/>
    </row>
    <row r="696" spans="2:2" ht="14.25" customHeight="1" x14ac:dyDescent="0.3">
      <c r="B696" s="12"/>
    </row>
    <row r="697" spans="2:2" ht="14.25" customHeight="1" x14ac:dyDescent="0.3">
      <c r="B697" s="12"/>
    </row>
    <row r="698" spans="2:2" ht="14.25" customHeight="1" x14ac:dyDescent="0.3">
      <c r="B698" s="12"/>
    </row>
    <row r="699" spans="2:2" ht="14.25" customHeight="1" x14ac:dyDescent="0.3">
      <c r="B699" s="12"/>
    </row>
    <row r="700" spans="2:2" ht="14.25" customHeight="1" x14ac:dyDescent="0.3">
      <c r="B700" s="12"/>
    </row>
    <row r="701" spans="2:2" ht="14.25" customHeight="1" x14ac:dyDescent="0.3">
      <c r="B701" s="12"/>
    </row>
    <row r="702" spans="2:2" ht="14.25" customHeight="1" x14ac:dyDescent="0.3">
      <c r="B702" s="12"/>
    </row>
    <row r="703" spans="2:2" ht="14.25" customHeight="1" x14ac:dyDescent="0.3">
      <c r="B703" s="12"/>
    </row>
    <row r="704" spans="2:2" ht="14.25" customHeight="1" x14ac:dyDescent="0.3">
      <c r="B704" s="12"/>
    </row>
    <row r="705" spans="2:2" ht="14.25" customHeight="1" x14ac:dyDescent="0.3">
      <c r="B705" s="12"/>
    </row>
    <row r="706" spans="2:2" ht="14.25" customHeight="1" x14ac:dyDescent="0.3">
      <c r="B706" s="12"/>
    </row>
    <row r="707" spans="2:2" ht="14.25" customHeight="1" x14ac:dyDescent="0.3">
      <c r="B707" s="12"/>
    </row>
    <row r="708" spans="2:2" ht="14.25" customHeight="1" x14ac:dyDescent="0.3">
      <c r="B708" s="12"/>
    </row>
    <row r="709" spans="2:2" ht="14.25" customHeight="1" x14ac:dyDescent="0.3">
      <c r="B709" s="12"/>
    </row>
    <row r="710" spans="2:2" ht="14.25" customHeight="1" x14ac:dyDescent="0.3">
      <c r="B710" s="12"/>
    </row>
    <row r="711" spans="2:2" ht="14.25" customHeight="1" x14ac:dyDescent="0.3">
      <c r="B711" s="12"/>
    </row>
    <row r="712" spans="2:2" ht="14.25" customHeight="1" x14ac:dyDescent="0.3">
      <c r="B712" s="12"/>
    </row>
    <row r="713" spans="2:2" ht="14.25" customHeight="1" x14ac:dyDescent="0.3">
      <c r="B713" s="12"/>
    </row>
    <row r="714" spans="2:2" ht="14.25" customHeight="1" x14ac:dyDescent="0.3">
      <c r="B714" s="12"/>
    </row>
    <row r="715" spans="2:2" ht="14.25" customHeight="1" x14ac:dyDescent="0.3">
      <c r="B715" s="12"/>
    </row>
    <row r="716" spans="2:2" ht="14.25" customHeight="1" x14ac:dyDescent="0.3">
      <c r="B716" s="12"/>
    </row>
    <row r="717" spans="2:2" ht="14.25" customHeight="1" x14ac:dyDescent="0.3">
      <c r="B717" s="12"/>
    </row>
    <row r="718" spans="2:2" ht="14.25" customHeight="1" x14ac:dyDescent="0.3">
      <c r="B718" s="12"/>
    </row>
    <row r="719" spans="2:2" ht="14.25" customHeight="1" x14ac:dyDescent="0.3">
      <c r="B719" s="12"/>
    </row>
    <row r="720" spans="2:2" ht="14.25" customHeight="1" x14ac:dyDescent="0.3">
      <c r="B720" s="12"/>
    </row>
    <row r="721" spans="2:2" ht="14.25" customHeight="1" x14ac:dyDescent="0.3">
      <c r="B721" s="12"/>
    </row>
    <row r="722" spans="2:2" ht="14.25" customHeight="1" x14ac:dyDescent="0.3">
      <c r="B722" s="12"/>
    </row>
    <row r="723" spans="2:2" ht="14.25" customHeight="1" x14ac:dyDescent="0.3">
      <c r="B723" s="12"/>
    </row>
    <row r="724" spans="2:2" ht="14.25" customHeight="1" x14ac:dyDescent="0.3">
      <c r="B724" s="12"/>
    </row>
    <row r="725" spans="2:2" ht="14.25" customHeight="1" x14ac:dyDescent="0.3">
      <c r="B725" s="12"/>
    </row>
    <row r="726" spans="2:2" ht="14.25" customHeight="1" x14ac:dyDescent="0.3">
      <c r="B726" s="12"/>
    </row>
    <row r="727" spans="2:2" ht="14.25" customHeight="1" x14ac:dyDescent="0.3">
      <c r="B727" s="12"/>
    </row>
    <row r="728" spans="2:2" ht="14.25" customHeight="1" x14ac:dyDescent="0.3">
      <c r="B728" s="12"/>
    </row>
    <row r="729" spans="2:2" ht="14.25" customHeight="1" x14ac:dyDescent="0.3">
      <c r="B729" s="12"/>
    </row>
    <row r="730" spans="2:2" ht="14.25" customHeight="1" x14ac:dyDescent="0.3">
      <c r="B730" s="12"/>
    </row>
    <row r="731" spans="2:2" ht="14.25" customHeight="1" x14ac:dyDescent="0.3">
      <c r="B731" s="12"/>
    </row>
    <row r="732" spans="2:2" ht="14.25" customHeight="1" x14ac:dyDescent="0.3">
      <c r="B732" s="12"/>
    </row>
    <row r="733" spans="2:2" ht="14.25" customHeight="1" x14ac:dyDescent="0.3">
      <c r="B733" s="12"/>
    </row>
    <row r="734" spans="2:2" ht="14.25" customHeight="1" x14ac:dyDescent="0.3">
      <c r="B734" s="12"/>
    </row>
    <row r="735" spans="2:2" ht="14.25" customHeight="1" x14ac:dyDescent="0.3">
      <c r="B735" s="12"/>
    </row>
    <row r="736" spans="2:2" ht="14.25" customHeight="1" x14ac:dyDescent="0.3">
      <c r="B736" s="12"/>
    </row>
    <row r="737" spans="2:2" ht="14.25" customHeight="1" x14ac:dyDescent="0.3">
      <c r="B737" s="12"/>
    </row>
    <row r="738" spans="2:2" ht="14.25" customHeight="1" x14ac:dyDescent="0.3">
      <c r="B738" s="12"/>
    </row>
    <row r="739" spans="2:2" ht="14.25" customHeight="1" x14ac:dyDescent="0.3">
      <c r="B739" s="12"/>
    </row>
    <row r="740" spans="2:2" ht="14.25" customHeight="1" x14ac:dyDescent="0.3">
      <c r="B740" s="12"/>
    </row>
    <row r="741" spans="2:2" ht="14.25" customHeight="1" x14ac:dyDescent="0.3">
      <c r="B741" s="12"/>
    </row>
    <row r="742" spans="2:2" ht="14.25" customHeight="1" x14ac:dyDescent="0.3">
      <c r="B742" s="12"/>
    </row>
    <row r="743" spans="2:2" ht="14.25" customHeight="1" x14ac:dyDescent="0.3">
      <c r="B743" s="12"/>
    </row>
    <row r="744" spans="2:2" ht="14.25" customHeight="1" x14ac:dyDescent="0.3">
      <c r="B744" s="12"/>
    </row>
    <row r="745" spans="2:2" ht="14.25" customHeight="1" x14ac:dyDescent="0.3">
      <c r="B745" s="12"/>
    </row>
    <row r="746" spans="2:2" ht="14.25" customHeight="1" x14ac:dyDescent="0.3">
      <c r="B746" s="12"/>
    </row>
    <row r="747" spans="2:2" ht="14.25" customHeight="1" x14ac:dyDescent="0.3">
      <c r="B747" s="12"/>
    </row>
    <row r="748" spans="2:2" ht="14.25" customHeight="1" x14ac:dyDescent="0.3">
      <c r="B748" s="12"/>
    </row>
    <row r="749" spans="2:2" ht="14.25" customHeight="1" x14ac:dyDescent="0.3">
      <c r="B749" s="12"/>
    </row>
    <row r="750" spans="2:2" ht="14.25" customHeight="1" x14ac:dyDescent="0.3">
      <c r="B750" s="12"/>
    </row>
    <row r="751" spans="2:2" ht="14.25" customHeight="1" x14ac:dyDescent="0.3">
      <c r="B751" s="12"/>
    </row>
    <row r="752" spans="2:2" ht="14.25" customHeight="1" x14ac:dyDescent="0.3">
      <c r="B752" s="12"/>
    </row>
    <row r="753" spans="2:2" ht="14.25" customHeight="1" x14ac:dyDescent="0.3">
      <c r="B753" s="12"/>
    </row>
    <row r="754" spans="2:2" ht="14.25" customHeight="1" x14ac:dyDescent="0.3">
      <c r="B754" s="12"/>
    </row>
    <row r="755" spans="2:2" ht="14.25" customHeight="1" x14ac:dyDescent="0.3">
      <c r="B755" s="12"/>
    </row>
    <row r="756" spans="2:2" ht="14.25" customHeight="1" x14ac:dyDescent="0.3">
      <c r="B756" s="12"/>
    </row>
    <row r="757" spans="2:2" ht="14.25" customHeight="1" x14ac:dyDescent="0.3">
      <c r="B757" s="12"/>
    </row>
    <row r="758" spans="2:2" ht="14.25" customHeight="1" x14ac:dyDescent="0.3">
      <c r="B758" s="12"/>
    </row>
    <row r="759" spans="2:2" ht="14.25" customHeight="1" x14ac:dyDescent="0.3">
      <c r="B759" s="12"/>
    </row>
    <row r="760" spans="2:2" ht="14.25" customHeight="1" x14ac:dyDescent="0.3">
      <c r="B760" s="12"/>
    </row>
    <row r="761" spans="2:2" ht="14.25" customHeight="1" x14ac:dyDescent="0.3">
      <c r="B761" s="12"/>
    </row>
    <row r="762" spans="2:2" ht="14.25" customHeight="1" x14ac:dyDescent="0.3">
      <c r="B762" s="12"/>
    </row>
    <row r="763" spans="2:2" ht="14.25" customHeight="1" x14ac:dyDescent="0.3">
      <c r="B763" s="12"/>
    </row>
    <row r="764" spans="2:2" ht="14.25" customHeight="1" x14ac:dyDescent="0.3">
      <c r="B764" s="12"/>
    </row>
    <row r="765" spans="2:2" ht="14.25" customHeight="1" x14ac:dyDescent="0.3">
      <c r="B765" s="12"/>
    </row>
    <row r="766" spans="2:2" ht="14.25" customHeight="1" x14ac:dyDescent="0.3">
      <c r="B766" s="12"/>
    </row>
    <row r="767" spans="2:2" ht="14.25" customHeight="1" x14ac:dyDescent="0.3">
      <c r="B767" s="12"/>
    </row>
    <row r="768" spans="2:2" ht="14.25" customHeight="1" x14ac:dyDescent="0.3">
      <c r="B768" s="12"/>
    </row>
    <row r="769" spans="2:2" ht="14.25" customHeight="1" x14ac:dyDescent="0.3">
      <c r="B769" s="12"/>
    </row>
    <row r="770" spans="2:2" ht="14.25" customHeight="1" x14ac:dyDescent="0.3">
      <c r="B770" s="12"/>
    </row>
    <row r="771" spans="2:2" ht="14.25" customHeight="1" x14ac:dyDescent="0.3">
      <c r="B771" s="12"/>
    </row>
    <row r="772" spans="2:2" ht="14.25" customHeight="1" x14ac:dyDescent="0.3">
      <c r="B772" s="12"/>
    </row>
    <row r="773" spans="2:2" ht="14.25" customHeight="1" x14ac:dyDescent="0.3">
      <c r="B773" s="12"/>
    </row>
    <row r="774" spans="2:2" ht="14.25" customHeight="1" x14ac:dyDescent="0.3">
      <c r="B774" s="12"/>
    </row>
    <row r="775" spans="2:2" ht="14.25" customHeight="1" x14ac:dyDescent="0.3">
      <c r="B775" s="12"/>
    </row>
    <row r="776" spans="2:2" ht="14.25" customHeight="1" x14ac:dyDescent="0.3">
      <c r="B776" s="12"/>
    </row>
    <row r="777" spans="2:2" ht="14.25" customHeight="1" x14ac:dyDescent="0.3">
      <c r="B777" s="12"/>
    </row>
    <row r="778" spans="2:2" ht="14.25" customHeight="1" x14ac:dyDescent="0.3">
      <c r="B778" s="12"/>
    </row>
    <row r="779" spans="2:2" ht="14.25" customHeight="1" x14ac:dyDescent="0.3">
      <c r="B779" s="12"/>
    </row>
    <row r="780" spans="2:2" ht="14.25" customHeight="1" x14ac:dyDescent="0.3">
      <c r="B780" s="12"/>
    </row>
    <row r="781" spans="2:2" ht="14.25" customHeight="1" x14ac:dyDescent="0.3">
      <c r="B781" s="12"/>
    </row>
    <row r="782" spans="2:2" ht="14.25" customHeight="1" x14ac:dyDescent="0.3">
      <c r="B782" s="12"/>
    </row>
    <row r="783" spans="2:2" ht="14.25" customHeight="1" x14ac:dyDescent="0.3">
      <c r="B783" s="12"/>
    </row>
    <row r="784" spans="2:2" ht="14.25" customHeight="1" x14ac:dyDescent="0.3">
      <c r="B784" s="12"/>
    </row>
    <row r="785" spans="2:2" ht="14.25" customHeight="1" x14ac:dyDescent="0.3">
      <c r="B785" s="12"/>
    </row>
    <row r="786" spans="2:2" ht="14.25" customHeight="1" x14ac:dyDescent="0.3">
      <c r="B786" s="12"/>
    </row>
    <row r="787" spans="2:2" ht="14.25" customHeight="1" x14ac:dyDescent="0.3">
      <c r="B787" s="12"/>
    </row>
    <row r="788" spans="2:2" ht="14.25" customHeight="1" x14ac:dyDescent="0.3">
      <c r="B788" s="12"/>
    </row>
    <row r="789" spans="2:2" ht="14.25" customHeight="1" x14ac:dyDescent="0.3">
      <c r="B789" s="12"/>
    </row>
    <row r="790" spans="2:2" ht="14.25" customHeight="1" x14ac:dyDescent="0.3">
      <c r="B790" s="12"/>
    </row>
    <row r="791" spans="2:2" ht="14.25" customHeight="1" x14ac:dyDescent="0.3">
      <c r="B791" s="12"/>
    </row>
    <row r="792" spans="2:2" ht="14.25" customHeight="1" x14ac:dyDescent="0.3">
      <c r="B792" s="12"/>
    </row>
    <row r="793" spans="2:2" ht="14.25" customHeight="1" x14ac:dyDescent="0.3">
      <c r="B793" s="12"/>
    </row>
    <row r="794" spans="2:2" ht="14.25" customHeight="1" x14ac:dyDescent="0.3">
      <c r="B794" s="12"/>
    </row>
    <row r="795" spans="2:2" ht="14.25" customHeight="1" x14ac:dyDescent="0.3">
      <c r="B795" s="12"/>
    </row>
    <row r="796" spans="2:2" ht="14.25" customHeight="1" x14ac:dyDescent="0.3">
      <c r="B796" s="12"/>
    </row>
    <row r="797" spans="2:2" ht="14.25" customHeight="1" x14ac:dyDescent="0.3">
      <c r="B797" s="12"/>
    </row>
    <row r="798" spans="2:2" ht="14.25" customHeight="1" x14ac:dyDescent="0.3">
      <c r="B798" s="12"/>
    </row>
    <row r="799" spans="2:2" ht="14.25" customHeight="1" x14ac:dyDescent="0.3">
      <c r="B799" s="12"/>
    </row>
    <row r="800" spans="2:2" ht="14.25" customHeight="1" x14ac:dyDescent="0.3">
      <c r="B800" s="12"/>
    </row>
    <row r="801" spans="2:2" ht="14.25" customHeight="1" x14ac:dyDescent="0.3">
      <c r="B801" s="12"/>
    </row>
    <row r="802" spans="2:2" ht="14.25" customHeight="1" x14ac:dyDescent="0.3">
      <c r="B802" s="12"/>
    </row>
    <row r="803" spans="2:2" ht="14.25" customHeight="1" x14ac:dyDescent="0.3">
      <c r="B803" s="12"/>
    </row>
    <row r="804" spans="2:2" ht="14.25" customHeight="1" x14ac:dyDescent="0.3">
      <c r="B804" s="12"/>
    </row>
    <row r="805" spans="2:2" ht="14.25" customHeight="1" x14ac:dyDescent="0.3">
      <c r="B805" s="12"/>
    </row>
    <row r="806" spans="2:2" ht="14.25" customHeight="1" x14ac:dyDescent="0.3">
      <c r="B806" s="12"/>
    </row>
    <row r="807" spans="2:2" ht="14.25" customHeight="1" x14ac:dyDescent="0.3">
      <c r="B807" s="12"/>
    </row>
    <row r="808" spans="2:2" ht="14.25" customHeight="1" x14ac:dyDescent="0.3">
      <c r="B808" s="12"/>
    </row>
    <row r="809" spans="2:2" ht="14.25" customHeight="1" x14ac:dyDescent="0.3">
      <c r="B809" s="12"/>
    </row>
    <row r="810" spans="2:2" ht="14.25" customHeight="1" x14ac:dyDescent="0.3">
      <c r="B810" s="12"/>
    </row>
    <row r="811" spans="2:2" ht="14.25" customHeight="1" x14ac:dyDescent="0.3">
      <c r="B811" s="12"/>
    </row>
    <row r="812" spans="2:2" ht="14.25" customHeight="1" x14ac:dyDescent="0.3">
      <c r="B812" s="12"/>
    </row>
    <row r="813" spans="2:2" ht="14.25" customHeight="1" x14ac:dyDescent="0.3">
      <c r="B813" s="12"/>
    </row>
    <row r="814" spans="2:2" ht="14.25" customHeight="1" x14ac:dyDescent="0.3">
      <c r="B814" s="12"/>
    </row>
    <row r="815" spans="2:2" ht="14.25" customHeight="1" x14ac:dyDescent="0.3">
      <c r="B815" s="12"/>
    </row>
    <row r="816" spans="2:2" ht="14.25" customHeight="1" x14ac:dyDescent="0.3">
      <c r="B816" s="12"/>
    </row>
    <row r="817" spans="2:2" ht="14.25" customHeight="1" x14ac:dyDescent="0.3">
      <c r="B817" s="12"/>
    </row>
    <row r="818" spans="2:2" ht="14.25" customHeight="1" x14ac:dyDescent="0.3">
      <c r="B818" s="12"/>
    </row>
    <row r="819" spans="2:2" ht="14.25" customHeight="1" x14ac:dyDescent="0.3">
      <c r="B819" s="12"/>
    </row>
    <row r="820" spans="2:2" ht="14.25" customHeight="1" x14ac:dyDescent="0.3">
      <c r="B820" s="12"/>
    </row>
    <row r="821" spans="2:2" ht="14.25" customHeight="1" x14ac:dyDescent="0.3">
      <c r="B821" s="12"/>
    </row>
    <row r="822" spans="2:2" ht="14.25" customHeight="1" x14ac:dyDescent="0.3">
      <c r="B822" s="12"/>
    </row>
    <row r="823" spans="2:2" ht="14.25" customHeight="1" x14ac:dyDescent="0.3">
      <c r="B823" s="12"/>
    </row>
    <row r="824" spans="2:2" ht="14.25" customHeight="1" x14ac:dyDescent="0.3">
      <c r="B824" s="12"/>
    </row>
    <row r="825" spans="2:2" ht="14.25" customHeight="1" x14ac:dyDescent="0.3">
      <c r="B825" s="12"/>
    </row>
    <row r="826" spans="2:2" ht="14.25" customHeight="1" x14ac:dyDescent="0.3">
      <c r="B826" s="12"/>
    </row>
    <row r="827" spans="2:2" ht="14.25" customHeight="1" x14ac:dyDescent="0.3">
      <c r="B827" s="12"/>
    </row>
    <row r="828" spans="2:2" ht="14.25" customHeight="1" x14ac:dyDescent="0.3">
      <c r="B828" s="12"/>
    </row>
    <row r="829" spans="2:2" ht="14.25" customHeight="1" x14ac:dyDescent="0.3">
      <c r="B829" s="12"/>
    </row>
    <row r="830" spans="2:2" ht="14.25" customHeight="1" x14ac:dyDescent="0.3">
      <c r="B830" s="12"/>
    </row>
    <row r="831" spans="2:2" ht="14.25" customHeight="1" x14ac:dyDescent="0.3">
      <c r="B831" s="12"/>
    </row>
    <row r="832" spans="2:2" ht="14.25" customHeight="1" x14ac:dyDescent="0.3">
      <c r="B832" s="12"/>
    </row>
    <row r="833" spans="2:2" ht="14.25" customHeight="1" x14ac:dyDescent="0.3">
      <c r="B833" s="12"/>
    </row>
    <row r="834" spans="2:2" ht="14.25" customHeight="1" x14ac:dyDescent="0.3">
      <c r="B834" s="12"/>
    </row>
    <row r="835" spans="2:2" ht="14.25" customHeight="1" x14ac:dyDescent="0.3">
      <c r="B835" s="12"/>
    </row>
    <row r="836" spans="2:2" ht="14.25" customHeight="1" x14ac:dyDescent="0.3">
      <c r="B836" s="12"/>
    </row>
    <row r="837" spans="2:2" ht="14.25" customHeight="1" x14ac:dyDescent="0.3">
      <c r="B837" s="12"/>
    </row>
    <row r="838" spans="2:2" ht="14.25" customHeight="1" x14ac:dyDescent="0.3">
      <c r="B838" s="12"/>
    </row>
    <row r="839" spans="2:2" ht="14.25" customHeight="1" x14ac:dyDescent="0.3">
      <c r="B839" s="12"/>
    </row>
    <row r="840" spans="2:2" ht="14.25" customHeight="1" x14ac:dyDescent="0.3">
      <c r="B840" s="12"/>
    </row>
    <row r="841" spans="2:2" ht="14.25" customHeight="1" x14ac:dyDescent="0.3">
      <c r="B841" s="12"/>
    </row>
    <row r="842" spans="2:2" ht="14.25" customHeight="1" x14ac:dyDescent="0.3">
      <c r="B842" s="12"/>
    </row>
    <row r="843" spans="2:2" ht="14.25" customHeight="1" x14ac:dyDescent="0.3">
      <c r="B843" s="12"/>
    </row>
    <row r="844" spans="2:2" ht="14.25" customHeight="1" x14ac:dyDescent="0.3">
      <c r="B844" s="12"/>
    </row>
    <row r="845" spans="2:2" ht="14.25" customHeight="1" x14ac:dyDescent="0.3">
      <c r="B845" s="12"/>
    </row>
    <row r="846" spans="2:2" ht="14.25" customHeight="1" x14ac:dyDescent="0.3">
      <c r="B846" s="12"/>
    </row>
    <row r="847" spans="2:2" ht="14.25" customHeight="1" x14ac:dyDescent="0.3">
      <c r="B847" s="12"/>
    </row>
    <row r="848" spans="2:2" ht="14.25" customHeight="1" x14ac:dyDescent="0.3">
      <c r="B848" s="12"/>
    </row>
    <row r="849" spans="2:2" ht="14.25" customHeight="1" x14ac:dyDescent="0.3">
      <c r="B849" s="12"/>
    </row>
    <row r="850" spans="2:2" ht="14.25" customHeight="1" x14ac:dyDescent="0.3">
      <c r="B850" s="12"/>
    </row>
    <row r="851" spans="2:2" ht="14.25" customHeight="1" x14ac:dyDescent="0.3">
      <c r="B851" s="12"/>
    </row>
    <row r="852" spans="2:2" ht="14.25" customHeight="1" x14ac:dyDescent="0.3">
      <c r="B852" s="12"/>
    </row>
    <row r="853" spans="2:2" ht="14.25" customHeight="1" x14ac:dyDescent="0.3">
      <c r="B853" s="12"/>
    </row>
    <row r="854" spans="2:2" ht="14.25" customHeight="1" x14ac:dyDescent="0.3">
      <c r="B854" s="12"/>
    </row>
    <row r="855" spans="2:2" ht="14.25" customHeight="1" x14ac:dyDescent="0.3">
      <c r="B855" s="12"/>
    </row>
    <row r="856" spans="2:2" ht="14.25" customHeight="1" x14ac:dyDescent="0.3">
      <c r="B856" s="12"/>
    </row>
    <row r="857" spans="2:2" ht="14.25" customHeight="1" x14ac:dyDescent="0.3">
      <c r="B857" s="12"/>
    </row>
    <row r="858" spans="2:2" ht="14.25" customHeight="1" x14ac:dyDescent="0.3">
      <c r="B858" s="12"/>
    </row>
    <row r="859" spans="2:2" ht="14.25" customHeight="1" x14ac:dyDescent="0.3">
      <c r="B859" s="12"/>
    </row>
    <row r="860" spans="2:2" ht="14.25" customHeight="1" x14ac:dyDescent="0.3">
      <c r="B860" s="12"/>
    </row>
    <row r="861" spans="2:2" ht="14.25" customHeight="1" x14ac:dyDescent="0.3">
      <c r="B861" s="12"/>
    </row>
    <row r="862" spans="2:2" ht="14.25" customHeight="1" x14ac:dyDescent="0.3">
      <c r="B862" s="12"/>
    </row>
    <row r="863" spans="2:2" ht="14.25" customHeight="1" x14ac:dyDescent="0.3">
      <c r="B863" s="12"/>
    </row>
    <row r="864" spans="2:2" ht="14.25" customHeight="1" x14ac:dyDescent="0.3">
      <c r="B864" s="12"/>
    </row>
    <row r="865" spans="2:2" ht="14.25" customHeight="1" x14ac:dyDescent="0.3">
      <c r="B865" s="12"/>
    </row>
    <row r="866" spans="2:2" ht="14.25" customHeight="1" x14ac:dyDescent="0.3">
      <c r="B866" s="12"/>
    </row>
    <row r="867" spans="2:2" ht="14.25" customHeight="1" x14ac:dyDescent="0.3">
      <c r="B867" s="12"/>
    </row>
    <row r="868" spans="2:2" ht="14.25" customHeight="1" x14ac:dyDescent="0.3">
      <c r="B868" s="12"/>
    </row>
    <row r="869" spans="2:2" ht="14.25" customHeight="1" x14ac:dyDescent="0.3">
      <c r="B869" s="12"/>
    </row>
    <row r="870" spans="2:2" ht="14.25" customHeight="1" x14ac:dyDescent="0.3">
      <c r="B870" s="12"/>
    </row>
    <row r="871" spans="2:2" ht="14.25" customHeight="1" x14ac:dyDescent="0.3">
      <c r="B871" s="12"/>
    </row>
    <row r="872" spans="2:2" ht="14.25" customHeight="1" x14ac:dyDescent="0.3">
      <c r="B872" s="12"/>
    </row>
    <row r="873" spans="2:2" ht="14.25" customHeight="1" x14ac:dyDescent="0.3">
      <c r="B873" s="12"/>
    </row>
    <row r="874" spans="2:2" ht="14.25" customHeight="1" x14ac:dyDescent="0.3">
      <c r="B874" s="12"/>
    </row>
    <row r="875" spans="2:2" ht="14.25" customHeight="1" x14ac:dyDescent="0.3">
      <c r="B875" s="12"/>
    </row>
    <row r="876" spans="2:2" ht="14.25" customHeight="1" x14ac:dyDescent="0.3">
      <c r="B876" s="12"/>
    </row>
    <row r="877" spans="2:2" ht="14.25" customHeight="1" x14ac:dyDescent="0.3">
      <c r="B877" s="12"/>
    </row>
    <row r="878" spans="2:2" ht="14.25" customHeight="1" x14ac:dyDescent="0.3">
      <c r="B878" s="12"/>
    </row>
    <row r="879" spans="2:2" ht="14.25" customHeight="1" x14ac:dyDescent="0.3">
      <c r="B879" s="12"/>
    </row>
    <row r="880" spans="2:2" ht="14.25" customHeight="1" x14ac:dyDescent="0.3">
      <c r="B880" s="12"/>
    </row>
    <row r="881" spans="2:2" ht="14.25" customHeight="1" x14ac:dyDescent="0.3">
      <c r="B881" s="12"/>
    </row>
    <row r="882" spans="2:2" ht="14.25" customHeight="1" x14ac:dyDescent="0.3">
      <c r="B882" s="12"/>
    </row>
    <row r="883" spans="2:2" ht="14.25" customHeight="1" x14ac:dyDescent="0.3">
      <c r="B883" s="12"/>
    </row>
    <row r="884" spans="2:2" ht="14.25" customHeight="1" x14ac:dyDescent="0.3">
      <c r="B884" s="12"/>
    </row>
    <row r="885" spans="2:2" ht="14.25" customHeight="1" x14ac:dyDescent="0.3">
      <c r="B885" s="12"/>
    </row>
    <row r="886" spans="2:2" ht="14.25" customHeight="1" x14ac:dyDescent="0.3">
      <c r="B886" s="12"/>
    </row>
    <row r="887" spans="2:2" ht="14.25" customHeight="1" x14ac:dyDescent="0.3">
      <c r="B887" s="12"/>
    </row>
    <row r="888" spans="2:2" ht="14.25" customHeight="1" x14ac:dyDescent="0.3">
      <c r="B888" s="12"/>
    </row>
    <row r="889" spans="2:2" ht="14.25" customHeight="1" x14ac:dyDescent="0.3">
      <c r="B889" s="12"/>
    </row>
    <row r="890" spans="2:2" ht="14.25" customHeight="1" x14ac:dyDescent="0.3">
      <c r="B890" s="12"/>
    </row>
    <row r="891" spans="2:2" ht="14.25" customHeight="1" x14ac:dyDescent="0.3">
      <c r="B891" s="12"/>
    </row>
    <row r="892" spans="2:2" ht="14.25" customHeight="1" x14ac:dyDescent="0.3">
      <c r="B892" s="12"/>
    </row>
    <row r="893" spans="2:2" ht="14.25" customHeight="1" x14ac:dyDescent="0.3">
      <c r="B893" s="12"/>
    </row>
    <row r="894" spans="2:2" ht="14.25" customHeight="1" x14ac:dyDescent="0.3">
      <c r="B894" s="12"/>
    </row>
    <row r="895" spans="2:2" ht="14.25" customHeight="1" x14ac:dyDescent="0.3">
      <c r="B895" s="12"/>
    </row>
    <row r="896" spans="2:2" ht="14.25" customHeight="1" x14ac:dyDescent="0.3">
      <c r="B896" s="12"/>
    </row>
    <row r="897" spans="2:2" ht="14.25" customHeight="1" x14ac:dyDescent="0.3">
      <c r="B897" s="12"/>
    </row>
    <row r="898" spans="2:2" ht="14.25" customHeight="1" x14ac:dyDescent="0.3">
      <c r="B898" s="12"/>
    </row>
    <row r="899" spans="2:2" ht="14.25" customHeight="1" x14ac:dyDescent="0.3">
      <c r="B899" s="12"/>
    </row>
    <row r="900" spans="2:2" ht="14.25" customHeight="1" x14ac:dyDescent="0.3">
      <c r="B900" s="12"/>
    </row>
    <row r="901" spans="2:2" ht="14.25" customHeight="1" x14ac:dyDescent="0.3">
      <c r="B901" s="12"/>
    </row>
    <row r="902" spans="2:2" ht="14.25" customHeight="1" x14ac:dyDescent="0.3">
      <c r="B902" s="12"/>
    </row>
    <row r="903" spans="2:2" ht="14.25" customHeight="1" x14ac:dyDescent="0.3">
      <c r="B903" s="12"/>
    </row>
    <row r="904" spans="2:2" ht="14.25" customHeight="1" x14ac:dyDescent="0.3">
      <c r="B904" s="12"/>
    </row>
    <row r="905" spans="2:2" ht="14.25" customHeight="1" x14ac:dyDescent="0.3">
      <c r="B905" s="12"/>
    </row>
    <row r="906" spans="2:2" ht="14.25" customHeight="1" x14ac:dyDescent="0.3">
      <c r="B906" s="12"/>
    </row>
    <row r="907" spans="2:2" ht="14.25" customHeight="1" x14ac:dyDescent="0.3">
      <c r="B907" s="12"/>
    </row>
    <row r="908" spans="2:2" ht="14.25" customHeight="1" x14ac:dyDescent="0.3">
      <c r="B908" s="12"/>
    </row>
    <row r="909" spans="2:2" ht="14.25" customHeight="1" x14ac:dyDescent="0.3">
      <c r="B909" s="12"/>
    </row>
    <row r="910" spans="2:2" ht="14.25" customHeight="1" x14ac:dyDescent="0.3">
      <c r="B910" s="12"/>
    </row>
    <row r="911" spans="2:2" ht="14.25" customHeight="1" x14ac:dyDescent="0.3">
      <c r="B911" s="12"/>
    </row>
    <row r="912" spans="2:2" ht="14.25" customHeight="1" x14ac:dyDescent="0.3">
      <c r="B912" s="12"/>
    </row>
    <row r="913" spans="2:2" ht="14.25" customHeight="1" x14ac:dyDescent="0.3">
      <c r="B913" s="12"/>
    </row>
    <row r="914" spans="2:2" ht="14.25" customHeight="1" x14ac:dyDescent="0.3">
      <c r="B914" s="12"/>
    </row>
    <row r="915" spans="2:2" ht="14.25" customHeight="1" x14ac:dyDescent="0.3">
      <c r="B915" s="12"/>
    </row>
    <row r="916" spans="2:2" ht="14.25" customHeight="1" x14ac:dyDescent="0.3">
      <c r="B916" s="12"/>
    </row>
    <row r="917" spans="2:2" ht="14.25" customHeight="1" x14ac:dyDescent="0.3">
      <c r="B917" s="12"/>
    </row>
    <row r="918" spans="2:2" ht="14.25" customHeight="1" x14ac:dyDescent="0.3">
      <c r="B918" s="12"/>
    </row>
    <row r="919" spans="2:2" ht="14.25" customHeight="1" x14ac:dyDescent="0.3">
      <c r="B919" s="12"/>
    </row>
    <row r="920" spans="2:2" ht="14.25" customHeight="1" x14ac:dyDescent="0.3">
      <c r="B920" s="12"/>
    </row>
    <row r="921" spans="2:2" ht="14.25" customHeight="1" x14ac:dyDescent="0.3">
      <c r="B921" s="12"/>
    </row>
    <row r="922" spans="2:2" ht="14.25" customHeight="1" x14ac:dyDescent="0.3">
      <c r="B922" s="12"/>
    </row>
    <row r="923" spans="2:2" ht="14.25" customHeight="1" x14ac:dyDescent="0.3">
      <c r="B923" s="12"/>
    </row>
    <row r="924" spans="2:2" ht="14.25" customHeight="1" x14ac:dyDescent="0.3">
      <c r="B924" s="12"/>
    </row>
    <row r="925" spans="2:2" ht="14.25" customHeight="1" x14ac:dyDescent="0.3">
      <c r="B925" s="12"/>
    </row>
    <row r="926" spans="2:2" ht="14.25" customHeight="1" x14ac:dyDescent="0.3">
      <c r="B926" s="12"/>
    </row>
    <row r="927" spans="2:2" ht="14.25" customHeight="1" x14ac:dyDescent="0.3">
      <c r="B927" s="12"/>
    </row>
    <row r="928" spans="2:2" ht="14.25" customHeight="1" x14ac:dyDescent="0.3">
      <c r="B928" s="12"/>
    </row>
    <row r="929" spans="2:2" ht="14.25" customHeight="1" x14ac:dyDescent="0.3">
      <c r="B929" s="12"/>
    </row>
    <row r="930" spans="2:2" ht="14.25" customHeight="1" x14ac:dyDescent="0.3">
      <c r="B930" s="12"/>
    </row>
    <row r="931" spans="2:2" ht="14.25" customHeight="1" x14ac:dyDescent="0.3">
      <c r="B931" s="12"/>
    </row>
    <row r="932" spans="2:2" ht="14.25" customHeight="1" x14ac:dyDescent="0.3">
      <c r="B932" s="12"/>
    </row>
    <row r="933" spans="2:2" ht="14.25" customHeight="1" x14ac:dyDescent="0.3">
      <c r="B933" s="12"/>
    </row>
    <row r="934" spans="2:2" ht="14.25" customHeight="1" x14ac:dyDescent="0.3">
      <c r="B934" s="12"/>
    </row>
    <row r="935" spans="2:2" ht="14.25" customHeight="1" x14ac:dyDescent="0.3">
      <c r="B935" s="12"/>
    </row>
    <row r="936" spans="2:2" ht="14.25" customHeight="1" x14ac:dyDescent="0.3">
      <c r="B936" s="12"/>
    </row>
    <row r="937" spans="2:2" ht="14.25" customHeight="1" x14ac:dyDescent="0.3">
      <c r="B937" s="12"/>
    </row>
    <row r="938" spans="2:2" ht="14.25" customHeight="1" x14ac:dyDescent="0.3">
      <c r="B938" s="12"/>
    </row>
    <row r="939" spans="2:2" ht="14.25" customHeight="1" x14ac:dyDescent="0.3">
      <c r="B939" s="12"/>
    </row>
    <row r="940" spans="2:2" ht="14.25" customHeight="1" x14ac:dyDescent="0.3">
      <c r="B940" s="12"/>
    </row>
    <row r="941" spans="2:2" ht="14.25" customHeight="1" x14ac:dyDescent="0.3">
      <c r="B941" s="12"/>
    </row>
    <row r="942" spans="2:2" ht="14.25" customHeight="1" x14ac:dyDescent="0.3">
      <c r="B942" s="12"/>
    </row>
    <row r="943" spans="2:2" ht="14.25" customHeight="1" x14ac:dyDescent="0.3">
      <c r="B943" s="12"/>
    </row>
    <row r="944" spans="2:2" ht="14.25" customHeight="1" x14ac:dyDescent="0.3">
      <c r="B944" s="12"/>
    </row>
    <row r="945" spans="2:2" ht="14.25" customHeight="1" x14ac:dyDescent="0.3">
      <c r="B945" s="12"/>
    </row>
    <row r="946" spans="2:2" ht="14.25" customHeight="1" x14ac:dyDescent="0.3">
      <c r="B946" s="12"/>
    </row>
    <row r="947" spans="2:2" ht="14.25" customHeight="1" x14ac:dyDescent="0.3">
      <c r="B947" s="12"/>
    </row>
    <row r="948" spans="2:2" ht="14.25" customHeight="1" x14ac:dyDescent="0.3">
      <c r="B948" s="12"/>
    </row>
    <row r="949" spans="2:2" ht="14.25" customHeight="1" x14ac:dyDescent="0.3">
      <c r="B949" s="12"/>
    </row>
    <row r="950" spans="2:2" ht="14.25" customHeight="1" x14ac:dyDescent="0.3">
      <c r="B950" s="12"/>
    </row>
    <row r="951" spans="2:2" ht="14.25" customHeight="1" x14ac:dyDescent="0.3">
      <c r="B951" s="12"/>
    </row>
    <row r="952" spans="2:2" ht="14.25" customHeight="1" x14ac:dyDescent="0.3">
      <c r="B952" s="12"/>
    </row>
    <row r="953" spans="2:2" ht="14.25" customHeight="1" x14ac:dyDescent="0.3">
      <c r="B953" s="12"/>
    </row>
    <row r="954" spans="2:2" ht="14.25" customHeight="1" x14ac:dyDescent="0.3">
      <c r="B954" s="12"/>
    </row>
    <row r="955" spans="2:2" ht="14.25" customHeight="1" x14ac:dyDescent="0.3">
      <c r="B955" s="12"/>
    </row>
    <row r="956" spans="2:2" ht="14.25" customHeight="1" x14ac:dyDescent="0.3">
      <c r="B956" s="12"/>
    </row>
    <row r="957" spans="2:2" ht="14.25" customHeight="1" x14ac:dyDescent="0.3">
      <c r="B957" s="12"/>
    </row>
    <row r="958" spans="2:2" ht="14.25" customHeight="1" x14ac:dyDescent="0.3">
      <c r="B958" s="12"/>
    </row>
    <row r="959" spans="2:2" ht="14.25" customHeight="1" x14ac:dyDescent="0.3">
      <c r="B959" s="12"/>
    </row>
    <row r="960" spans="2:2" ht="14.25" customHeight="1" x14ac:dyDescent="0.3">
      <c r="B960" s="12"/>
    </row>
    <row r="961" spans="2:2" ht="14.25" customHeight="1" x14ac:dyDescent="0.3">
      <c r="B961" s="12"/>
    </row>
    <row r="962" spans="2:2" ht="14.25" customHeight="1" x14ac:dyDescent="0.3">
      <c r="B962" s="12"/>
    </row>
    <row r="963" spans="2:2" ht="14.25" customHeight="1" x14ac:dyDescent="0.3">
      <c r="B963" s="12"/>
    </row>
    <row r="964" spans="2:2" ht="14.25" customHeight="1" x14ac:dyDescent="0.3">
      <c r="B964" s="12"/>
    </row>
    <row r="965" spans="2:2" ht="14.25" customHeight="1" x14ac:dyDescent="0.3">
      <c r="B965" s="12"/>
    </row>
    <row r="966" spans="2:2" ht="14.25" customHeight="1" x14ac:dyDescent="0.3">
      <c r="B966" s="12"/>
    </row>
    <row r="967" spans="2:2" ht="14.25" customHeight="1" x14ac:dyDescent="0.3">
      <c r="B967" s="12"/>
    </row>
    <row r="968" spans="2:2" ht="14.25" customHeight="1" x14ac:dyDescent="0.3">
      <c r="B968" s="12"/>
    </row>
    <row r="969" spans="2:2" ht="14.25" customHeight="1" x14ac:dyDescent="0.3">
      <c r="B969" s="12"/>
    </row>
    <row r="970" spans="2:2" ht="14.25" customHeight="1" x14ac:dyDescent="0.3">
      <c r="B970" s="12"/>
    </row>
    <row r="971" spans="2:2" ht="14.25" customHeight="1" x14ac:dyDescent="0.3">
      <c r="B971" s="12"/>
    </row>
    <row r="972" spans="2:2" ht="14.25" customHeight="1" x14ac:dyDescent="0.3">
      <c r="B972" s="12"/>
    </row>
    <row r="973" spans="2:2" ht="14.25" customHeight="1" x14ac:dyDescent="0.3">
      <c r="B973" s="12"/>
    </row>
    <row r="974" spans="2:2" ht="14.25" customHeight="1" x14ac:dyDescent="0.3">
      <c r="B974" s="12"/>
    </row>
    <row r="975" spans="2:2" ht="14.25" customHeight="1" x14ac:dyDescent="0.3">
      <c r="B975" s="12"/>
    </row>
    <row r="976" spans="2:2" ht="14.25" customHeight="1" x14ac:dyDescent="0.3">
      <c r="B976" s="12"/>
    </row>
    <row r="977" spans="2:2" ht="14.25" customHeight="1" x14ac:dyDescent="0.3">
      <c r="B977" s="12"/>
    </row>
    <row r="978" spans="2:2" ht="14.25" customHeight="1" x14ac:dyDescent="0.3">
      <c r="B978" s="12"/>
    </row>
    <row r="979" spans="2:2" ht="14.25" customHeight="1" x14ac:dyDescent="0.3">
      <c r="B979" s="12"/>
    </row>
    <row r="980" spans="2:2" ht="14.25" customHeight="1" x14ac:dyDescent="0.3">
      <c r="B980" s="12"/>
    </row>
    <row r="981" spans="2:2" ht="14.25" customHeight="1" x14ac:dyDescent="0.3">
      <c r="B981" s="12"/>
    </row>
    <row r="982" spans="2:2" ht="14.25" customHeight="1" x14ac:dyDescent="0.3">
      <c r="B982" s="12"/>
    </row>
    <row r="983" spans="2:2" ht="14.25" customHeight="1" x14ac:dyDescent="0.3">
      <c r="B983" s="12"/>
    </row>
    <row r="984" spans="2:2" ht="14.25" customHeight="1" x14ac:dyDescent="0.3">
      <c r="B984" s="12"/>
    </row>
    <row r="985" spans="2:2" ht="14.25" customHeight="1" x14ac:dyDescent="0.3">
      <c r="B985" s="12"/>
    </row>
    <row r="986" spans="2:2" ht="14.25" customHeight="1" x14ac:dyDescent="0.3">
      <c r="B986" s="12"/>
    </row>
    <row r="987" spans="2:2" ht="14.25" customHeight="1" x14ac:dyDescent="0.3">
      <c r="B987" s="12"/>
    </row>
    <row r="988" spans="2:2" ht="14.25" customHeight="1" x14ac:dyDescent="0.3">
      <c r="B988" s="12"/>
    </row>
    <row r="989" spans="2:2" ht="14.25" customHeight="1" x14ac:dyDescent="0.3">
      <c r="B989" s="12"/>
    </row>
    <row r="990" spans="2:2" ht="14.25" customHeight="1" x14ac:dyDescent="0.3">
      <c r="B990" s="12"/>
    </row>
    <row r="991" spans="2:2" ht="14.25" customHeight="1" x14ac:dyDescent="0.3">
      <c r="B991" s="12"/>
    </row>
    <row r="992" spans="2:2" ht="14.25" customHeight="1" x14ac:dyDescent="0.3">
      <c r="B992" s="12"/>
    </row>
    <row r="993" spans="2:2" ht="14.25" customHeight="1" x14ac:dyDescent="0.3">
      <c r="B993" s="12"/>
    </row>
    <row r="994" spans="2:2" ht="14.25" customHeight="1" x14ac:dyDescent="0.3">
      <c r="B994" s="12"/>
    </row>
    <row r="995" spans="2:2" ht="14.25" customHeight="1" x14ac:dyDescent="0.3">
      <c r="B995" s="12"/>
    </row>
    <row r="996" spans="2:2" ht="14.25" customHeight="1" x14ac:dyDescent="0.3">
      <c r="B996" s="12"/>
    </row>
    <row r="997" spans="2:2" ht="14.25" customHeight="1" x14ac:dyDescent="0.3">
      <c r="B997" s="12"/>
    </row>
    <row r="998" spans="2:2" ht="14.25" customHeight="1" x14ac:dyDescent="0.3">
      <c r="B998" s="12"/>
    </row>
    <row r="999" spans="2:2" ht="14.25" customHeight="1" x14ac:dyDescent="0.3">
      <c r="B999" s="12"/>
    </row>
    <row r="1000" spans="2:2" ht="14.25" customHeight="1" x14ac:dyDescent="0.3">
      <c r="B1000" s="12"/>
    </row>
  </sheetData>
  <sortState xmlns:xlrd2="http://schemas.microsoft.com/office/spreadsheetml/2017/richdata2" ref="A2:D201">
    <sortCondition ref="B2:B201"/>
  </sortState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pane ySplit="2" topLeftCell="A3" activePane="bottomLeft" state="frozen"/>
      <selection pane="bottomLeft" activeCell="B30" sqref="B30"/>
    </sheetView>
  </sheetViews>
  <sheetFormatPr defaultColWidth="14.44140625" defaultRowHeight="15" customHeight="1" x14ac:dyDescent="0.3"/>
  <cols>
    <col min="1" max="1" width="10.33203125" customWidth="1"/>
    <col min="2" max="2" width="29.109375" customWidth="1"/>
    <col min="3" max="3" width="23.6640625" customWidth="1"/>
    <col min="4" max="4" width="10.5546875" customWidth="1"/>
    <col min="5" max="5" width="9.33203125" customWidth="1"/>
    <col min="6" max="7" width="9.88671875" customWidth="1"/>
    <col min="8" max="8" width="19.44140625" customWidth="1"/>
    <col min="9" max="9" width="14" customWidth="1"/>
    <col min="10" max="10" width="49.33203125" customWidth="1"/>
    <col min="11" max="26" width="8.6640625" customWidth="1"/>
  </cols>
  <sheetData>
    <row r="1" spans="1:26" ht="14.25" customHeight="1" x14ac:dyDescent="0.3">
      <c r="A1" s="9"/>
      <c r="B1" s="9"/>
      <c r="C1" s="9"/>
      <c r="D1" s="17"/>
      <c r="E1" s="138" t="s">
        <v>173</v>
      </c>
      <c r="F1" s="139"/>
      <c r="G1" s="140"/>
      <c r="H1" s="9"/>
      <c r="I1" s="9"/>
      <c r="J1" s="9"/>
    </row>
    <row r="2" spans="1:26" ht="14.25" customHeight="1" x14ac:dyDescent="0.3">
      <c r="A2" s="18" t="s">
        <v>174</v>
      </c>
      <c r="B2" s="18" t="s">
        <v>175</v>
      </c>
      <c r="C2" s="18" t="s">
        <v>176</v>
      </c>
      <c r="D2" s="18" t="s">
        <v>177</v>
      </c>
      <c r="E2" s="18" t="s">
        <v>178</v>
      </c>
      <c r="F2" s="18" t="s">
        <v>179</v>
      </c>
      <c r="G2" s="18" t="s">
        <v>180</v>
      </c>
      <c r="H2" s="18" t="s">
        <v>181</v>
      </c>
      <c r="I2" s="18" t="s">
        <v>182</v>
      </c>
      <c r="J2" s="18" t="s">
        <v>183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3">
      <c r="A3" s="5" t="s">
        <v>12</v>
      </c>
      <c r="B3" s="5" t="s">
        <v>184</v>
      </c>
      <c r="C3" s="5" t="s">
        <v>185</v>
      </c>
      <c r="D3" s="5">
        <v>5</v>
      </c>
      <c r="E3" s="8">
        <v>1.0074767687486601</v>
      </c>
      <c r="F3" s="8">
        <v>0.68293389652310799</v>
      </c>
      <c r="G3" s="8">
        <v>5.9116391844686901E-3</v>
      </c>
      <c r="H3" s="20" t="s">
        <v>186</v>
      </c>
      <c r="I3" s="21">
        <v>2000</v>
      </c>
      <c r="J3" s="5" t="s">
        <v>187</v>
      </c>
    </row>
    <row r="4" spans="1:26" ht="14.25" customHeight="1" x14ac:dyDescent="0.3">
      <c r="A4" s="5" t="s">
        <v>15</v>
      </c>
      <c r="B4" s="5" t="s">
        <v>188</v>
      </c>
      <c r="C4" s="5" t="s">
        <v>189</v>
      </c>
      <c r="D4" s="5">
        <v>4</v>
      </c>
      <c r="E4" s="8">
        <v>3.1736106327612799</v>
      </c>
      <c r="F4" s="8">
        <v>1.3506953524693801</v>
      </c>
      <c r="G4" s="8">
        <v>0.32464665087300298</v>
      </c>
      <c r="H4" s="22" t="s">
        <v>190</v>
      </c>
      <c r="I4" s="5">
        <v>27000</v>
      </c>
      <c r="J4" s="5" t="s">
        <v>187</v>
      </c>
    </row>
    <row r="5" spans="1:26" ht="14.25" customHeight="1" x14ac:dyDescent="0.3">
      <c r="A5" s="5" t="s">
        <v>18</v>
      </c>
      <c r="B5" s="5" t="s">
        <v>191</v>
      </c>
      <c r="C5" s="5" t="s">
        <v>192</v>
      </c>
      <c r="D5" s="5">
        <v>5</v>
      </c>
      <c r="E5" s="8">
        <v>3.8598290971624301</v>
      </c>
      <c r="F5" s="8">
        <v>1.8360927874073401</v>
      </c>
      <c r="G5" s="8">
        <v>0.17014413962512001</v>
      </c>
      <c r="H5" s="22" t="s">
        <v>193</v>
      </c>
      <c r="I5" s="5">
        <v>28000</v>
      </c>
      <c r="J5" s="5" t="s">
        <v>187</v>
      </c>
    </row>
    <row r="6" spans="1:26" ht="14.25" customHeight="1" x14ac:dyDescent="0.3">
      <c r="A6" s="5" t="s">
        <v>82</v>
      </c>
      <c r="B6" s="12" t="s">
        <v>194</v>
      </c>
      <c r="C6" s="5" t="s">
        <v>195</v>
      </c>
      <c r="D6" s="5">
        <v>5</v>
      </c>
      <c r="E6" s="8">
        <v>4.5248139932360898</v>
      </c>
      <c r="F6" s="8">
        <v>2.0780673543130201</v>
      </c>
      <c r="G6" s="8">
        <v>0.72159955012197197</v>
      </c>
      <c r="H6" s="22" t="s">
        <v>196</v>
      </c>
      <c r="I6" s="5">
        <v>35000</v>
      </c>
      <c r="J6" s="5" t="s">
        <v>187</v>
      </c>
    </row>
    <row r="7" spans="1:26" ht="14.25" customHeight="1" x14ac:dyDescent="0.3">
      <c r="A7" s="5" t="s">
        <v>94</v>
      </c>
      <c r="B7" s="5" t="s">
        <v>197</v>
      </c>
      <c r="C7" s="5" t="s">
        <v>198</v>
      </c>
      <c r="D7" s="5">
        <v>2</v>
      </c>
      <c r="E7" s="8">
        <v>2.2794113470757198</v>
      </c>
      <c r="F7" s="8">
        <v>3.2724550585586001</v>
      </c>
      <c r="G7" s="8">
        <v>0.51103420196244298</v>
      </c>
      <c r="H7" s="22" t="s">
        <v>199</v>
      </c>
      <c r="I7" s="5">
        <v>1500</v>
      </c>
      <c r="J7" s="5" t="s">
        <v>187</v>
      </c>
    </row>
    <row r="8" spans="1:26" ht="14.25" customHeight="1" x14ac:dyDescent="0.3">
      <c r="A8" s="5" t="s">
        <v>21</v>
      </c>
      <c r="B8" s="5" t="s">
        <v>200</v>
      </c>
      <c r="C8" s="5" t="s">
        <v>201</v>
      </c>
      <c r="D8" s="5">
        <v>4</v>
      </c>
      <c r="E8" s="8">
        <v>1.38316226112588</v>
      </c>
      <c r="F8" s="8">
        <v>1.0034254615222999</v>
      </c>
      <c r="G8" s="8">
        <v>1.6289545843007999E-2</v>
      </c>
      <c r="H8" s="22" t="s">
        <v>202</v>
      </c>
      <c r="I8" s="5">
        <v>15000</v>
      </c>
      <c r="J8" s="5" t="s">
        <v>187</v>
      </c>
    </row>
    <row r="9" spans="1:26" ht="14.25" customHeight="1" x14ac:dyDescent="0.3">
      <c r="A9" s="5" t="s">
        <v>24</v>
      </c>
      <c r="B9" s="5" t="s">
        <v>203</v>
      </c>
      <c r="C9" s="5" t="s">
        <v>204</v>
      </c>
      <c r="D9" s="5">
        <v>4</v>
      </c>
      <c r="E9" s="8">
        <v>0.92694894435296005</v>
      </c>
      <c r="F9" s="8">
        <v>1.3830969906572199</v>
      </c>
      <c r="G9" s="8">
        <v>0.51554371253161901</v>
      </c>
      <c r="H9" s="22" t="s">
        <v>205</v>
      </c>
      <c r="I9" s="5">
        <v>21000</v>
      </c>
      <c r="J9" s="5" t="s">
        <v>187</v>
      </c>
    </row>
    <row r="10" spans="1:26" ht="14.25" customHeight="1" x14ac:dyDescent="0.3">
      <c r="A10" s="5" t="s">
        <v>27</v>
      </c>
      <c r="B10" s="5" t="s">
        <v>206</v>
      </c>
      <c r="C10" s="5" t="s">
        <v>207</v>
      </c>
      <c r="D10" s="5">
        <v>2</v>
      </c>
      <c r="E10" s="8">
        <v>1.33732606014841</v>
      </c>
      <c r="F10" s="8">
        <v>1.6355306259898099</v>
      </c>
      <c r="G10" s="8">
        <v>1.2127779011726301</v>
      </c>
      <c r="H10" s="22" t="s">
        <v>208</v>
      </c>
      <c r="I10" s="5">
        <v>1500</v>
      </c>
      <c r="J10" s="5" t="s">
        <v>187</v>
      </c>
    </row>
    <row r="11" spans="1:26" ht="14.25" customHeight="1" x14ac:dyDescent="0.3">
      <c r="D11" s="23"/>
    </row>
    <row r="12" spans="1:26" ht="14.25" customHeight="1" x14ac:dyDescent="0.3">
      <c r="A12" s="5" t="s">
        <v>209</v>
      </c>
      <c r="C12" s="5" t="s">
        <v>210</v>
      </c>
      <c r="D12" s="24"/>
      <c r="E12" s="24"/>
      <c r="F12" s="24"/>
      <c r="G12" s="24"/>
      <c r="H12" s="24"/>
      <c r="J12" s="5" t="s">
        <v>211</v>
      </c>
    </row>
    <row r="13" spans="1:26" ht="14.25" customHeight="1" x14ac:dyDescent="0.3">
      <c r="A13" s="5" t="s">
        <v>212</v>
      </c>
      <c r="B13" s="5" t="s">
        <v>213</v>
      </c>
      <c r="C13" s="5" t="s">
        <v>214</v>
      </c>
      <c r="D13" s="24"/>
      <c r="E13" s="24"/>
      <c r="F13" s="24"/>
      <c r="G13" s="24"/>
      <c r="H13" s="24"/>
      <c r="J13" s="5" t="s">
        <v>215</v>
      </c>
    </row>
    <row r="14" spans="1:26" ht="14.25" customHeight="1" x14ac:dyDescent="0.3">
      <c r="A14" s="5" t="s">
        <v>216</v>
      </c>
      <c r="C14" s="5" t="s">
        <v>217</v>
      </c>
      <c r="D14" s="23"/>
    </row>
    <row r="15" spans="1:26" ht="14.25" customHeight="1" x14ac:dyDescent="0.3">
      <c r="A15" s="5" t="s">
        <v>218</v>
      </c>
      <c r="B15" s="5" t="s">
        <v>219</v>
      </c>
      <c r="C15" s="5" t="s">
        <v>220</v>
      </c>
      <c r="D15" s="23"/>
      <c r="H15" s="5" t="s">
        <v>221</v>
      </c>
      <c r="J15" s="5" t="s">
        <v>222</v>
      </c>
    </row>
    <row r="16" spans="1:26" ht="14.25" customHeight="1" x14ac:dyDescent="0.3">
      <c r="D16" s="23"/>
    </row>
    <row r="17" spans="4:8" ht="14.25" customHeight="1" x14ac:dyDescent="0.3">
      <c r="D17" s="23"/>
    </row>
    <row r="18" spans="4:8" ht="14.25" customHeight="1" x14ac:dyDescent="0.3">
      <c r="D18" s="23"/>
    </row>
    <row r="19" spans="4:8" ht="14.25" customHeight="1" x14ac:dyDescent="0.3">
      <c r="D19" s="25"/>
      <c r="E19" s="24"/>
      <c r="F19" s="24"/>
      <c r="G19" s="24"/>
      <c r="H19" s="26"/>
    </row>
    <row r="20" spans="4:8" ht="14.25" customHeight="1" x14ac:dyDescent="0.3">
      <c r="D20" s="23"/>
    </row>
    <row r="21" spans="4:8" ht="14.25" customHeight="1" x14ac:dyDescent="0.3">
      <c r="D21" s="23"/>
    </row>
    <row r="22" spans="4:8" ht="14.25" customHeight="1" x14ac:dyDescent="0.3">
      <c r="D22" s="23"/>
    </row>
    <row r="23" spans="4:8" ht="14.25" customHeight="1" x14ac:dyDescent="0.3">
      <c r="D23" s="23"/>
    </row>
    <row r="24" spans="4:8" ht="14.25" customHeight="1" x14ac:dyDescent="0.3">
      <c r="D24" s="23"/>
    </row>
    <row r="25" spans="4:8" ht="14.25" customHeight="1" x14ac:dyDescent="0.3">
      <c r="D25" s="23"/>
    </row>
    <row r="26" spans="4:8" ht="14.25" customHeight="1" x14ac:dyDescent="0.3">
      <c r="D26" s="23"/>
    </row>
    <row r="27" spans="4:8" ht="14.25" customHeight="1" x14ac:dyDescent="0.3">
      <c r="D27" s="23"/>
    </row>
    <row r="28" spans="4:8" ht="14.25" customHeight="1" x14ac:dyDescent="0.3">
      <c r="D28" s="23"/>
    </row>
    <row r="29" spans="4:8" ht="14.25" customHeight="1" x14ac:dyDescent="0.3">
      <c r="D29" s="23"/>
    </row>
    <row r="30" spans="4:8" ht="14.25" customHeight="1" x14ac:dyDescent="0.3">
      <c r="D30" s="23"/>
    </row>
    <row r="31" spans="4:8" ht="14.25" customHeight="1" x14ac:dyDescent="0.3">
      <c r="D31" s="23"/>
    </row>
    <row r="32" spans="4:8" ht="14.25" customHeight="1" x14ac:dyDescent="0.3">
      <c r="D32" s="23"/>
    </row>
    <row r="33" spans="4:4" ht="14.25" customHeight="1" x14ac:dyDescent="0.3">
      <c r="D33" s="23"/>
    </row>
    <row r="34" spans="4:4" ht="14.25" customHeight="1" x14ac:dyDescent="0.3">
      <c r="D34" s="23"/>
    </row>
    <row r="35" spans="4:4" ht="14.25" customHeight="1" x14ac:dyDescent="0.3">
      <c r="D35" s="23"/>
    </row>
    <row r="36" spans="4:4" ht="14.25" customHeight="1" x14ac:dyDescent="0.3">
      <c r="D36" s="23"/>
    </row>
    <row r="37" spans="4:4" ht="14.25" customHeight="1" x14ac:dyDescent="0.3">
      <c r="D37" s="23"/>
    </row>
    <row r="38" spans="4:4" ht="14.25" customHeight="1" x14ac:dyDescent="0.3">
      <c r="D38" s="23"/>
    </row>
    <row r="39" spans="4:4" ht="14.25" customHeight="1" x14ac:dyDescent="0.3">
      <c r="D39" s="23"/>
    </row>
    <row r="40" spans="4:4" ht="14.25" customHeight="1" x14ac:dyDescent="0.3">
      <c r="D40" s="23"/>
    </row>
    <row r="41" spans="4:4" ht="14.25" customHeight="1" x14ac:dyDescent="0.3">
      <c r="D41" s="23"/>
    </row>
    <row r="42" spans="4:4" ht="14.25" customHeight="1" x14ac:dyDescent="0.3">
      <c r="D42" s="23"/>
    </row>
    <row r="43" spans="4:4" ht="14.25" customHeight="1" x14ac:dyDescent="0.3">
      <c r="D43" s="23"/>
    </row>
    <row r="44" spans="4:4" ht="14.25" customHeight="1" x14ac:dyDescent="0.3">
      <c r="D44" s="23"/>
    </row>
    <row r="45" spans="4:4" ht="14.25" customHeight="1" x14ac:dyDescent="0.3">
      <c r="D45" s="23"/>
    </row>
    <row r="46" spans="4:4" ht="14.25" customHeight="1" x14ac:dyDescent="0.3">
      <c r="D46" s="23"/>
    </row>
    <row r="47" spans="4:4" ht="14.25" customHeight="1" x14ac:dyDescent="0.3">
      <c r="D47" s="23"/>
    </row>
    <row r="48" spans="4:4" ht="14.25" customHeight="1" x14ac:dyDescent="0.3">
      <c r="D48" s="23"/>
    </row>
    <row r="49" spans="4:4" ht="14.25" customHeight="1" x14ac:dyDescent="0.3">
      <c r="D49" s="23"/>
    </row>
    <row r="50" spans="4:4" ht="14.25" customHeight="1" x14ac:dyDescent="0.3">
      <c r="D50" s="23"/>
    </row>
    <row r="51" spans="4:4" ht="14.25" customHeight="1" x14ac:dyDescent="0.3">
      <c r="D51" s="23"/>
    </row>
    <row r="52" spans="4:4" ht="14.25" customHeight="1" x14ac:dyDescent="0.3">
      <c r="D52" s="23"/>
    </row>
    <row r="53" spans="4:4" ht="14.25" customHeight="1" x14ac:dyDescent="0.3">
      <c r="D53" s="23"/>
    </row>
    <row r="54" spans="4:4" ht="14.25" customHeight="1" x14ac:dyDescent="0.3">
      <c r="D54" s="23"/>
    </row>
    <row r="55" spans="4:4" ht="14.25" customHeight="1" x14ac:dyDescent="0.3">
      <c r="D55" s="23"/>
    </row>
    <row r="56" spans="4:4" ht="14.25" customHeight="1" x14ac:dyDescent="0.3">
      <c r="D56" s="23"/>
    </row>
    <row r="57" spans="4:4" ht="14.25" customHeight="1" x14ac:dyDescent="0.3">
      <c r="D57" s="23"/>
    </row>
    <row r="58" spans="4:4" ht="14.25" customHeight="1" x14ac:dyDescent="0.3">
      <c r="D58" s="23"/>
    </row>
    <row r="59" spans="4:4" ht="14.25" customHeight="1" x14ac:dyDescent="0.3">
      <c r="D59" s="23"/>
    </row>
    <row r="60" spans="4:4" ht="14.25" customHeight="1" x14ac:dyDescent="0.3">
      <c r="D60" s="23"/>
    </row>
    <row r="61" spans="4:4" ht="14.25" customHeight="1" x14ac:dyDescent="0.3">
      <c r="D61" s="23"/>
    </row>
    <row r="62" spans="4:4" ht="14.25" customHeight="1" x14ac:dyDescent="0.3">
      <c r="D62" s="23"/>
    </row>
    <row r="63" spans="4:4" ht="14.25" customHeight="1" x14ac:dyDescent="0.3">
      <c r="D63" s="23"/>
    </row>
    <row r="64" spans="4:4" ht="14.25" customHeight="1" x14ac:dyDescent="0.3">
      <c r="D64" s="23"/>
    </row>
    <row r="65" spans="4:4" ht="14.25" customHeight="1" x14ac:dyDescent="0.3">
      <c r="D65" s="23"/>
    </row>
    <row r="66" spans="4:4" ht="14.25" customHeight="1" x14ac:dyDescent="0.3">
      <c r="D66" s="23"/>
    </row>
    <row r="67" spans="4:4" ht="14.25" customHeight="1" x14ac:dyDescent="0.3">
      <c r="D67" s="23"/>
    </row>
    <row r="68" spans="4:4" ht="14.25" customHeight="1" x14ac:dyDescent="0.3">
      <c r="D68" s="23"/>
    </row>
    <row r="69" spans="4:4" ht="14.25" customHeight="1" x14ac:dyDescent="0.3">
      <c r="D69" s="23"/>
    </row>
    <row r="70" spans="4:4" ht="14.25" customHeight="1" x14ac:dyDescent="0.3">
      <c r="D70" s="23"/>
    </row>
    <row r="71" spans="4:4" ht="14.25" customHeight="1" x14ac:dyDescent="0.3">
      <c r="D71" s="23"/>
    </row>
    <row r="72" spans="4:4" ht="14.25" customHeight="1" x14ac:dyDescent="0.3">
      <c r="D72" s="23"/>
    </row>
    <row r="73" spans="4:4" ht="14.25" customHeight="1" x14ac:dyDescent="0.3">
      <c r="D73" s="23"/>
    </row>
    <row r="74" spans="4:4" ht="14.25" customHeight="1" x14ac:dyDescent="0.3">
      <c r="D74" s="23"/>
    </row>
    <row r="75" spans="4:4" ht="14.25" customHeight="1" x14ac:dyDescent="0.3">
      <c r="D75" s="23"/>
    </row>
    <row r="76" spans="4:4" ht="14.25" customHeight="1" x14ac:dyDescent="0.3">
      <c r="D76" s="23"/>
    </row>
    <row r="77" spans="4:4" ht="14.25" customHeight="1" x14ac:dyDescent="0.3">
      <c r="D77" s="23"/>
    </row>
    <row r="78" spans="4:4" ht="14.25" customHeight="1" x14ac:dyDescent="0.3">
      <c r="D78" s="23"/>
    </row>
    <row r="79" spans="4:4" ht="14.25" customHeight="1" x14ac:dyDescent="0.3">
      <c r="D79" s="23"/>
    </row>
    <row r="80" spans="4:4" ht="14.25" customHeight="1" x14ac:dyDescent="0.3">
      <c r="D80" s="23"/>
    </row>
    <row r="81" spans="4:4" ht="14.25" customHeight="1" x14ac:dyDescent="0.3">
      <c r="D81" s="23"/>
    </row>
    <row r="82" spans="4:4" ht="14.25" customHeight="1" x14ac:dyDescent="0.3">
      <c r="D82" s="23"/>
    </row>
    <row r="83" spans="4:4" ht="14.25" customHeight="1" x14ac:dyDescent="0.3">
      <c r="D83" s="23"/>
    </row>
    <row r="84" spans="4:4" ht="14.25" customHeight="1" x14ac:dyDescent="0.3">
      <c r="D84" s="23"/>
    </row>
    <row r="85" spans="4:4" ht="14.25" customHeight="1" x14ac:dyDescent="0.3">
      <c r="D85" s="23"/>
    </row>
    <row r="86" spans="4:4" ht="14.25" customHeight="1" x14ac:dyDescent="0.3">
      <c r="D86" s="23"/>
    </row>
    <row r="87" spans="4:4" ht="14.25" customHeight="1" x14ac:dyDescent="0.3">
      <c r="D87" s="23"/>
    </row>
    <row r="88" spans="4:4" ht="14.25" customHeight="1" x14ac:dyDescent="0.3">
      <c r="D88" s="23"/>
    </row>
    <row r="89" spans="4:4" ht="14.25" customHeight="1" x14ac:dyDescent="0.3">
      <c r="D89" s="23"/>
    </row>
    <row r="90" spans="4:4" ht="14.25" customHeight="1" x14ac:dyDescent="0.3">
      <c r="D90" s="23"/>
    </row>
    <row r="91" spans="4:4" ht="14.25" customHeight="1" x14ac:dyDescent="0.3">
      <c r="D91" s="23"/>
    </row>
    <row r="92" spans="4:4" ht="14.25" customHeight="1" x14ac:dyDescent="0.3">
      <c r="D92" s="23"/>
    </row>
    <row r="93" spans="4:4" ht="14.25" customHeight="1" x14ac:dyDescent="0.3">
      <c r="D93" s="23"/>
    </row>
    <row r="94" spans="4:4" ht="14.25" customHeight="1" x14ac:dyDescent="0.3">
      <c r="D94" s="23"/>
    </row>
    <row r="95" spans="4:4" ht="14.25" customHeight="1" x14ac:dyDescent="0.3">
      <c r="D95" s="23"/>
    </row>
    <row r="96" spans="4:4" ht="14.25" customHeight="1" x14ac:dyDescent="0.3">
      <c r="D96" s="23"/>
    </row>
    <row r="97" spans="4:4" ht="14.25" customHeight="1" x14ac:dyDescent="0.3">
      <c r="D97" s="23"/>
    </row>
    <row r="98" spans="4:4" ht="14.25" customHeight="1" x14ac:dyDescent="0.3">
      <c r="D98" s="23"/>
    </row>
    <row r="99" spans="4:4" ht="14.25" customHeight="1" x14ac:dyDescent="0.3">
      <c r="D99" s="23"/>
    </row>
    <row r="100" spans="4:4" ht="14.25" customHeight="1" x14ac:dyDescent="0.3">
      <c r="D100" s="23"/>
    </row>
    <row r="101" spans="4:4" ht="14.25" customHeight="1" x14ac:dyDescent="0.3">
      <c r="D101" s="23"/>
    </row>
    <row r="102" spans="4:4" ht="14.25" customHeight="1" x14ac:dyDescent="0.3">
      <c r="D102" s="23"/>
    </row>
    <row r="103" spans="4:4" ht="14.25" customHeight="1" x14ac:dyDescent="0.3">
      <c r="D103" s="23"/>
    </row>
    <row r="104" spans="4:4" ht="14.25" customHeight="1" x14ac:dyDescent="0.3">
      <c r="D104" s="23"/>
    </row>
    <row r="105" spans="4:4" ht="14.25" customHeight="1" x14ac:dyDescent="0.3">
      <c r="D105" s="23"/>
    </row>
    <row r="106" spans="4:4" ht="14.25" customHeight="1" x14ac:dyDescent="0.3">
      <c r="D106" s="23"/>
    </row>
    <row r="107" spans="4:4" ht="14.25" customHeight="1" x14ac:dyDescent="0.3">
      <c r="D107" s="23"/>
    </row>
    <row r="108" spans="4:4" ht="14.25" customHeight="1" x14ac:dyDescent="0.3">
      <c r="D108" s="23"/>
    </row>
    <row r="109" spans="4:4" ht="14.25" customHeight="1" x14ac:dyDescent="0.3">
      <c r="D109" s="23"/>
    </row>
    <row r="110" spans="4:4" ht="14.25" customHeight="1" x14ac:dyDescent="0.3">
      <c r="D110" s="23"/>
    </row>
    <row r="111" spans="4:4" ht="14.25" customHeight="1" x14ac:dyDescent="0.3">
      <c r="D111" s="23"/>
    </row>
    <row r="112" spans="4:4" ht="14.25" customHeight="1" x14ac:dyDescent="0.3">
      <c r="D112" s="23"/>
    </row>
    <row r="113" spans="4:4" ht="14.25" customHeight="1" x14ac:dyDescent="0.3">
      <c r="D113" s="23"/>
    </row>
    <row r="114" spans="4:4" ht="14.25" customHeight="1" x14ac:dyDescent="0.3">
      <c r="D114" s="23"/>
    </row>
    <row r="115" spans="4:4" ht="14.25" customHeight="1" x14ac:dyDescent="0.3">
      <c r="D115" s="23"/>
    </row>
    <row r="116" spans="4:4" ht="14.25" customHeight="1" x14ac:dyDescent="0.3">
      <c r="D116" s="23"/>
    </row>
    <row r="117" spans="4:4" ht="14.25" customHeight="1" x14ac:dyDescent="0.3">
      <c r="D117" s="23"/>
    </row>
    <row r="118" spans="4:4" ht="14.25" customHeight="1" x14ac:dyDescent="0.3">
      <c r="D118" s="23"/>
    </row>
    <row r="119" spans="4:4" ht="14.25" customHeight="1" x14ac:dyDescent="0.3">
      <c r="D119" s="23"/>
    </row>
    <row r="120" spans="4:4" ht="14.25" customHeight="1" x14ac:dyDescent="0.3">
      <c r="D120" s="23"/>
    </row>
    <row r="121" spans="4:4" ht="14.25" customHeight="1" x14ac:dyDescent="0.3">
      <c r="D121" s="23"/>
    </row>
    <row r="122" spans="4:4" ht="14.25" customHeight="1" x14ac:dyDescent="0.3">
      <c r="D122" s="23"/>
    </row>
    <row r="123" spans="4:4" ht="14.25" customHeight="1" x14ac:dyDescent="0.3">
      <c r="D123" s="23"/>
    </row>
    <row r="124" spans="4:4" ht="14.25" customHeight="1" x14ac:dyDescent="0.3">
      <c r="D124" s="23"/>
    </row>
    <row r="125" spans="4:4" ht="14.25" customHeight="1" x14ac:dyDescent="0.3">
      <c r="D125" s="23"/>
    </row>
    <row r="126" spans="4:4" ht="14.25" customHeight="1" x14ac:dyDescent="0.3">
      <c r="D126" s="23"/>
    </row>
    <row r="127" spans="4:4" ht="14.25" customHeight="1" x14ac:dyDescent="0.3">
      <c r="D127" s="23"/>
    </row>
    <row r="128" spans="4:4" ht="14.25" customHeight="1" x14ac:dyDescent="0.3">
      <c r="D128" s="23"/>
    </row>
    <row r="129" spans="4:4" ht="14.25" customHeight="1" x14ac:dyDescent="0.3">
      <c r="D129" s="23"/>
    </row>
    <row r="130" spans="4:4" ht="14.25" customHeight="1" x14ac:dyDescent="0.3">
      <c r="D130" s="23"/>
    </row>
    <row r="131" spans="4:4" ht="14.25" customHeight="1" x14ac:dyDescent="0.3">
      <c r="D131" s="23"/>
    </row>
    <row r="132" spans="4:4" ht="14.25" customHeight="1" x14ac:dyDescent="0.3">
      <c r="D132" s="23"/>
    </row>
    <row r="133" spans="4:4" ht="14.25" customHeight="1" x14ac:dyDescent="0.3">
      <c r="D133" s="23"/>
    </row>
    <row r="134" spans="4:4" ht="14.25" customHeight="1" x14ac:dyDescent="0.3">
      <c r="D134" s="23"/>
    </row>
    <row r="135" spans="4:4" ht="14.25" customHeight="1" x14ac:dyDescent="0.3">
      <c r="D135" s="23"/>
    </row>
    <row r="136" spans="4:4" ht="14.25" customHeight="1" x14ac:dyDescent="0.3">
      <c r="D136" s="23"/>
    </row>
    <row r="137" spans="4:4" ht="14.25" customHeight="1" x14ac:dyDescent="0.3">
      <c r="D137" s="23"/>
    </row>
    <row r="138" spans="4:4" ht="14.25" customHeight="1" x14ac:dyDescent="0.3">
      <c r="D138" s="23"/>
    </row>
    <row r="139" spans="4:4" ht="14.25" customHeight="1" x14ac:dyDescent="0.3">
      <c r="D139" s="23"/>
    </row>
    <row r="140" spans="4:4" ht="14.25" customHeight="1" x14ac:dyDescent="0.3">
      <c r="D140" s="23"/>
    </row>
    <row r="141" spans="4:4" ht="14.25" customHeight="1" x14ac:dyDescent="0.3">
      <c r="D141" s="23"/>
    </row>
    <row r="142" spans="4:4" ht="14.25" customHeight="1" x14ac:dyDescent="0.3">
      <c r="D142" s="23"/>
    </row>
    <row r="143" spans="4:4" ht="14.25" customHeight="1" x14ac:dyDescent="0.3">
      <c r="D143" s="23"/>
    </row>
    <row r="144" spans="4:4" ht="14.25" customHeight="1" x14ac:dyDescent="0.3">
      <c r="D144" s="23"/>
    </row>
    <row r="145" spans="4:4" ht="14.25" customHeight="1" x14ac:dyDescent="0.3">
      <c r="D145" s="23"/>
    </row>
    <row r="146" spans="4:4" ht="14.25" customHeight="1" x14ac:dyDescent="0.3">
      <c r="D146" s="23"/>
    </row>
    <row r="147" spans="4:4" ht="14.25" customHeight="1" x14ac:dyDescent="0.3">
      <c r="D147" s="23"/>
    </row>
    <row r="148" spans="4:4" ht="14.25" customHeight="1" x14ac:dyDescent="0.3">
      <c r="D148" s="23"/>
    </row>
    <row r="149" spans="4:4" ht="14.25" customHeight="1" x14ac:dyDescent="0.3">
      <c r="D149" s="23"/>
    </row>
    <row r="150" spans="4:4" ht="14.25" customHeight="1" x14ac:dyDescent="0.3">
      <c r="D150" s="23"/>
    </row>
    <row r="151" spans="4:4" ht="14.25" customHeight="1" x14ac:dyDescent="0.3">
      <c r="D151" s="23"/>
    </row>
    <row r="152" spans="4:4" ht="14.25" customHeight="1" x14ac:dyDescent="0.3">
      <c r="D152" s="23"/>
    </row>
    <row r="153" spans="4:4" ht="14.25" customHeight="1" x14ac:dyDescent="0.3">
      <c r="D153" s="23"/>
    </row>
    <row r="154" spans="4:4" ht="14.25" customHeight="1" x14ac:dyDescent="0.3">
      <c r="D154" s="23"/>
    </row>
    <row r="155" spans="4:4" ht="14.25" customHeight="1" x14ac:dyDescent="0.3">
      <c r="D155" s="23"/>
    </row>
    <row r="156" spans="4:4" ht="14.25" customHeight="1" x14ac:dyDescent="0.3">
      <c r="D156" s="23"/>
    </row>
    <row r="157" spans="4:4" ht="14.25" customHeight="1" x14ac:dyDescent="0.3">
      <c r="D157" s="23"/>
    </row>
    <row r="158" spans="4:4" ht="14.25" customHeight="1" x14ac:dyDescent="0.3">
      <c r="D158" s="23"/>
    </row>
    <row r="159" spans="4:4" ht="14.25" customHeight="1" x14ac:dyDescent="0.3">
      <c r="D159" s="23"/>
    </row>
    <row r="160" spans="4:4" ht="14.25" customHeight="1" x14ac:dyDescent="0.3">
      <c r="D160" s="23"/>
    </row>
    <row r="161" spans="4:4" ht="14.25" customHeight="1" x14ac:dyDescent="0.3">
      <c r="D161" s="23"/>
    </row>
    <row r="162" spans="4:4" ht="14.25" customHeight="1" x14ac:dyDescent="0.3">
      <c r="D162" s="23"/>
    </row>
    <row r="163" spans="4:4" ht="14.25" customHeight="1" x14ac:dyDescent="0.3">
      <c r="D163" s="23"/>
    </row>
    <row r="164" spans="4:4" ht="14.25" customHeight="1" x14ac:dyDescent="0.3">
      <c r="D164" s="23"/>
    </row>
    <row r="165" spans="4:4" ht="14.25" customHeight="1" x14ac:dyDescent="0.3">
      <c r="D165" s="23"/>
    </row>
    <row r="166" spans="4:4" ht="14.25" customHeight="1" x14ac:dyDescent="0.3">
      <c r="D166" s="23"/>
    </row>
    <row r="167" spans="4:4" ht="14.25" customHeight="1" x14ac:dyDescent="0.3">
      <c r="D167" s="23"/>
    </row>
    <row r="168" spans="4:4" ht="14.25" customHeight="1" x14ac:dyDescent="0.3">
      <c r="D168" s="23"/>
    </row>
    <row r="169" spans="4:4" ht="14.25" customHeight="1" x14ac:dyDescent="0.3">
      <c r="D169" s="23"/>
    </row>
    <row r="170" spans="4:4" ht="14.25" customHeight="1" x14ac:dyDescent="0.3">
      <c r="D170" s="23"/>
    </row>
    <row r="171" spans="4:4" ht="14.25" customHeight="1" x14ac:dyDescent="0.3">
      <c r="D171" s="23"/>
    </row>
    <row r="172" spans="4:4" ht="14.25" customHeight="1" x14ac:dyDescent="0.3">
      <c r="D172" s="23"/>
    </row>
    <row r="173" spans="4:4" ht="14.25" customHeight="1" x14ac:dyDescent="0.3">
      <c r="D173" s="23"/>
    </row>
    <row r="174" spans="4:4" ht="14.25" customHeight="1" x14ac:dyDescent="0.3">
      <c r="D174" s="23"/>
    </row>
    <row r="175" spans="4:4" ht="14.25" customHeight="1" x14ac:dyDescent="0.3">
      <c r="D175" s="23"/>
    </row>
    <row r="176" spans="4:4" ht="14.25" customHeight="1" x14ac:dyDescent="0.3">
      <c r="D176" s="23"/>
    </row>
    <row r="177" spans="4:4" ht="14.25" customHeight="1" x14ac:dyDescent="0.3">
      <c r="D177" s="23"/>
    </row>
    <row r="178" spans="4:4" ht="14.25" customHeight="1" x14ac:dyDescent="0.3">
      <c r="D178" s="23"/>
    </row>
    <row r="179" spans="4:4" ht="14.25" customHeight="1" x14ac:dyDescent="0.3">
      <c r="D179" s="23"/>
    </row>
    <row r="180" spans="4:4" ht="14.25" customHeight="1" x14ac:dyDescent="0.3">
      <c r="D180" s="23"/>
    </row>
    <row r="181" spans="4:4" ht="14.25" customHeight="1" x14ac:dyDescent="0.3">
      <c r="D181" s="23"/>
    </row>
    <row r="182" spans="4:4" ht="14.25" customHeight="1" x14ac:dyDescent="0.3">
      <c r="D182" s="23"/>
    </row>
    <row r="183" spans="4:4" ht="14.25" customHeight="1" x14ac:dyDescent="0.3">
      <c r="D183" s="23"/>
    </row>
    <row r="184" spans="4:4" ht="14.25" customHeight="1" x14ac:dyDescent="0.3">
      <c r="D184" s="23"/>
    </row>
    <row r="185" spans="4:4" ht="14.25" customHeight="1" x14ac:dyDescent="0.3">
      <c r="D185" s="23"/>
    </row>
    <row r="186" spans="4:4" ht="14.25" customHeight="1" x14ac:dyDescent="0.3">
      <c r="D186" s="23"/>
    </row>
    <row r="187" spans="4:4" ht="14.25" customHeight="1" x14ac:dyDescent="0.3">
      <c r="D187" s="23"/>
    </row>
    <row r="188" spans="4:4" ht="14.25" customHeight="1" x14ac:dyDescent="0.3">
      <c r="D188" s="23"/>
    </row>
    <row r="189" spans="4:4" ht="14.25" customHeight="1" x14ac:dyDescent="0.3">
      <c r="D189" s="23"/>
    </row>
    <row r="190" spans="4:4" ht="14.25" customHeight="1" x14ac:dyDescent="0.3">
      <c r="D190" s="23"/>
    </row>
    <row r="191" spans="4:4" ht="14.25" customHeight="1" x14ac:dyDescent="0.3">
      <c r="D191" s="23"/>
    </row>
    <row r="192" spans="4:4" ht="14.25" customHeight="1" x14ac:dyDescent="0.3">
      <c r="D192" s="23"/>
    </row>
    <row r="193" spans="4:4" ht="14.25" customHeight="1" x14ac:dyDescent="0.3">
      <c r="D193" s="23"/>
    </row>
    <row r="194" spans="4:4" ht="14.25" customHeight="1" x14ac:dyDescent="0.3">
      <c r="D194" s="23"/>
    </row>
    <row r="195" spans="4:4" ht="14.25" customHeight="1" x14ac:dyDescent="0.3">
      <c r="D195" s="23"/>
    </row>
    <row r="196" spans="4:4" ht="14.25" customHeight="1" x14ac:dyDescent="0.3">
      <c r="D196" s="23"/>
    </row>
    <row r="197" spans="4:4" ht="14.25" customHeight="1" x14ac:dyDescent="0.3">
      <c r="D197" s="23"/>
    </row>
    <row r="198" spans="4:4" ht="14.25" customHeight="1" x14ac:dyDescent="0.3">
      <c r="D198" s="23"/>
    </row>
    <row r="199" spans="4:4" ht="14.25" customHeight="1" x14ac:dyDescent="0.3">
      <c r="D199" s="23"/>
    </row>
    <row r="200" spans="4:4" ht="14.25" customHeight="1" x14ac:dyDescent="0.3">
      <c r="D200" s="23"/>
    </row>
    <row r="201" spans="4:4" ht="14.25" customHeight="1" x14ac:dyDescent="0.3">
      <c r="D201" s="23"/>
    </row>
    <row r="202" spans="4:4" ht="14.25" customHeight="1" x14ac:dyDescent="0.3">
      <c r="D202" s="23"/>
    </row>
    <row r="203" spans="4:4" ht="14.25" customHeight="1" x14ac:dyDescent="0.3">
      <c r="D203" s="23"/>
    </row>
    <row r="204" spans="4:4" ht="14.25" customHeight="1" x14ac:dyDescent="0.3">
      <c r="D204" s="23"/>
    </row>
    <row r="205" spans="4:4" ht="14.25" customHeight="1" x14ac:dyDescent="0.3">
      <c r="D205" s="23"/>
    </row>
    <row r="206" spans="4:4" ht="14.25" customHeight="1" x14ac:dyDescent="0.3">
      <c r="D206" s="23"/>
    </row>
    <row r="207" spans="4:4" ht="14.25" customHeight="1" x14ac:dyDescent="0.3">
      <c r="D207" s="23"/>
    </row>
    <row r="208" spans="4:4" ht="14.25" customHeight="1" x14ac:dyDescent="0.3">
      <c r="D208" s="23"/>
    </row>
    <row r="209" spans="4:4" ht="14.25" customHeight="1" x14ac:dyDescent="0.3">
      <c r="D209" s="23"/>
    </row>
    <row r="210" spans="4:4" ht="14.25" customHeight="1" x14ac:dyDescent="0.3">
      <c r="D210" s="23"/>
    </row>
    <row r="211" spans="4:4" ht="14.25" customHeight="1" x14ac:dyDescent="0.3">
      <c r="D211" s="23"/>
    </row>
    <row r="212" spans="4:4" ht="14.25" customHeight="1" x14ac:dyDescent="0.3">
      <c r="D212" s="23"/>
    </row>
    <row r="213" spans="4:4" ht="14.25" customHeight="1" x14ac:dyDescent="0.3">
      <c r="D213" s="23"/>
    </row>
    <row r="214" spans="4:4" ht="14.25" customHeight="1" x14ac:dyDescent="0.3">
      <c r="D214" s="23"/>
    </row>
    <row r="215" spans="4:4" ht="14.25" customHeight="1" x14ac:dyDescent="0.3">
      <c r="D215" s="23"/>
    </row>
    <row r="216" spans="4:4" ht="14.25" customHeight="1" x14ac:dyDescent="0.3">
      <c r="D216" s="23"/>
    </row>
    <row r="217" spans="4:4" ht="14.25" customHeight="1" x14ac:dyDescent="0.3">
      <c r="D217" s="23"/>
    </row>
    <row r="218" spans="4:4" ht="14.25" customHeight="1" x14ac:dyDescent="0.3">
      <c r="D218" s="23"/>
    </row>
    <row r="219" spans="4:4" ht="14.25" customHeight="1" x14ac:dyDescent="0.3">
      <c r="D219" s="23"/>
    </row>
    <row r="220" spans="4:4" ht="14.25" customHeight="1" x14ac:dyDescent="0.3">
      <c r="D220" s="23"/>
    </row>
    <row r="221" spans="4:4" ht="14.25" customHeight="1" x14ac:dyDescent="0.3">
      <c r="D221" s="23"/>
    </row>
    <row r="222" spans="4:4" ht="14.25" customHeight="1" x14ac:dyDescent="0.3">
      <c r="D222" s="23"/>
    </row>
    <row r="223" spans="4:4" ht="14.25" customHeight="1" x14ac:dyDescent="0.3">
      <c r="D223" s="23"/>
    </row>
    <row r="224" spans="4:4" ht="14.25" customHeight="1" x14ac:dyDescent="0.3">
      <c r="D224" s="23"/>
    </row>
    <row r="225" spans="4:4" ht="14.25" customHeight="1" x14ac:dyDescent="0.3">
      <c r="D225" s="23"/>
    </row>
    <row r="226" spans="4:4" ht="14.25" customHeight="1" x14ac:dyDescent="0.3">
      <c r="D226" s="23"/>
    </row>
    <row r="227" spans="4:4" ht="14.25" customHeight="1" x14ac:dyDescent="0.3">
      <c r="D227" s="23"/>
    </row>
    <row r="228" spans="4:4" ht="14.25" customHeight="1" x14ac:dyDescent="0.3">
      <c r="D228" s="23"/>
    </row>
    <row r="229" spans="4:4" ht="14.25" customHeight="1" x14ac:dyDescent="0.3">
      <c r="D229" s="23"/>
    </row>
    <row r="230" spans="4:4" ht="14.25" customHeight="1" x14ac:dyDescent="0.3">
      <c r="D230" s="23"/>
    </row>
    <row r="231" spans="4:4" ht="14.25" customHeight="1" x14ac:dyDescent="0.3">
      <c r="D231" s="23"/>
    </row>
    <row r="232" spans="4:4" ht="14.25" customHeight="1" x14ac:dyDescent="0.3">
      <c r="D232" s="23"/>
    </row>
    <row r="233" spans="4:4" ht="14.25" customHeight="1" x14ac:dyDescent="0.3">
      <c r="D233" s="23"/>
    </row>
    <row r="234" spans="4:4" ht="14.25" customHeight="1" x14ac:dyDescent="0.3">
      <c r="D234" s="23"/>
    </row>
    <row r="235" spans="4:4" ht="14.25" customHeight="1" x14ac:dyDescent="0.3">
      <c r="D235" s="23"/>
    </row>
    <row r="236" spans="4:4" ht="14.25" customHeight="1" x14ac:dyDescent="0.3">
      <c r="D236" s="23"/>
    </row>
    <row r="237" spans="4:4" ht="14.25" customHeight="1" x14ac:dyDescent="0.3">
      <c r="D237" s="23"/>
    </row>
    <row r="238" spans="4:4" ht="14.25" customHeight="1" x14ac:dyDescent="0.3">
      <c r="D238" s="23"/>
    </row>
    <row r="239" spans="4:4" ht="14.25" customHeight="1" x14ac:dyDescent="0.3">
      <c r="D239" s="23"/>
    </row>
    <row r="240" spans="4:4" ht="14.25" customHeight="1" x14ac:dyDescent="0.3">
      <c r="D240" s="23"/>
    </row>
    <row r="241" spans="4:4" ht="14.25" customHeight="1" x14ac:dyDescent="0.3">
      <c r="D241" s="23"/>
    </row>
    <row r="242" spans="4:4" ht="14.25" customHeight="1" x14ac:dyDescent="0.3">
      <c r="D242" s="23"/>
    </row>
    <row r="243" spans="4:4" ht="14.25" customHeight="1" x14ac:dyDescent="0.3">
      <c r="D243" s="23"/>
    </row>
    <row r="244" spans="4:4" ht="14.25" customHeight="1" x14ac:dyDescent="0.3">
      <c r="D244" s="23"/>
    </row>
    <row r="245" spans="4:4" ht="14.25" customHeight="1" x14ac:dyDescent="0.3">
      <c r="D245" s="23"/>
    </row>
    <row r="246" spans="4:4" ht="14.25" customHeight="1" x14ac:dyDescent="0.3">
      <c r="D246" s="23"/>
    </row>
    <row r="247" spans="4:4" ht="14.25" customHeight="1" x14ac:dyDescent="0.3">
      <c r="D247" s="23"/>
    </row>
    <row r="248" spans="4:4" ht="14.25" customHeight="1" x14ac:dyDescent="0.3">
      <c r="D248" s="23"/>
    </row>
    <row r="249" spans="4:4" ht="14.25" customHeight="1" x14ac:dyDescent="0.3">
      <c r="D249" s="23"/>
    </row>
    <row r="250" spans="4:4" ht="14.25" customHeight="1" x14ac:dyDescent="0.3">
      <c r="D250" s="23"/>
    </row>
    <row r="251" spans="4:4" ht="14.25" customHeight="1" x14ac:dyDescent="0.3">
      <c r="D251" s="23"/>
    </row>
    <row r="252" spans="4:4" ht="14.25" customHeight="1" x14ac:dyDescent="0.3">
      <c r="D252" s="23"/>
    </row>
    <row r="253" spans="4:4" ht="14.25" customHeight="1" x14ac:dyDescent="0.3">
      <c r="D253" s="23"/>
    </row>
    <row r="254" spans="4:4" ht="14.25" customHeight="1" x14ac:dyDescent="0.3">
      <c r="D254" s="23"/>
    </row>
    <row r="255" spans="4:4" ht="14.25" customHeight="1" x14ac:dyDescent="0.3">
      <c r="D255" s="23"/>
    </row>
    <row r="256" spans="4:4" ht="14.25" customHeight="1" x14ac:dyDescent="0.3">
      <c r="D256" s="23"/>
    </row>
    <row r="257" spans="4:4" ht="14.25" customHeight="1" x14ac:dyDescent="0.3">
      <c r="D257" s="23"/>
    </row>
    <row r="258" spans="4:4" ht="14.25" customHeight="1" x14ac:dyDescent="0.3">
      <c r="D258" s="23"/>
    </row>
    <row r="259" spans="4:4" ht="14.25" customHeight="1" x14ac:dyDescent="0.3">
      <c r="D259" s="23"/>
    </row>
    <row r="260" spans="4:4" ht="14.25" customHeight="1" x14ac:dyDescent="0.3">
      <c r="D260" s="23"/>
    </row>
    <row r="261" spans="4:4" ht="14.25" customHeight="1" x14ac:dyDescent="0.3">
      <c r="D261" s="23"/>
    </row>
    <row r="262" spans="4:4" ht="14.25" customHeight="1" x14ac:dyDescent="0.3">
      <c r="D262" s="23"/>
    </row>
    <row r="263" spans="4:4" ht="14.25" customHeight="1" x14ac:dyDescent="0.3">
      <c r="D263" s="23"/>
    </row>
    <row r="264" spans="4:4" ht="14.25" customHeight="1" x14ac:dyDescent="0.3">
      <c r="D264" s="23"/>
    </row>
    <row r="265" spans="4:4" ht="14.25" customHeight="1" x14ac:dyDescent="0.3">
      <c r="D265" s="23"/>
    </row>
    <row r="266" spans="4:4" ht="14.25" customHeight="1" x14ac:dyDescent="0.3">
      <c r="D266" s="23"/>
    </row>
    <row r="267" spans="4:4" ht="14.25" customHeight="1" x14ac:dyDescent="0.3">
      <c r="D267" s="23"/>
    </row>
    <row r="268" spans="4:4" ht="14.25" customHeight="1" x14ac:dyDescent="0.3">
      <c r="D268" s="23"/>
    </row>
    <row r="269" spans="4:4" ht="14.25" customHeight="1" x14ac:dyDescent="0.3">
      <c r="D269" s="23"/>
    </row>
    <row r="270" spans="4:4" ht="14.25" customHeight="1" x14ac:dyDescent="0.3">
      <c r="D270" s="23"/>
    </row>
    <row r="271" spans="4:4" ht="14.25" customHeight="1" x14ac:dyDescent="0.3">
      <c r="D271" s="23"/>
    </row>
    <row r="272" spans="4:4" ht="14.25" customHeight="1" x14ac:dyDescent="0.3">
      <c r="D272" s="23"/>
    </row>
    <row r="273" spans="4:4" ht="14.25" customHeight="1" x14ac:dyDescent="0.3">
      <c r="D273" s="23"/>
    </row>
    <row r="274" spans="4:4" ht="14.25" customHeight="1" x14ac:dyDescent="0.3">
      <c r="D274" s="23"/>
    </row>
    <row r="275" spans="4:4" ht="14.25" customHeight="1" x14ac:dyDescent="0.3">
      <c r="D275" s="23"/>
    </row>
    <row r="276" spans="4:4" ht="14.25" customHeight="1" x14ac:dyDescent="0.3">
      <c r="D276" s="23"/>
    </row>
    <row r="277" spans="4:4" ht="14.25" customHeight="1" x14ac:dyDescent="0.3">
      <c r="D277" s="23"/>
    </row>
    <row r="278" spans="4:4" ht="14.25" customHeight="1" x14ac:dyDescent="0.3">
      <c r="D278" s="23"/>
    </row>
    <row r="279" spans="4:4" ht="14.25" customHeight="1" x14ac:dyDescent="0.3">
      <c r="D279" s="23"/>
    </row>
    <row r="280" spans="4:4" ht="14.25" customHeight="1" x14ac:dyDescent="0.3">
      <c r="D280" s="23"/>
    </row>
    <row r="281" spans="4:4" ht="14.25" customHeight="1" x14ac:dyDescent="0.3">
      <c r="D281" s="23"/>
    </row>
    <row r="282" spans="4:4" ht="14.25" customHeight="1" x14ac:dyDescent="0.3">
      <c r="D282" s="23"/>
    </row>
    <row r="283" spans="4:4" ht="14.25" customHeight="1" x14ac:dyDescent="0.3">
      <c r="D283" s="23"/>
    </row>
    <row r="284" spans="4:4" ht="14.25" customHeight="1" x14ac:dyDescent="0.3">
      <c r="D284" s="23"/>
    </row>
    <row r="285" spans="4:4" ht="14.25" customHeight="1" x14ac:dyDescent="0.3">
      <c r="D285" s="23"/>
    </row>
    <row r="286" spans="4:4" ht="14.25" customHeight="1" x14ac:dyDescent="0.3">
      <c r="D286" s="23"/>
    </row>
    <row r="287" spans="4:4" ht="14.25" customHeight="1" x14ac:dyDescent="0.3">
      <c r="D287" s="23"/>
    </row>
    <row r="288" spans="4:4" ht="14.25" customHeight="1" x14ac:dyDescent="0.3">
      <c r="D288" s="23"/>
    </row>
    <row r="289" spans="4:4" ht="14.25" customHeight="1" x14ac:dyDescent="0.3">
      <c r="D289" s="23"/>
    </row>
    <row r="290" spans="4:4" ht="14.25" customHeight="1" x14ac:dyDescent="0.3">
      <c r="D290" s="23"/>
    </row>
    <row r="291" spans="4:4" ht="14.25" customHeight="1" x14ac:dyDescent="0.3">
      <c r="D291" s="23"/>
    </row>
    <row r="292" spans="4:4" ht="14.25" customHeight="1" x14ac:dyDescent="0.3">
      <c r="D292" s="23"/>
    </row>
    <row r="293" spans="4:4" ht="14.25" customHeight="1" x14ac:dyDescent="0.3">
      <c r="D293" s="23"/>
    </row>
    <row r="294" spans="4:4" ht="14.25" customHeight="1" x14ac:dyDescent="0.3">
      <c r="D294" s="23"/>
    </row>
    <row r="295" spans="4:4" ht="14.25" customHeight="1" x14ac:dyDescent="0.3">
      <c r="D295" s="23"/>
    </row>
    <row r="296" spans="4:4" ht="14.25" customHeight="1" x14ac:dyDescent="0.3">
      <c r="D296" s="23"/>
    </row>
    <row r="297" spans="4:4" ht="14.25" customHeight="1" x14ac:dyDescent="0.3">
      <c r="D297" s="23"/>
    </row>
    <row r="298" spans="4:4" ht="14.25" customHeight="1" x14ac:dyDescent="0.3">
      <c r="D298" s="23"/>
    </row>
    <row r="299" spans="4:4" ht="14.25" customHeight="1" x14ac:dyDescent="0.3">
      <c r="D299" s="23"/>
    </row>
    <row r="300" spans="4:4" ht="14.25" customHeight="1" x14ac:dyDescent="0.3">
      <c r="D300" s="23"/>
    </row>
    <row r="301" spans="4:4" ht="14.25" customHeight="1" x14ac:dyDescent="0.3">
      <c r="D301" s="23"/>
    </row>
    <row r="302" spans="4:4" ht="14.25" customHeight="1" x14ac:dyDescent="0.3">
      <c r="D302" s="23"/>
    </row>
    <row r="303" spans="4:4" ht="14.25" customHeight="1" x14ac:dyDescent="0.3">
      <c r="D303" s="23"/>
    </row>
    <row r="304" spans="4:4" ht="14.25" customHeight="1" x14ac:dyDescent="0.3">
      <c r="D304" s="23"/>
    </row>
    <row r="305" spans="4:4" ht="14.25" customHeight="1" x14ac:dyDescent="0.3">
      <c r="D305" s="23"/>
    </row>
    <row r="306" spans="4:4" ht="14.25" customHeight="1" x14ac:dyDescent="0.3">
      <c r="D306" s="23"/>
    </row>
    <row r="307" spans="4:4" ht="14.25" customHeight="1" x14ac:dyDescent="0.3">
      <c r="D307" s="23"/>
    </row>
    <row r="308" spans="4:4" ht="14.25" customHeight="1" x14ac:dyDescent="0.3">
      <c r="D308" s="23"/>
    </row>
    <row r="309" spans="4:4" ht="14.25" customHeight="1" x14ac:dyDescent="0.3">
      <c r="D309" s="23"/>
    </row>
    <row r="310" spans="4:4" ht="14.25" customHeight="1" x14ac:dyDescent="0.3">
      <c r="D310" s="23"/>
    </row>
    <row r="311" spans="4:4" ht="14.25" customHeight="1" x14ac:dyDescent="0.3">
      <c r="D311" s="23"/>
    </row>
    <row r="312" spans="4:4" ht="14.25" customHeight="1" x14ac:dyDescent="0.3">
      <c r="D312" s="23"/>
    </row>
    <row r="313" spans="4:4" ht="14.25" customHeight="1" x14ac:dyDescent="0.3">
      <c r="D313" s="23"/>
    </row>
    <row r="314" spans="4:4" ht="14.25" customHeight="1" x14ac:dyDescent="0.3">
      <c r="D314" s="23"/>
    </row>
    <row r="315" spans="4:4" ht="14.25" customHeight="1" x14ac:dyDescent="0.3">
      <c r="D315" s="23"/>
    </row>
    <row r="316" spans="4:4" ht="14.25" customHeight="1" x14ac:dyDescent="0.3">
      <c r="D316" s="23"/>
    </row>
    <row r="317" spans="4:4" ht="14.25" customHeight="1" x14ac:dyDescent="0.3">
      <c r="D317" s="23"/>
    </row>
    <row r="318" spans="4:4" ht="14.25" customHeight="1" x14ac:dyDescent="0.3">
      <c r="D318" s="23"/>
    </row>
    <row r="319" spans="4:4" ht="14.25" customHeight="1" x14ac:dyDescent="0.3">
      <c r="D319" s="23"/>
    </row>
    <row r="320" spans="4:4" ht="14.25" customHeight="1" x14ac:dyDescent="0.3">
      <c r="D320" s="23"/>
    </row>
    <row r="321" spans="4:4" ht="14.25" customHeight="1" x14ac:dyDescent="0.3">
      <c r="D321" s="23"/>
    </row>
    <row r="322" spans="4:4" ht="14.25" customHeight="1" x14ac:dyDescent="0.3">
      <c r="D322" s="23"/>
    </row>
    <row r="323" spans="4:4" ht="14.25" customHeight="1" x14ac:dyDescent="0.3">
      <c r="D323" s="23"/>
    </row>
    <row r="324" spans="4:4" ht="14.25" customHeight="1" x14ac:dyDescent="0.3">
      <c r="D324" s="23"/>
    </row>
    <row r="325" spans="4:4" ht="14.25" customHeight="1" x14ac:dyDescent="0.3">
      <c r="D325" s="23"/>
    </row>
    <row r="326" spans="4:4" ht="14.25" customHeight="1" x14ac:dyDescent="0.3">
      <c r="D326" s="23"/>
    </row>
    <row r="327" spans="4:4" ht="14.25" customHeight="1" x14ac:dyDescent="0.3">
      <c r="D327" s="23"/>
    </row>
    <row r="328" spans="4:4" ht="14.25" customHeight="1" x14ac:dyDescent="0.3">
      <c r="D328" s="23"/>
    </row>
    <row r="329" spans="4:4" ht="14.25" customHeight="1" x14ac:dyDescent="0.3">
      <c r="D329" s="23"/>
    </row>
    <row r="330" spans="4:4" ht="14.25" customHeight="1" x14ac:dyDescent="0.3">
      <c r="D330" s="23"/>
    </row>
    <row r="331" spans="4:4" ht="14.25" customHeight="1" x14ac:dyDescent="0.3">
      <c r="D331" s="23"/>
    </row>
    <row r="332" spans="4:4" ht="14.25" customHeight="1" x14ac:dyDescent="0.3">
      <c r="D332" s="23"/>
    </row>
    <row r="333" spans="4:4" ht="14.25" customHeight="1" x14ac:dyDescent="0.3">
      <c r="D333" s="23"/>
    </row>
    <row r="334" spans="4:4" ht="14.25" customHeight="1" x14ac:dyDescent="0.3">
      <c r="D334" s="23"/>
    </row>
    <row r="335" spans="4:4" ht="14.25" customHeight="1" x14ac:dyDescent="0.3">
      <c r="D335" s="23"/>
    </row>
    <row r="336" spans="4:4" ht="14.25" customHeight="1" x14ac:dyDescent="0.3">
      <c r="D336" s="23"/>
    </row>
    <row r="337" spans="4:4" ht="14.25" customHeight="1" x14ac:dyDescent="0.3">
      <c r="D337" s="23"/>
    </row>
    <row r="338" spans="4:4" ht="14.25" customHeight="1" x14ac:dyDescent="0.3">
      <c r="D338" s="23"/>
    </row>
    <row r="339" spans="4:4" ht="14.25" customHeight="1" x14ac:dyDescent="0.3">
      <c r="D339" s="23"/>
    </row>
    <row r="340" spans="4:4" ht="14.25" customHeight="1" x14ac:dyDescent="0.3">
      <c r="D340" s="23"/>
    </row>
    <row r="341" spans="4:4" ht="14.25" customHeight="1" x14ac:dyDescent="0.3">
      <c r="D341" s="23"/>
    </row>
    <row r="342" spans="4:4" ht="14.25" customHeight="1" x14ac:dyDescent="0.3">
      <c r="D342" s="23"/>
    </row>
    <row r="343" spans="4:4" ht="14.25" customHeight="1" x14ac:dyDescent="0.3">
      <c r="D343" s="23"/>
    </row>
    <row r="344" spans="4:4" ht="14.25" customHeight="1" x14ac:dyDescent="0.3">
      <c r="D344" s="23"/>
    </row>
    <row r="345" spans="4:4" ht="14.25" customHeight="1" x14ac:dyDescent="0.3">
      <c r="D345" s="23"/>
    </row>
    <row r="346" spans="4:4" ht="14.25" customHeight="1" x14ac:dyDescent="0.3">
      <c r="D346" s="23"/>
    </row>
    <row r="347" spans="4:4" ht="14.25" customHeight="1" x14ac:dyDescent="0.3">
      <c r="D347" s="23"/>
    </row>
    <row r="348" spans="4:4" ht="14.25" customHeight="1" x14ac:dyDescent="0.3">
      <c r="D348" s="23"/>
    </row>
    <row r="349" spans="4:4" ht="14.25" customHeight="1" x14ac:dyDescent="0.3">
      <c r="D349" s="23"/>
    </row>
    <row r="350" spans="4:4" ht="14.25" customHeight="1" x14ac:dyDescent="0.3">
      <c r="D350" s="23"/>
    </row>
    <row r="351" spans="4:4" ht="14.25" customHeight="1" x14ac:dyDescent="0.3">
      <c r="D351" s="23"/>
    </row>
    <row r="352" spans="4:4" ht="14.25" customHeight="1" x14ac:dyDescent="0.3">
      <c r="D352" s="23"/>
    </row>
    <row r="353" spans="4:4" ht="14.25" customHeight="1" x14ac:dyDescent="0.3">
      <c r="D353" s="23"/>
    </row>
    <row r="354" spans="4:4" ht="14.25" customHeight="1" x14ac:dyDescent="0.3">
      <c r="D354" s="23"/>
    </row>
    <row r="355" spans="4:4" ht="14.25" customHeight="1" x14ac:dyDescent="0.3">
      <c r="D355" s="23"/>
    </row>
    <row r="356" spans="4:4" ht="14.25" customHeight="1" x14ac:dyDescent="0.3">
      <c r="D356" s="23"/>
    </row>
    <row r="357" spans="4:4" ht="14.25" customHeight="1" x14ac:dyDescent="0.3">
      <c r="D357" s="23"/>
    </row>
    <row r="358" spans="4:4" ht="14.25" customHeight="1" x14ac:dyDescent="0.3">
      <c r="D358" s="23"/>
    </row>
    <row r="359" spans="4:4" ht="14.25" customHeight="1" x14ac:dyDescent="0.3">
      <c r="D359" s="23"/>
    </row>
    <row r="360" spans="4:4" ht="14.25" customHeight="1" x14ac:dyDescent="0.3">
      <c r="D360" s="23"/>
    </row>
    <row r="361" spans="4:4" ht="14.25" customHeight="1" x14ac:dyDescent="0.3">
      <c r="D361" s="23"/>
    </row>
    <row r="362" spans="4:4" ht="14.25" customHeight="1" x14ac:dyDescent="0.3">
      <c r="D362" s="23"/>
    </row>
    <row r="363" spans="4:4" ht="14.25" customHeight="1" x14ac:dyDescent="0.3">
      <c r="D363" s="23"/>
    </row>
    <row r="364" spans="4:4" ht="14.25" customHeight="1" x14ac:dyDescent="0.3">
      <c r="D364" s="23"/>
    </row>
    <row r="365" spans="4:4" ht="14.25" customHeight="1" x14ac:dyDescent="0.3">
      <c r="D365" s="23"/>
    </row>
    <row r="366" spans="4:4" ht="14.25" customHeight="1" x14ac:dyDescent="0.3">
      <c r="D366" s="23"/>
    </row>
    <row r="367" spans="4:4" ht="14.25" customHeight="1" x14ac:dyDescent="0.3">
      <c r="D367" s="23"/>
    </row>
    <row r="368" spans="4:4" ht="14.25" customHeight="1" x14ac:dyDescent="0.3">
      <c r="D368" s="23"/>
    </row>
    <row r="369" spans="4:4" ht="14.25" customHeight="1" x14ac:dyDescent="0.3">
      <c r="D369" s="23"/>
    </row>
    <row r="370" spans="4:4" ht="14.25" customHeight="1" x14ac:dyDescent="0.3">
      <c r="D370" s="23"/>
    </row>
    <row r="371" spans="4:4" ht="14.25" customHeight="1" x14ac:dyDescent="0.3">
      <c r="D371" s="23"/>
    </row>
    <row r="372" spans="4:4" ht="14.25" customHeight="1" x14ac:dyDescent="0.3">
      <c r="D372" s="23"/>
    </row>
    <row r="373" spans="4:4" ht="14.25" customHeight="1" x14ac:dyDescent="0.3">
      <c r="D373" s="23"/>
    </row>
    <row r="374" spans="4:4" ht="14.25" customHeight="1" x14ac:dyDescent="0.3">
      <c r="D374" s="23"/>
    </row>
    <row r="375" spans="4:4" ht="14.25" customHeight="1" x14ac:dyDescent="0.3">
      <c r="D375" s="23"/>
    </row>
    <row r="376" spans="4:4" ht="14.25" customHeight="1" x14ac:dyDescent="0.3">
      <c r="D376" s="23"/>
    </row>
    <row r="377" spans="4:4" ht="14.25" customHeight="1" x14ac:dyDescent="0.3">
      <c r="D377" s="23"/>
    </row>
    <row r="378" spans="4:4" ht="14.25" customHeight="1" x14ac:dyDescent="0.3">
      <c r="D378" s="23"/>
    </row>
    <row r="379" spans="4:4" ht="14.25" customHeight="1" x14ac:dyDescent="0.3">
      <c r="D379" s="23"/>
    </row>
    <row r="380" spans="4:4" ht="14.25" customHeight="1" x14ac:dyDescent="0.3">
      <c r="D380" s="23"/>
    </row>
    <row r="381" spans="4:4" ht="14.25" customHeight="1" x14ac:dyDescent="0.3">
      <c r="D381" s="23"/>
    </row>
    <row r="382" spans="4:4" ht="14.25" customHeight="1" x14ac:dyDescent="0.3">
      <c r="D382" s="23"/>
    </row>
    <row r="383" spans="4:4" ht="14.25" customHeight="1" x14ac:dyDescent="0.3">
      <c r="D383" s="23"/>
    </row>
    <row r="384" spans="4:4" ht="14.25" customHeight="1" x14ac:dyDescent="0.3">
      <c r="D384" s="23"/>
    </row>
    <row r="385" spans="4:4" ht="14.25" customHeight="1" x14ac:dyDescent="0.3">
      <c r="D385" s="23"/>
    </row>
    <row r="386" spans="4:4" ht="14.25" customHeight="1" x14ac:dyDescent="0.3">
      <c r="D386" s="23"/>
    </row>
    <row r="387" spans="4:4" ht="14.25" customHeight="1" x14ac:dyDescent="0.3">
      <c r="D387" s="23"/>
    </row>
    <row r="388" spans="4:4" ht="14.25" customHeight="1" x14ac:dyDescent="0.3">
      <c r="D388" s="23"/>
    </row>
    <row r="389" spans="4:4" ht="14.25" customHeight="1" x14ac:dyDescent="0.3">
      <c r="D389" s="23"/>
    </row>
    <row r="390" spans="4:4" ht="14.25" customHeight="1" x14ac:dyDescent="0.3">
      <c r="D390" s="23"/>
    </row>
    <row r="391" spans="4:4" ht="14.25" customHeight="1" x14ac:dyDescent="0.3">
      <c r="D391" s="23"/>
    </row>
    <row r="392" spans="4:4" ht="14.25" customHeight="1" x14ac:dyDescent="0.3">
      <c r="D392" s="23"/>
    </row>
    <row r="393" spans="4:4" ht="14.25" customHeight="1" x14ac:dyDescent="0.3">
      <c r="D393" s="23"/>
    </row>
    <row r="394" spans="4:4" ht="14.25" customHeight="1" x14ac:dyDescent="0.3">
      <c r="D394" s="23"/>
    </row>
    <row r="395" spans="4:4" ht="14.25" customHeight="1" x14ac:dyDescent="0.3">
      <c r="D395" s="23"/>
    </row>
    <row r="396" spans="4:4" ht="14.25" customHeight="1" x14ac:dyDescent="0.3">
      <c r="D396" s="23"/>
    </row>
    <row r="397" spans="4:4" ht="14.25" customHeight="1" x14ac:dyDescent="0.3">
      <c r="D397" s="23"/>
    </row>
    <row r="398" spans="4:4" ht="14.25" customHeight="1" x14ac:dyDescent="0.3">
      <c r="D398" s="23"/>
    </row>
    <row r="399" spans="4:4" ht="14.25" customHeight="1" x14ac:dyDescent="0.3">
      <c r="D399" s="23"/>
    </row>
    <row r="400" spans="4:4" ht="14.25" customHeight="1" x14ac:dyDescent="0.3">
      <c r="D400" s="23"/>
    </row>
    <row r="401" spans="4:4" ht="14.25" customHeight="1" x14ac:dyDescent="0.3">
      <c r="D401" s="23"/>
    </row>
    <row r="402" spans="4:4" ht="14.25" customHeight="1" x14ac:dyDescent="0.3">
      <c r="D402" s="23"/>
    </row>
    <row r="403" spans="4:4" ht="14.25" customHeight="1" x14ac:dyDescent="0.3">
      <c r="D403" s="23"/>
    </row>
    <row r="404" spans="4:4" ht="14.25" customHeight="1" x14ac:dyDescent="0.3">
      <c r="D404" s="23"/>
    </row>
    <row r="405" spans="4:4" ht="14.25" customHeight="1" x14ac:dyDescent="0.3">
      <c r="D405" s="23"/>
    </row>
    <row r="406" spans="4:4" ht="14.25" customHeight="1" x14ac:dyDescent="0.3">
      <c r="D406" s="23"/>
    </row>
    <row r="407" spans="4:4" ht="14.25" customHeight="1" x14ac:dyDescent="0.3">
      <c r="D407" s="23"/>
    </row>
    <row r="408" spans="4:4" ht="14.25" customHeight="1" x14ac:dyDescent="0.3">
      <c r="D408" s="23"/>
    </row>
    <row r="409" spans="4:4" ht="14.25" customHeight="1" x14ac:dyDescent="0.3">
      <c r="D409" s="23"/>
    </row>
    <row r="410" spans="4:4" ht="14.25" customHeight="1" x14ac:dyDescent="0.3">
      <c r="D410" s="23"/>
    </row>
    <row r="411" spans="4:4" ht="14.25" customHeight="1" x14ac:dyDescent="0.3">
      <c r="D411" s="23"/>
    </row>
    <row r="412" spans="4:4" ht="14.25" customHeight="1" x14ac:dyDescent="0.3">
      <c r="D412" s="23"/>
    </row>
    <row r="413" spans="4:4" ht="14.25" customHeight="1" x14ac:dyDescent="0.3">
      <c r="D413" s="23"/>
    </row>
    <row r="414" spans="4:4" ht="14.25" customHeight="1" x14ac:dyDescent="0.3">
      <c r="D414" s="23"/>
    </row>
    <row r="415" spans="4:4" ht="14.25" customHeight="1" x14ac:dyDescent="0.3">
      <c r="D415" s="23"/>
    </row>
    <row r="416" spans="4:4" ht="14.25" customHeight="1" x14ac:dyDescent="0.3">
      <c r="D416" s="23"/>
    </row>
    <row r="417" spans="4:4" ht="14.25" customHeight="1" x14ac:dyDescent="0.3">
      <c r="D417" s="23"/>
    </row>
    <row r="418" spans="4:4" ht="14.25" customHeight="1" x14ac:dyDescent="0.3">
      <c r="D418" s="23"/>
    </row>
    <row r="419" spans="4:4" ht="14.25" customHeight="1" x14ac:dyDescent="0.3">
      <c r="D419" s="23"/>
    </row>
    <row r="420" spans="4:4" ht="14.25" customHeight="1" x14ac:dyDescent="0.3">
      <c r="D420" s="23"/>
    </row>
    <row r="421" spans="4:4" ht="14.25" customHeight="1" x14ac:dyDescent="0.3">
      <c r="D421" s="23"/>
    </row>
    <row r="422" spans="4:4" ht="14.25" customHeight="1" x14ac:dyDescent="0.3">
      <c r="D422" s="23"/>
    </row>
    <row r="423" spans="4:4" ht="14.25" customHeight="1" x14ac:dyDescent="0.3">
      <c r="D423" s="23"/>
    </row>
    <row r="424" spans="4:4" ht="14.25" customHeight="1" x14ac:dyDescent="0.3">
      <c r="D424" s="23"/>
    </row>
    <row r="425" spans="4:4" ht="14.25" customHeight="1" x14ac:dyDescent="0.3">
      <c r="D425" s="23"/>
    </row>
    <row r="426" spans="4:4" ht="14.25" customHeight="1" x14ac:dyDescent="0.3">
      <c r="D426" s="23"/>
    </row>
    <row r="427" spans="4:4" ht="14.25" customHeight="1" x14ac:dyDescent="0.3">
      <c r="D427" s="23"/>
    </row>
    <row r="428" spans="4:4" ht="14.25" customHeight="1" x14ac:dyDescent="0.3">
      <c r="D428" s="23"/>
    </row>
    <row r="429" spans="4:4" ht="14.25" customHeight="1" x14ac:dyDescent="0.3">
      <c r="D429" s="23"/>
    </row>
    <row r="430" spans="4:4" ht="14.25" customHeight="1" x14ac:dyDescent="0.3">
      <c r="D430" s="23"/>
    </row>
    <row r="431" spans="4:4" ht="14.25" customHeight="1" x14ac:dyDescent="0.3">
      <c r="D431" s="23"/>
    </row>
    <row r="432" spans="4:4" ht="14.25" customHeight="1" x14ac:dyDescent="0.3">
      <c r="D432" s="23"/>
    </row>
    <row r="433" spans="4:4" ht="14.25" customHeight="1" x14ac:dyDescent="0.3">
      <c r="D433" s="23"/>
    </row>
    <row r="434" spans="4:4" ht="14.25" customHeight="1" x14ac:dyDescent="0.3">
      <c r="D434" s="23"/>
    </row>
    <row r="435" spans="4:4" ht="14.25" customHeight="1" x14ac:dyDescent="0.3">
      <c r="D435" s="23"/>
    </row>
    <row r="436" spans="4:4" ht="14.25" customHeight="1" x14ac:dyDescent="0.3">
      <c r="D436" s="23"/>
    </row>
    <row r="437" spans="4:4" ht="14.25" customHeight="1" x14ac:dyDescent="0.3">
      <c r="D437" s="23"/>
    </row>
    <row r="438" spans="4:4" ht="14.25" customHeight="1" x14ac:dyDescent="0.3">
      <c r="D438" s="23"/>
    </row>
    <row r="439" spans="4:4" ht="14.25" customHeight="1" x14ac:dyDescent="0.3">
      <c r="D439" s="23"/>
    </row>
    <row r="440" spans="4:4" ht="14.25" customHeight="1" x14ac:dyDescent="0.3">
      <c r="D440" s="23"/>
    </row>
    <row r="441" spans="4:4" ht="14.25" customHeight="1" x14ac:dyDescent="0.3">
      <c r="D441" s="23"/>
    </row>
    <row r="442" spans="4:4" ht="14.25" customHeight="1" x14ac:dyDescent="0.3">
      <c r="D442" s="23"/>
    </row>
    <row r="443" spans="4:4" ht="14.25" customHeight="1" x14ac:dyDescent="0.3">
      <c r="D443" s="23"/>
    </row>
    <row r="444" spans="4:4" ht="14.25" customHeight="1" x14ac:dyDescent="0.3">
      <c r="D444" s="23"/>
    </row>
    <row r="445" spans="4:4" ht="14.25" customHeight="1" x14ac:dyDescent="0.3">
      <c r="D445" s="23"/>
    </row>
    <row r="446" spans="4:4" ht="14.25" customHeight="1" x14ac:dyDescent="0.3">
      <c r="D446" s="23"/>
    </row>
    <row r="447" spans="4:4" ht="14.25" customHeight="1" x14ac:dyDescent="0.3">
      <c r="D447" s="23"/>
    </row>
    <row r="448" spans="4:4" ht="14.25" customHeight="1" x14ac:dyDescent="0.3">
      <c r="D448" s="23"/>
    </row>
    <row r="449" spans="4:4" ht="14.25" customHeight="1" x14ac:dyDescent="0.3">
      <c r="D449" s="23"/>
    </row>
    <row r="450" spans="4:4" ht="14.25" customHeight="1" x14ac:dyDescent="0.3">
      <c r="D450" s="23"/>
    </row>
    <row r="451" spans="4:4" ht="14.25" customHeight="1" x14ac:dyDescent="0.3">
      <c r="D451" s="23"/>
    </row>
    <row r="452" spans="4:4" ht="14.25" customHeight="1" x14ac:dyDescent="0.3">
      <c r="D452" s="23"/>
    </row>
    <row r="453" spans="4:4" ht="14.25" customHeight="1" x14ac:dyDescent="0.3">
      <c r="D453" s="23"/>
    </row>
    <row r="454" spans="4:4" ht="14.25" customHeight="1" x14ac:dyDescent="0.3">
      <c r="D454" s="23"/>
    </row>
    <row r="455" spans="4:4" ht="14.25" customHeight="1" x14ac:dyDescent="0.3">
      <c r="D455" s="23"/>
    </row>
    <row r="456" spans="4:4" ht="14.25" customHeight="1" x14ac:dyDescent="0.3">
      <c r="D456" s="23"/>
    </row>
    <row r="457" spans="4:4" ht="14.25" customHeight="1" x14ac:dyDescent="0.3">
      <c r="D457" s="23"/>
    </row>
    <row r="458" spans="4:4" ht="14.25" customHeight="1" x14ac:dyDescent="0.3">
      <c r="D458" s="23"/>
    </row>
    <row r="459" spans="4:4" ht="14.25" customHeight="1" x14ac:dyDescent="0.3">
      <c r="D459" s="23"/>
    </row>
    <row r="460" spans="4:4" ht="14.25" customHeight="1" x14ac:dyDescent="0.3">
      <c r="D460" s="23"/>
    </row>
    <row r="461" spans="4:4" ht="14.25" customHeight="1" x14ac:dyDescent="0.3">
      <c r="D461" s="23"/>
    </row>
    <row r="462" spans="4:4" ht="14.25" customHeight="1" x14ac:dyDescent="0.3">
      <c r="D462" s="23"/>
    </row>
    <row r="463" spans="4:4" ht="14.25" customHeight="1" x14ac:dyDescent="0.3">
      <c r="D463" s="23"/>
    </row>
    <row r="464" spans="4:4" ht="14.25" customHeight="1" x14ac:dyDescent="0.3">
      <c r="D464" s="23"/>
    </row>
    <row r="465" spans="4:4" ht="14.25" customHeight="1" x14ac:dyDescent="0.3">
      <c r="D465" s="23"/>
    </row>
    <row r="466" spans="4:4" ht="14.25" customHeight="1" x14ac:dyDescent="0.3">
      <c r="D466" s="23"/>
    </row>
    <row r="467" spans="4:4" ht="14.25" customHeight="1" x14ac:dyDescent="0.3">
      <c r="D467" s="23"/>
    </row>
    <row r="468" spans="4:4" ht="14.25" customHeight="1" x14ac:dyDescent="0.3">
      <c r="D468" s="23"/>
    </row>
    <row r="469" spans="4:4" ht="14.25" customHeight="1" x14ac:dyDescent="0.3">
      <c r="D469" s="23"/>
    </row>
    <row r="470" spans="4:4" ht="14.25" customHeight="1" x14ac:dyDescent="0.3">
      <c r="D470" s="23"/>
    </row>
    <row r="471" spans="4:4" ht="14.25" customHeight="1" x14ac:dyDescent="0.3">
      <c r="D471" s="23"/>
    </row>
    <row r="472" spans="4:4" ht="14.25" customHeight="1" x14ac:dyDescent="0.3">
      <c r="D472" s="23"/>
    </row>
    <row r="473" spans="4:4" ht="14.25" customHeight="1" x14ac:dyDescent="0.3">
      <c r="D473" s="23"/>
    </row>
    <row r="474" spans="4:4" ht="14.25" customHeight="1" x14ac:dyDescent="0.3">
      <c r="D474" s="23"/>
    </row>
    <row r="475" spans="4:4" ht="14.25" customHeight="1" x14ac:dyDescent="0.3">
      <c r="D475" s="23"/>
    </row>
    <row r="476" spans="4:4" ht="14.25" customHeight="1" x14ac:dyDescent="0.3">
      <c r="D476" s="23"/>
    </row>
    <row r="477" spans="4:4" ht="14.25" customHeight="1" x14ac:dyDescent="0.3">
      <c r="D477" s="23"/>
    </row>
    <row r="478" spans="4:4" ht="14.25" customHeight="1" x14ac:dyDescent="0.3">
      <c r="D478" s="23"/>
    </row>
    <row r="479" spans="4:4" ht="14.25" customHeight="1" x14ac:dyDescent="0.3">
      <c r="D479" s="23"/>
    </row>
    <row r="480" spans="4:4" ht="14.25" customHeight="1" x14ac:dyDescent="0.3">
      <c r="D480" s="23"/>
    </row>
    <row r="481" spans="4:4" ht="14.25" customHeight="1" x14ac:dyDescent="0.3">
      <c r="D481" s="23"/>
    </row>
    <row r="482" spans="4:4" ht="14.25" customHeight="1" x14ac:dyDescent="0.3">
      <c r="D482" s="23"/>
    </row>
    <row r="483" spans="4:4" ht="14.25" customHeight="1" x14ac:dyDescent="0.3">
      <c r="D483" s="23"/>
    </row>
    <row r="484" spans="4:4" ht="14.25" customHeight="1" x14ac:dyDescent="0.3">
      <c r="D484" s="23"/>
    </row>
    <row r="485" spans="4:4" ht="14.25" customHeight="1" x14ac:dyDescent="0.3">
      <c r="D485" s="23"/>
    </row>
    <row r="486" spans="4:4" ht="14.25" customHeight="1" x14ac:dyDescent="0.3">
      <c r="D486" s="23"/>
    </row>
    <row r="487" spans="4:4" ht="14.25" customHeight="1" x14ac:dyDescent="0.3">
      <c r="D487" s="23"/>
    </row>
    <row r="488" spans="4:4" ht="14.25" customHeight="1" x14ac:dyDescent="0.3">
      <c r="D488" s="23"/>
    </row>
    <row r="489" spans="4:4" ht="14.25" customHeight="1" x14ac:dyDescent="0.3">
      <c r="D489" s="23"/>
    </row>
    <row r="490" spans="4:4" ht="14.25" customHeight="1" x14ac:dyDescent="0.3">
      <c r="D490" s="23"/>
    </row>
    <row r="491" spans="4:4" ht="14.25" customHeight="1" x14ac:dyDescent="0.3">
      <c r="D491" s="23"/>
    </row>
    <row r="492" spans="4:4" ht="14.25" customHeight="1" x14ac:dyDescent="0.3">
      <c r="D492" s="23"/>
    </row>
    <row r="493" spans="4:4" ht="14.25" customHeight="1" x14ac:dyDescent="0.3">
      <c r="D493" s="23"/>
    </row>
    <row r="494" spans="4:4" ht="14.25" customHeight="1" x14ac:dyDescent="0.3">
      <c r="D494" s="23"/>
    </row>
    <row r="495" spans="4:4" ht="14.25" customHeight="1" x14ac:dyDescent="0.3">
      <c r="D495" s="23"/>
    </row>
    <row r="496" spans="4:4" ht="14.25" customHeight="1" x14ac:dyDescent="0.3">
      <c r="D496" s="23"/>
    </row>
    <row r="497" spans="4:4" ht="14.25" customHeight="1" x14ac:dyDescent="0.3">
      <c r="D497" s="23"/>
    </row>
    <row r="498" spans="4:4" ht="14.25" customHeight="1" x14ac:dyDescent="0.3">
      <c r="D498" s="23"/>
    </row>
    <row r="499" spans="4:4" ht="14.25" customHeight="1" x14ac:dyDescent="0.3">
      <c r="D499" s="23"/>
    </row>
    <row r="500" spans="4:4" ht="14.25" customHeight="1" x14ac:dyDescent="0.3">
      <c r="D500" s="23"/>
    </row>
    <row r="501" spans="4:4" ht="14.25" customHeight="1" x14ac:dyDescent="0.3">
      <c r="D501" s="23"/>
    </row>
    <row r="502" spans="4:4" ht="14.25" customHeight="1" x14ac:dyDescent="0.3">
      <c r="D502" s="23"/>
    </row>
    <row r="503" spans="4:4" ht="14.25" customHeight="1" x14ac:dyDescent="0.3">
      <c r="D503" s="23"/>
    </row>
    <row r="504" spans="4:4" ht="14.25" customHeight="1" x14ac:dyDescent="0.3">
      <c r="D504" s="23"/>
    </row>
    <row r="505" spans="4:4" ht="14.25" customHeight="1" x14ac:dyDescent="0.3">
      <c r="D505" s="23"/>
    </row>
    <row r="506" spans="4:4" ht="14.25" customHeight="1" x14ac:dyDescent="0.3">
      <c r="D506" s="23"/>
    </row>
    <row r="507" spans="4:4" ht="14.25" customHeight="1" x14ac:dyDescent="0.3">
      <c r="D507" s="23"/>
    </row>
    <row r="508" spans="4:4" ht="14.25" customHeight="1" x14ac:dyDescent="0.3">
      <c r="D508" s="23"/>
    </row>
    <row r="509" spans="4:4" ht="14.25" customHeight="1" x14ac:dyDescent="0.3">
      <c r="D509" s="23"/>
    </row>
    <row r="510" spans="4:4" ht="14.25" customHeight="1" x14ac:dyDescent="0.3">
      <c r="D510" s="23"/>
    </row>
    <row r="511" spans="4:4" ht="14.25" customHeight="1" x14ac:dyDescent="0.3">
      <c r="D511" s="23"/>
    </row>
    <row r="512" spans="4:4" ht="14.25" customHeight="1" x14ac:dyDescent="0.3">
      <c r="D512" s="23"/>
    </row>
    <row r="513" spans="4:4" ht="14.25" customHeight="1" x14ac:dyDescent="0.3">
      <c r="D513" s="23"/>
    </row>
    <row r="514" spans="4:4" ht="14.25" customHeight="1" x14ac:dyDescent="0.3">
      <c r="D514" s="23"/>
    </row>
    <row r="515" spans="4:4" ht="14.25" customHeight="1" x14ac:dyDescent="0.3">
      <c r="D515" s="23"/>
    </row>
    <row r="516" spans="4:4" ht="14.25" customHeight="1" x14ac:dyDescent="0.3">
      <c r="D516" s="23"/>
    </row>
    <row r="517" spans="4:4" ht="14.25" customHeight="1" x14ac:dyDescent="0.3">
      <c r="D517" s="23"/>
    </row>
    <row r="518" spans="4:4" ht="14.25" customHeight="1" x14ac:dyDescent="0.3">
      <c r="D518" s="23"/>
    </row>
    <row r="519" spans="4:4" ht="14.25" customHeight="1" x14ac:dyDescent="0.3">
      <c r="D519" s="23"/>
    </row>
    <row r="520" spans="4:4" ht="14.25" customHeight="1" x14ac:dyDescent="0.3">
      <c r="D520" s="23"/>
    </row>
    <row r="521" spans="4:4" ht="14.25" customHeight="1" x14ac:dyDescent="0.3">
      <c r="D521" s="23"/>
    </row>
    <row r="522" spans="4:4" ht="14.25" customHeight="1" x14ac:dyDescent="0.3">
      <c r="D522" s="23"/>
    </row>
    <row r="523" spans="4:4" ht="14.25" customHeight="1" x14ac:dyDescent="0.3">
      <c r="D523" s="23"/>
    </row>
    <row r="524" spans="4:4" ht="14.25" customHeight="1" x14ac:dyDescent="0.3">
      <c r="D524" s="23"/>
    </row>
    <row r="525" spans="4:4" ht="14.25" customHeight="1" x14ac:dyDescent="0.3">
      <c r="D525" s="23"/>
    </row>
    <row r="526" spans="4:4" ht="14.25" customHeight="1" x14ac:dyDescent="0.3">
      <c r="D526" s="23"/>
    </row>
    <row r="527" spans="4:4" ht="14.25" customHeight="1" x14ac:dyDescent="0.3">
      <c r="D527" s="23"/>
    </row>
    <row r="528" spans="4:4" ht="14.25" customHeight="1" x14ac:dyDescent="0.3">
      <c r="D528" s="23"/>
    </row>
    <row r="529" spans="4:4" ht="14.25" customHeight="1" x14ac:dyDescent="0.3">
      <c r="D529" s="23"/>
    </row>
    <row r="530" spans="4:4" ht="14.25" customHeight="1" x14ac:dyDescent="0.3">
      <c r="D530" s="23"/>
    </row>
    <row r="531" spans="4:4" ht="14.25" customHeight="1" x14ac:dyDescent="0.3">
      <c r="D531" s="23"/>
    </row>
    <row r="532" spans="4:4" ht="14.25" customHeight="1" x14ac:dyDescent="0.3">
      <c r="D532" s="23"/>
    </row>
    <row r="533" spans="4:4" ht="14.25" customHeight="1" x14ac:dyDescent="0.3">
      <c r="D533" s="23"/>
    </row>
    <row r="534" spans="4:4" ht="14.25" customHeight="1" x14ac:dyDescent="0.3">
      <c r="D534" s="23"/>
    </row>
    <row r="535" spans="4:4" ht="14.25" customHeight="1" x14ac:dyDescent="0.3">
      <c r="D535" s="23"/>
    </row>
    <row r="536" spans="4:4" ht="14.25" customHeight="1" x14ac:dyDescent="0.3">
      <c r="D536" s="23"/>
    </row>
    <row r="537" spans="4:4" ht="14.25" customHeight="1" x14ac:dyDescent="0.3">
      <c r="D537" s="23"/>
    </row>
    <row r="538" spans="4:4" ht="14.25" customHeight="1" x14ac:dyDescent="0.3">
      <c r="D538" s="23"/>
    </row>
    <row r="539" spans="4:4" ht="14.25" customHeight="1" x14ac:dyDescent="0.3">
      <c r="D539" s="23"/>
    </row>
    <row r="540" spans="4:4" ht="14.25" customHeight="1" x14ac:dyDescent="0.3">
      <c r="D540" s="23"/>
    </row>
    <row r="541" spans="4:4" ht="14.25" customHeight="1" x14ac:dyDescent="0.3">
      <c r="D541" s="23"/>
    </row>
    <row r="542" spans="4:4" ht="14.25" customHeight="1" x14ac:dyDescent="0.3">
      <c r="D542" s="23"/>
    </row>
    <row r="543" spans="4:4" ht="14.25" customHeight="1" x14ac:dyDescent="0.3">
      <c r="D543" s="23"/>
    </row>
    <row r="544" spans="4:4" ht="14.25" customHeight="1" x14ac:dyDescent="0.3">
      <c r="D544" s="23"/>
    </row>
    <row r="545" spans="4:4" ht="14.25" customHeight="1" x14ac:dyDescent="0.3">
      <c r="D545" s="23"/>
    </row>
    <row r="546" spans="4:4" ht="14.25" customHeight="1" x14ac:dyDescent="0.3">
      <c r="D546" s="23"/>
    </row>
    <row r="547" spans="4:4" ht="14.25" customHeight="1" x14ac:dyDescent="0.3">
      <c r="D547" s="23"/>
    </row>
    <row r="548" spans="4:4" ht="14.25" customHeight="1" x14ac:dyDescent="0.3">
      <c r="D548" s="23"/>
    </row>
    <row r="549" spans="4:4" ht="14.25" customHeight="1" x14ac:dyDescent="0.3">
      <c r="D549" s="23"/>
    </row>
    <row r="550" spans="4:4" ht="14.25" customHeight="1" x14ac:dyDescent="0.3">
      <c r="D550" s="23"/>
    </row>
    <row r="551" spans="4:4" ht="14.25" customHeight="1" x14ac:dyDescent="0.3">
      <c r="D551" s="23"/>
    </row>
    <row r="552" spans="4:4" ht="14.25" customHeight="1" x14ac:dyDescent="0.3">
      <c r="D552" s="23"/>
    </row>
    <row r="553" spans="4:4" ht="14.25" customHeight="1" x14ac:dyDescent="0.3">
      <c r="D553" s="23"/>
    </row>
    <row r="554" spans="4:4" ht="14.25" customHeight="1" x14ac:dyDescent="0.3">
      <c r="D554" s="23"/>
    </row>
    <row r="555" spans="4:4" ht="14.25" customHeight="1" x14ac:dyDescent="0.3">
      <c r="D555" s="23"/>
    </row>
    <row r="556" spans="4:4" ht="14.25" customHeight="1" x14ac:dyDescent="0.3">
      <c r="D556" s="23"/>
    </row>
    <row r="557" spans="4:4" ht="14.25" customHeight="1" x14ac:dyDescent="0.3">
      <c r="D557" s="23"/>
    </row>
    <row r="558" spans="4:4" ht="14.25" customHeight="1" x14ac:dyDescent="0.3">
      <c r="D558" s="23"/>
    </row>
    <row r="559" spans="4:4" ht="14.25" customHeight="1" x14ac:dyDescent="0.3">
      <c r="D559" s="23"/>
    </row>
    <row r="560" spans="4:4" ht="14.25" customHeight="1" x14ac:dyDescent="0.3">
      <c r="D560" s="23"/>
    </row>
    <row r="561" spans="4:4" ht="14.25" customHeight="1" x14ac:dyDescent="0.3">
      <c r="D561" s="23"/>
    </row>
    <row r="562" spans="4:4" ht="14.25" customHeight="1" x14ac:dyDescent="0.3">
      <c r="D562" s="23"/>
    </row>
    <row r="563" spans="4:4" ht="14.25" customHeight="1" x14ac:dyDescent="0.3">
      <c r="D563" s="23"/>
    </row>
    <row r="564" spans="4:4" ht="14.25" customHeight="1" x14ac:dyDescent="0.3">
      <c r="D564" s="23"/>
    </row>
    <row r="565" spans="4:4" ht="14.25" customHeight="1" x14ac:dyDescent="0.3">
      <c r="D565" s="23"/>
    </row>
    <row r="566" spans="4:4" ht="14.25" customHeight="1" x14ac:dyDescent="0.3">
      <c r="D566" s="23"/>
    </row>
    <row r="567" spans="4:4" ht="14.25" customHeight="1" x14ac:dyDescent="0.3">
      <c r="D567" s="23"/>
    </row>
    <row r="568" spans="4:4" ht="14.25" customHeight="1" x14ac:dyDescent="0.3">
      <c r="D568" s="23"/>
    </row>
    <row r="569" spans="4:4" ht="14.25" customHeight="1" x14ac:dyDescent="0.3">
      <c r="D569" s="23"/>
    </row>
    <row r="570" spans="4:4" ht="14.25" customHeight="1" x14ac:dyDescent="0.3">
      <c r="D570" s="23"/>
    </row>
    <row r="571" spans="4:4" ht="14.25" customHeight="1" x14ac:dyDescent="0.3">
      <c r="D571" s="23"/>
    </row>
    <row r="572" spans="4:4" ht="14.25" customHeight="1" x14ac:dyDescent="0.3">
      <c r="D572" s="23"/>
    </row>
    <row r="573" spans="4:4" ht="14.25" customHeight="1" x14ac:dyDescent="0.3">
      <c r="D573" s="23"/>
    </row>
    <row r="574" spans="4:4" ht="14.25" customHeight="1" x14ac:dyDescent="0.3">
      <c r="D574" s="23"/>
    </row>
    <row r="575" spans="4:4" ht="14.25" customHeight="1" x14ac:dyDescent="0.3">
      <c r="D575" s="23"/>
    </row>
    <row r="576" spans="4:4" ht="14.25" customHeight="1" x14ac:dyDescent="0.3">
      <c r="D576" s="23"/>
    </row>
    <row r="577" spans="4:4" ht="14.25" customHeight="1" x14ac:dyDescent="0.3">
      <c r="D577" s="23"/>
    </row>
    <row r="578" spans="4:4" ht="14.25" customHeight="1" x14ac:dyDescent="0.3">
      <c r="D578" s="23"/>
    </row>
    <row r="579" spans="4:4" ht="14.25" customHeight="1" x14ac:dyDescent="0.3">
      <c r="D579" s="23"/>
    </row>
    <row r="580" spans="4:4" ht="14.25" customHeight="1" x14ac:dyDescent="0.3">
      <c r="D580" s="23"/>
    </row>
    <row r="581" spans="4:4" ht="14.25" customHeight="1" x14ac:dyDescent="0.3">
      <c r="D581" s="23"/>
    </row>
    <row r="582" spans="4:4" ht="14.25" customHeight="1" x14ac:dyDescent="0.3">
      <c r="D582" s="23"/>
    </row>
    <row r="583" spans="4:4" ht="14.25" customHeight="1" x14ac:dyDescent="0.3">
      <c r="D583" s="23"/>
    </row>
    <row r="584" spans="4:4" ht="14.25" customHeight="1" x14ac:dyDescent="0.3">
      <c r="D584" s="23"/>
    </row>
    <row r="585" spans="4:4" ht="14.25" customHeight="1" x14ac:dyDescent="0.3">
      <c r="D585" s="23"/>
    </row>
    <row r="586" spans="4:4" ht="14.25" customHeight="1" x14ac:dyDescent="0.3">
      <c r="D586" s="23"/>
    </row>
    <row r="587" spans="4:4" ht="14.25" customHeight="1" x14ac:dyDescent="0.3">
      <c r="D587" s="23"/>
    </row>
    <row r="588" spans="4:4" ht="14.25" customHeight="1" x14ac:dyDescent="0.3">
      <c r="D588" s="23"/>
    </row>
    <row r="589" spans="4:4" ht="14.25" customHeight="1" x14ac:dyDescent="0.3">
      <c r="D589" s="23"/>
    </row>
    <row r="590" spans="4:4" ht="14.25" customHeight="1" x14ac:dyDescent="0.3">
      <c r="D590" s="23"/>
    </row>
    <row r="591" spans="4:4" ht="14.25" customHeight="1" x14ac:dyDescent="0.3">
      <c r="D591" s="23"/>
    </row>
    <row r="592" spans="4:4" ht="14.25" customHeight="1" x14ac:dyDescent="0.3">
      <c r="D592" s="23"/>
    </row>
    <row r="593" spans="4:4" ht="14.25" customHeight="1" x14ac:dyDescent="0.3">
      <c r="D593" s="23"/>
    </row>
    <row r="594" spans="4:4" ht="14.25" customHeight="1" x14ac:dyDescent="0.3">
      <c r="D594" s="23"/>
    </row>
    <row r="595" spans="4:4" ht="14.25" customHeight="1" x14ac:dyDescent="0.3">
      <c r="D595" s="23"/>
    </row>
    <row r="596" spans="4:4" ht="14.25" customHeight="1" x14ac:dyDescent="0.3">
      <c r="D596" s="23"/>
    </row>
    <row r="597" spans="4:4" ht="14.25" customHeight="1" x14ac:dyDescent="0.3">
      <c r="D597" s="23"/>
    </row>
    <row r="598" spans="4:4" ht="14.25" customHeight="1" x14ac:dyDescent="0.3">
      <c r="D598" s="23"/>
    </row>
    <row r="599" spans="4:4" ht="14.25" customHeight="1" x14ac:dyDescent="0.3">
      <c r="D599" s="23"/>
    </row>
    <row r="600" spans="4:4" ht="14.25" customHeight="1" x14ac:dyDescent="0.3">
      <c r="D600" s="23"/>
    </row>
    <row r="601" spans="4:4" ht="14.25" customHeight="1" x14ac:dyDescent="0.3">
      <c r="D601" s="23"/>
    </row>
    <row r="602" spans="4:4" ht="14.25" customHeight="1" x14ac:dyDescent="0.3">
      <c r="D602" s="23"/>
    </row>
    <row r="603" spans="4:4" ht="14.25" customHeight="1" x14ac:dyDescent="0.3">
      <c r="D603" s="23"/>
    </row>
    <row r="604" spans="4:4" ht="14.25" customHeight="1" x14ac:dyDescent="0.3">
      <c r="D604" s="23"/>
    </row>
    <row r="605" spans="4:4" ht="14.25" customHeight="1" x14ac:dyDescent="0.3">
      <c r="D605" s="23"/>
    </row>
    <row r="606" spans="4:4" ht="14.25" customHeight="1" x14ac:dyDescent="0.3">
      <c r="D606" s="23"/>
    </row>
    <row r="607" spans="4:4" ht="14.25" customHeight="1" x14ac:dyDescent="0.3">
      <c r="D607" s="23"/>
    </row>
    <row r="608" spans="4:4" ht="14.25" customHeight="1" x14ac:dyDescent="0.3">
      <c r="D608" s="23"/>
    </row>
    <row r="609" spans="4:4" ht="14.25" customHeight="1" x14ac:dyDescent="0.3">
      <c r="D609" s="23"/>
    </row>
    <row r="610" spans="4:4" ht="14.25" customHeight="1" x14ac:dyDescent="0.3">
      <c r="D610" s="23"/>
    </row>
    <row r="611" spans="4:4" ht="14.25" customHeight="1" x14ac:dyDescent="0.3">
      <c r="D611" s="23"/>
    </row>
    <row r="612" spans="4:4" ht="14.25" customHeight="1" x14ac:dyDescent="0.3">
      <c r="D612" s="23"/>
    </row>
    <row r="613" spans="4:4" ht="14.25" customHeight="1" x14ac:dyDescent="0.3">
      <c r="D613" s="23"/>
    </row>
    <row r="614" spans="4:4" ht="14.25" customHeight="1" x14ac:dyDescent="0.3">
      <c r="D614" s="23"/>
    </row>
    <row r="615" spans="4:4" ht="14.25" customHeight="1" x14ac:dyDescent="0.3">
      <c r="D615" s="23"/>
    </row>
    <row r="616" spans="4:4" ht="14.25" customHeight="1" x14ac:dyDescent="0.3">
      <c r="D616" s="23"/>
    </row>
    <row r="617" spans="4:4" ht="14.25" customHeight="1" x14ac:dyDescent="0.3">
      <c r="D617" s="23"/>
    </row>
    <row r="618" spans="4:4" ht="14.25" customHeight="1" x14ac:dyDescent="0.3">
      <c r="D618" s="23"/>
    </row>
    <row r="619" spans="4:4" ht="14.25" customHeight="1" x14ac:dyDescent="0.3">
      <c r="D619" s="23"/>
    </row>
    <row r="620" spans="4:4" ht="14.25" customHeight="1" x14ac:dyDescent="0.3">
      <c r="D620" s="23"/>
    </row>
    <row r="621" spans="4:4" ht="14.25" customHeight="1" x14ac:dyDescent="0.3">
      <c r="D621" s="23"/>
    </row>
    <row r="622" spans="4:4" ht="14.25" customHeight="1" x14ac:dyDescent="0.3">
      <c r="D622" s="23"/>
    </row>
    <row r="623" spans="4:4" ht="14.25" customHeight="1" x14ac:dyDescent="0.3">
      <c r="D623" s="23"/>
    </row>
    <row r="624" spans="4:4" ht="14.25" customHeight="1" x14ac:dyDescent="0.3">
      <c r="D624" s="23"/>
    </row>
    <row r="625" spans="4:4" ht="14.25" customHeight="1" x14ac:dyDescent="0.3">
      <c r="D625" s="23"/>
    </row>
    <row r="626" spans="4:4" ht="14.25" customHeight="1" x14ac:dyDescent="0.3">
      <c r="D626" s="23"/>
    </row>
    <row r="627" spans="4:4" ht="14.25" customHeight="1" x14ac:dyDescent="0.3">
      <c r="D627" s="23"/>
    </row>
    <row r="628" spans="4:4" ht="14.25" customHeight="1" x14ac:dyDescent="0.3">
      <c r="D628" s="23"/>
    </row>
    <row r="629" spans="4:4" ht="14.25" customHeight="1" x14ac:dyDescent="0.3">
      <c r="D629" s="23"/>
    </row>
    <row r="630" spans="4:4" ht="14.25" customHeight="1" x14ac:dyDescent="0.3">
      <c r="D630" s="23"/>
    </row>
    <row r="631" spans="4:4" ht="14.25" customHeight="1" x14ac:dyDescent="0.3">
      <c r="D631" s="23"/>
    </row>
    <row r="632" spans="4:4" ht="14.25" customHeight="1" x14ac:dyDescent="0.3">
      <c r="D632" s="23"/>
    </row>
    <row r="633" spans="4:4" ht="14.25" customHeight="1" x14ac:dyDescent="0.3">
      <c r="D633" s="23"/>
    </row>
    <row r="634" spans="4:4" ht="14.25" customHeight="1" x14ac:dyDescent="0.3">
      <c r="D634" s="23"/>
    </row>
    <row r="635" spans="4:4" ht="14.25" customHeight="1" x14ac:dyDescent="0.3">
      <c r="D635" s="23"/>
    </row>
    <row r="636" spans="4:4" ht="14.25" customHeight="1" x14ac:dyDescent="0.3">
      <c r="D636" s="23"/>
    </row>
    <row r="637" spans="4:4" ht="14.25" customHeight="1" x14ac:dyDescent="0.3">
      <c r="D637" s="23"/>
    </row>
    <row r="638" spans="4:4" ht="14.25" customHeight="1" x14ac:dyDescent="0.3">
      <c r="D638" s="23"/>
    </row>
    <row r="639" spans="4:4" ht="14.25" customHeight="1" x14ac:dyDescent="0.3">
      <c r="D639" s="23"/>
    </row>
    <row r="640" spans="4:4" ht="14.25" customHeight="1" x14ac:dyDescent="0.3">
      <c r="D640" s="23"/>
    </row>
    <row r="641" spans="4:4" ht="14.25" customHeight="1" x14ac:dyDescent="0.3">
      <c r="D641" s="23"/>
    </row>
    <row r="642" spans="4:4" ht="14.25" customHeight="1" x14ac:dyDescent="0.3">
      <c r="D642" s="23"/>
    </row>
    <row r="643" spans="4:4" ht="14.25" customHeight="1" x14ac:dyDescent="0.3">
      <c r="D643" s="23"/>
    </row>
    <row r="644" spans="4:4" ht="14.25" customHeight="1" x14ac:dyDescent="0.3">
      <c r="D644" s="23"/>
    </row>
    <row r="645" spans="4:4" ht="14.25" customHeight="1" x14ac:dyDescent="0.3">
      <c r="D645" s="23"/>
    </row>
    <row r="646" spans="4:4" ht="14.25" customHeight="1" x14ac:dyDescent="0.3">
      <c r="D646" s="23"/>
    </row>
    <row r="647" spans="4:4" ht="14.25" customHeight="1" x14ac:dyDescent="0.3">
      <c r="D647" s="23"/>
    </row>
    <row r="648" spans="4:4" ht="14.25" customHeight="1" x14ac:dyDescent="0.3">
      <c r="D648" s="23"/>
    </row>
    <row r="649" spans="4:4" ht="14.25" customHeight="1" x14ac:dyDescent="0.3">
      <c r="D649" s="23"/>
    </row>
    <row r="650" spans="4:4" ht="14.25" customHeight="1" x14ac:dyDescent="0.3">
      <c r="D650" s="23"/>
    </row>
    <row r="651" spans="4:4" ht="14.25" customHeight="1" x14ac:dyDescent="0.3">
      <c r="D651" s="23"/>
    </row>
    <row r="652" spans="4:4" ht="14.25" customHeight="1" x14ac:dyDescent="0.3">
      <c r="D652" s="23"/>
    </row>
    <row r="653" spans="4:4" ht="14.25" customHeight="1" x14ac:dyDescent="0.3">
      <c r="D653" s="23"/>
    </row>
    <row r="654" spans="4:4" ht="14.25" customHeight="1" x14ac:dyDescent="0.3">
      <c r="D654" s="23"/>
    </row>
    <row r="655" spans="4:4" ht="14.25" customHeight="1" x14ac:dyDescent="0.3">
      <c r="D655" s="23"/>
    </row>
    <row r="656" spans="4:4" ht="14.25" customHeight="1" x14ac:dyDescent="0.3">
      <c r="D656" s="23"/>
    </row>
    <row r="657" spans="4:4" ht="14.25" customHeight="1" x14ac:dyDescent="0.3">
      <c r="D657" s="23"/>
    </row>
    <row r="658" spans="4:4" ht="14.25" customHeight="1" x14ac:dyDescent="0.3">
      <c r="D658" s="23"/>
    </row>
    <row r="659" spans="4:4" ht="14.25" customHeight="1" x14ac:dyDescent="0.3">
      <c r="D659" s="23"/>
    </row>
    <row r="660" spans="4:4" ht="14.25" customHeight="1" x14ac:dyDescent="0.3">
      <c r="D660" s="23"/>
    </row>
    <row r="661" spans="4:4" ht="14.25" customHeight="1" x14ac:dyDescent="0.3">
      <c r="D661" s="23"/>
    </row>
    <row r="662" spans="4:4" ht="14.25" customHeight="1" x14ac:dyDescent="0.3">
      <c r="D662" s="23"/>
    </row>
    <row r="663" spans="4:4" ht="14.25" customHeight="1" x14ac:dyDescent="0.3">
      <c r="D663" s="23"/>
    </row>
    <row r="664" spans="4:4" ht="14.25" customHeight="1" x14ac:dyDescent="0.3">
      <c r="D664" s="23"/>
    </row>
    <row r="665" spans="4:4" ht="14.25" customHeight="1" x14ac:dyDescent="0.3">
      <c r="D665" s="23"/>
    </row>
    <row r="666" spans="4:4" ht="14.25" customHeight="1" x14ac:dyDescent="0.3">
      <c r="D666" s="23"/>
    </row>
    <row r="667" spans="4:4" ht="14.25" customHeight="1" x14ac:dyDescent="0.3">
      <c r="D667" s="23"/>
    </row>
    <row r="668" spans="4:4" ht="14.25" customHeight="1" x14ac:dyDescent="0.3">
      <c r="D668" s="23"/>
    </row>
    <row r="669" spans="4:4" ht="14.25" customHeight="1" x14ac:dyDescent="0.3">
      <c r="D669" s="23"/>
    </row>
    <row r="670" spans="4:4" ht="14.25" customHeight="1" x14ac:dyDescent="0.3">
      <c r="D670" s="23"/>
    </row>
    <row r="671" spans="4:4" ht="14.25" customHeight="1" x14ac:dyDescent="0.3">
      <c r="D671" s="23"/>
    </row>
    <row r="672" spans="4:4" ht="14.25" customHeight="1" x14ac:dyDescent="0.3">
      <c r="D672" s="23"/>
    </row>
    <row r="673" spans="4:4" ht="14.25" customHeight="1" x14ac:dyDescent="0.3">
      <c r="D673" s="23"/>
    </row>
    <row r="674" spans="4:4" ht="14.25" customHeight="1" x14ac:dyDescent="0.3">
      <c r="D674" s="23"/>
    </row>
    <row r="675" spans="4:4" ht="14.25" customHeight="1" x14ac:dyDescent="0.3">
      <c r="D675" s="23"/>
    </row>
    <row r="676" spans="4:4" ht="14.25" customHeight="1" x14ac:dyDescent="0.3">
      <c r="D676" s="23"/>
    </row>
    <row r="677" spans="4:4" ht="14.25" customHeight="1" x14ac:dyDescent="0.3">
      <c r="D677" s="23"/>
    </row>
    <row r="678" spans="4:4" ht="14.25" customHeight="1" x14ac:dyDescent="0.3">
      <c r="D678" s="23"/>
    </row>
    <row r="679" spans="4:4" ht="14.25" customHeight="1" x14ac:dyDescent="0.3">
      <c r="D679" s="23"/>
    </row>
    <row r="680" spans="4:4" ht="14.25" customHeight="1" x14ac:dyDescent="0.3">
      <c r="D680" s="23"/>
    </row>
    <row r="681" spans="4:4" ht="14.25" customHeight="1" x14ac:dyDescent="0.3">
      <c r="D681" s="23"/>
    </row>
    <row r="682" spans="4:4" ht="14.25" customHeight="1" x14ac:dyDescent="0.3">
      <c r="D682" s="23"/>
    </row>
    <row r="683" spans="4:4" ht="14.25" customHeight="1" x14ac:dyDescent="0.3">
      <c r="D683" s="23"/>
    </row>
    <row r="684" spans="4:4" ht="14.25" customHeight="1" x14ac:dyDescent="0.3">
      <c r="D684" s="23"/>
    </row>
    <row r="685" spans="4:4" ht="14.25" customHeight="1" x14ac:dyDescent="0.3">
      <c r="D685" s="23"/>
    </row>
    <row r="686" spans="4:4" ht="14.25" customHeight="1" x14ac:dyDescent="0.3">
      <c r="D686" s="23"/>
    </row>
    <row r="687" spans="4:4" ht="14.25" customHeight="1" x14ac:dyDescent="0.3">
      <c r="D687" s="23"/>
    </row>
    <row r="688" spans="4:4" ht="14.25" customHeight="1" x14ac:dyDescent="0.3">
      <c r="D688" s="23"/>
    </row>
    <row r="689" spans="4:4" ht="14.25" customHeight="1" x14ac:dyDescent="0.3">
      <c r="D689" s="23"/>
    </row>
    <row r="690" spans="4:4" ht="14.25" customHeight="1" x14ac:dyDescent="0.3">
      <c r="D690" s="23"/>
    </row>
    <row r="691" spans="4:4" ht="14.25" customHeight="1" x14ac:dyDescent="0.3">
      <c r="D691" s="23"/>
    </row>
    <row r="692" spans="4:4" ht="14.25" customHeight="1" x14ac:dyDescent="0.3">
      <c r="D692" s="23"/>
    </row>
    <row r="693" spans="4:4" ht="14.25" customHeight="1" x14ac:dyDescent="0.3">
      <c r="D693" s="23"/>
    </row>
    <row r="694" spans="4:4" ht="14.25" customHeight="1" x14ac:dyDescent="0.3">
      <c r="D694" s="23"/>
    </row>
    <row r="695" spans="4:4" ht="14.25" customHeight="1" x14ac:dyDescent="0.3">
      <c r="D695" s="23"/>
    </row>
    <row r="696" spans="4:4" ht="14.25" customHeight="1" x14ac:dyDescent="0.3">
      <c r="D696" s="23"/>
    </row>
    <row r="697" spans="4:4" ht="14.25" customHeight="1" x14ac:dyDescent="0.3">
      <c r="D697" s="23"/>
    </row>
    <row r="698" spans="4:4" ht="14.25" customHeight="1" x14ac:dyDescent="0.3">
      <c r="D698" s="23"/>
    </row>
    <row r="699" spans="4:4" ht="14.25" customHeight="1" x14ac:dyDescent="0.3">
      <c r="D699" s="23"/>
    </row>
    <row r="700" spans="4:4" ht="14.25" customHeight="1" x14ac:dyDescent="0.3">
      <c r="D700" s="23"/>
    </row>
    <row r="701" spans="4:4" ht="14.25" customHeight="1" x14ac:dyDescent="0.3">
      <c r="D701" s="23"/>
    </row>
    <row r="702" spans="4:4" ht="14.25" customHeight="1" x14ac:dyDescent="0.3">
      <c r="D702" s="23"/>
    </row>
    <row r="703" spans="4:4" ht="14.25" customHeight="1" x14ac:dyDescent="0.3">
      <c r="D703" s="23"/>
    </row>
    <row r="704" spans="4:4" ht="14.25" customHeight="1" x14ac:dyDescent="0.3">
      <c r="D704" s="23"/>
    </row>
    <row r="705" spans="4:4" ht="14.25" customHeight="1" x14ac:dyDescent="0.3">
      <c r="D705" s="23"/>
    </row>
    <row r="706" spans="4:4" ht="14.25" customHeight="1" x14ac:dyDescent="0.3">
      <c r="D706" s="23"/>
    </row>
    <row r="707" spans="4:4" ht="14.25" customHeight="1" x14ac:dyDescent="0.3">
      <c r="D707" s="23"/>
    </row>
    <row r="708" spans="4:4" ht="14.25" customHeight="1" x14ac:dyDescent="0.3">
      <c r="D708" s="23"/>
    </row>
    <row r="709" spans="4:4" ht="14.25" customHeight="1" x14ac:dyDescent="0.3">
      <c r="D709" s="23"/>
    </row>
    <row r="710" spans="4:4" ht="14.25" customHeight="1" x14ac:dyDescent="0.3">
      <c r="D710" s="23"/>
    </row>
    <row r="711" spans="4:4" ht="14.25" customHeight="1" x14ac:dyDescent="0.3">
      <c r="D711" s="23"/>
    </row>
    <row r="712" spans="4:4" ht="14.25" customHeight="1" x14ac:dyDescent="0.3">
      <c r="D712" s="23"/>
    </row>
    <row r="713" spans="4:4" ht="14.25" customHeight="1" x14ac:dyDescent="0.3">
      <c r="D713" s="23"/>
    </row>
    <row r="714" spans="4:4" ht="14.25" customHeight="1" x14ac:dyDescent="0.3">
      <c r="D714" s="23"/>
    </row>
    <row r="715" spans="4:4" ht="14.25" customHeight="1" x14ac:dyDescent="0.3">
      <c r="D715" s="23"/>
    </row>
    <row r="716" spans="4:4" ht="14.25" customHeight="1" x14ac:dyDescent="0.3">
      <c r="D716" s="23"/>
    </row>
    <row r="717" spans="4:4" ht="14.25" customHeight="1" x14ac:dyDescent="0.3">
      <c r="D717" s="23"/>
    </row>
    <row r="718" spans="4:4" ht="14.25" customHeight="1" x14ac:dyDescent="0.3">
      <c r="D718" s="23"/>
    </row>
    <row r="719" spans="4:4" ht="14.25" customHeight="1" x14ac:dyDescent="0.3">
      <c r="D719" s="23"/>
    </row>
    <row r="720" spans="4:4" ht="14.25" customHeight="1" x14ac:dyDescent="0.3">
      <c r="D720" s="23"/>
    </row>
    <row r="721" spans="4:4" ht="14.25" customHeight="1" x14ac:dyDescent="0.3">
      <c r="D721" s="23"/>
    </row>
    <row r="722" spans="4:4" ht="14.25" customHeight="1" x14ac:dyDescent="0.3">
      <c r="D722" s="23"/>
    </row>
    <row r="723" spans="4:4" ht="14.25" customHeight="1" x14ac:dyDescent="0.3">
      <c r="D723" s="23"/>
    </row>
    <row r="724" spans="4:4" ht="14.25" customHeight="1" x14ac:dyDescent="0.3">
      <c r="D724" s="23"/>
    </row>
    <row r="725" spans="4:4" ht="14.25" customHeight="1" x14ac:dyDescent="0.3">
      <c r="D725" s="23"/>
    </row>
    <row r="726" spans="4:4" ht="14.25" customHeight="1" x14ac:dyDescent="0.3">
      <c r="D726" s="23"/>
    </row>
    <row r="727" spans="4:4" ht="14.25" customHeight="1" x14ac:dyDescent="0.3">
      <c r="D727" s="23"/>
    </row>
    <row r="728" spans="4:4" ht="14.25" customHeight="1" x14ac:dyDescent="0.3">
      <c r="D728" s="23"/>
    </row>
    <row r="729" spans="4:4" ht="14.25" customHeight="1" x14ac:dyDescent="0.3">
      <c r="D729" s="23"/>
    </row>
    <row r="730" spans="4:4" ht="14.25" customHeight="1" x14ac:dyDescent="0.3">
      <c r="D730" s="23"/>
    </row>
    <row r="731" spans="4:4" ht="14.25" customHeight="1" x14ac:dyDescent="0.3">
      <c r="D731" s="23"/>
    </row>
    <row r="732" spans="4:4" ht="14.25" customHeight="1" x14ac:dyDescent="0.3">
      <c r="D732" s="23"/>
    </row>
    <row r="733" spans="4:4" ht="14.25" customHeight="1" x14ac:dyDescent="0.3">
      <c r="D733" s="23"/>
    </row>
    <row r="734" spans="4:4" ht="14.25" customHeight="1" x14ac:dyDescent="0.3">
      <c r="D734" s="23"/>
    </row>
    <row r="735" spans="4:4" ht="14.25" customHeight="1" x14ac:dyDescent="0.3">
      <c r="D735" s="23"/>
    </row>
    <row r="736" spans="4:4" ht="14.25" customHeight="1" x14ac:dyDescent="0.3">
      <c r="D736" s="23"/>
    </row>
    <row r="737" spans="4:4" ht="14.25" customHeight="1" x14ac:dyDescent="0.3">
      <c r="D737" s="23"/>
    </row>
    <row r="738" spans="4:4" ht="14.25" customHeight="1" x14ac:dyDescent="0.3">
      <c r="D738" s="23"/>
    </row>
    <row r="739" spans="4:4" ht="14.25" customHeight="1" x14ac:dyDescent="0.3">
      <c r="D739" s="23"/>
    </row>
    <row r="740" spans="4:4" ht="14.25" customHeight="1" x14ac:dyDescent="0.3">
      <c r="D740" s="23"/>
    </row>
    <row r="741" spans="4:4" ht="14.25" customHeight="1" x14ac:dyDescent="0.3">
      <c r="D741" s="23"/>
    </row>
    <row r="742" spans="4:4" ht="14.25" customHeight="1" x14ac:dyDescent="0.3">
      <c r="D742" s="23"/>
    </row>
    <row r="743" spans="4:4" ht="14.25" customHeight="1" x14ac:dyDescent="0.3">
      <c r="D743" s="23"/>
    </row>
    <row r="744" spans="4:4" ht="14.25" customHeight="1" x14ac:dyDescent="0.3">
      <c r="D744" s="23"/>
    </row>
    <row r="745" spans="4:4" ht="14.25" customHeight="1" x14ac:dyDescent="0.3">
      <c r="D745" s="23"/>
    </row>
    <row r="746" spans="4:4" ht="14.25" customHeight="1" x14ac:dyDescent="0.3">
      <c r="D746" s="23"/>
    </row>
    <row r="747" spans="4:4" ht="14.25" customHeight="1" x14ac:dyDescent="0.3">
      <c r="D747" s="23"/>
    </row>
    <row r="748" spans="4:4" ht="14.25" customHeight="1" x14ac:dyDescent="0.3">
      <c r="D748" s="23"/>
    </row>
    <row r="749" spans="4:4" ht="14.25" customHeight="1" x14ac:dyDescent="0.3">
      <c r="D749" s="23"/>
    </row>
    <row r="750" spans="4:4" ht="14.25" customHeight="1" x14ac:dyDescent="0.3">
      <c r="D750" s="23"/>
    </row>
    <row r="751" spans="4:4" ht="14.25" customHeight="1" x14ac:dyDescent="0.3">
      <c r="D751" s="23"/>
    </row>
    <row r="752" spans="4:4" ht="14.25" customHeight="1" x14ac:dyDescent="0.3">
      <c r="D752" s="23"/>
    </row>
    <row r="753" spans="4:4" ht="14.25" customHeight="1" x14ac:dyDescent="0.3">
      <c r="D753" s="23"/>
    </row>
    <row r="754" spans="4:4" ht="14.25" customHeight="1" x14ac:dyDescent="0.3">
      <c r="D754" s="23"/>
    </row>
    <row r="755" spans="4:4" ht="14.25" customHeight="1" x14ac:dyDescent="0.3">
      <c r="D755" s="23"/>
    </row>
    <row r="756" spans="4:4" ht="14.25" customHeight="1" x14ac:dyDescent="0.3">
      <c r="D756" s="23"/>
    </row>
    <row r="757" spans="4:4" ht="14.25" customHeight="1" x14ac:dyDescent="0.3">
      <c r="D757" s="23"/>
    </row>
    <row r="758" spans="4:4" ht="14.25" customHeight="1" x14ac:dyDescent="0.3">
      <c r="D758" s="23"/>
    </row>
    <row r="759" spans="4:4" ht="14.25" customHeight="1" x14ac:dyDescent="0.3">
      <c r="D759" s="23"/>
    </row>
    <row r="760" spans="4:4" ht="14.25" customHeight="1" x14ac:dyDescent="0.3">
      <c r="D760" s="23"/>
    </row>
    <row r="761" spans="4:4" ht="14.25" customHeight="1" x14ac:dyDescent="0.3">
      <c r="D761" s="23"/>
    </row>
    <row r="762" spans="4:4" ht="14.25" customHeight="1" x14ac:dyDescent="0.3">
      <c r="D762" s="23"/>
    </row>
    <row r="763" spans="4:4" ht="14.25" customHeight="1" x14ac:dyDescent="0.3">
      <c r="D763" s="23"/>
    </row>
    <row r="764" spans="4:4" ht="14.25" customHeight="1" x14ac:dyDescent="0.3">
      <c r="D764" s="23"/>
    </row>
    <row r="765" spans="4:4" ht="14.25" customHeight="1" x14ac:dyDescent="0.3">
      <c r="D765" s="23"/>
    </row>
    <row r="766" spans="4:4" ht="14.25" customHeight="1" x14ac:dyDescent="0.3">
      <c r="D766" s="23"/>
    </row>
    <row r="767" spans="4:4" ht="14.25" customHeight="1" x14ac:dyDescent="0.3">
      <c r="D767" s="23"/>
    </row>
    <row r="768" spans="4:4" ht="14.25" customHeight="1" x14ac:dyDescent="0.3">
      <c r="D768" s="23"/>
    </row>
    <row r="769" spans="4:4" ht="14.25" customHeight="1" x14ac:dyDescent="0.3">
      <c r="D769" s="23"/>
    </row>
    <row r="770" spans="4:4" ht="14.25" customHeight="1" x14ac:dyDescent="0.3">
      <c r="D770" s="23"/>
    </row>
    <row r="771" spans="4:4" ht="14.25" customHeight="1" x14ac:dyDescent="0.3">
      <c r="D771" s="23"/>
    </row>
    <row r="772" spans="4:4" ht="14.25" customHeight="1" x14ac:dyDescent="0.3">
      <c r="D772" s="23"/>
    </row>
    <row r="773" spans="4:4" ht="14.25" customHeight="1" x14ac:dyDescent="0.3">
      <c r="D773" s="23"/>
    </row>
    <row r="774" spans="4:4" ht="14.25" customHeight="1" x14ac:dyDescent="0.3">
      <c r="D774" s="23"/>
    </row>
    <row r="775" spans="4:4" ht="14.25" customHeight="1" x14ac:dyDescent="0.3">
      <c r="D775" s="23"/>
    </row>
    <row r="776" spans="4:4" ht="14.25" customHeight="1" x14ac:dyDescent="0.3">
      <c r="D776" s="23"/>
    </row>
    <row r="777" spans="4:4" ht="14.25" customHeight="1" x14ac:dyDescent="0.3">
      <c r="D777" s="23"/>
    </row>
    <row r="778" spans="4:4" ht="14.25" customHeight="1" x14ac:dyDescent="0.3">
      <c r="D778" s="23"/>
    </row>
    <row r="779" spans="4:4" ht="14.25" customHeight="1" x14ac:dyDescent="0.3">
      <c r="D779" s="23"/>
    </row>
    <row r="780" spans="4:4" ht="14.25" customHeight="1" x14ac:dyDescent="0.3">
      <c r="D780" s="23"/>
    </row>
    <row r="781" spans="4:4" ht="14.25" customHeight="1" x14ac:dyDescent="0.3">
      <c r="D781" s="23"/>
    </row>
    <row r="782" spans="4:4" ht="14.25" customHeight="1" x14ac:dyDescent="0.3">
      <c r="D782" s="23"/>
    </row>
    <row r="783" spans="4:4" ht="14.25" customHeight="1" x14ac:dyDescent="0.3">
      <c r="D783" s="23"/>
    </row>
    <row r="784" spans="4:4" ht="14.25" customHeight="1" x14ac:dyDescent="0.3">
      <c r="D784" s="23"/>
    </row>
    <row r="785" spans="4:4" ht="14.25" customHeight="1" x14ac:dyDescent="0.3">
      <c r="D785" s="23"/>
    </row>
    <row r="786" spans="4:4" ht="14.25" customHeight="1" x14ac:dyDescent="0.3">
      <c r="D786" s="23"/>
    </row>
    <row r="787" spans="4:4" ht="14.25" customHeight="1" x14ac:dyDescent="0.3">
      <c r="D787" s="23"/>
    </row>
    <row r="788" spans="4:4" ht="14.25" customHeight="1" x14ac:dyDescent="0.3">
      <c r="D788" s="23"/>
    </row>
    <row r="789" spans="4:4" ht="14.25" customHeight="1" x14ac:dyDescent="0.3">
      <c r="D789" s="23"/>
    </row>
    <row r="790" spans="4:4" ht="14.25" customHeight="1" x14ac:dyDescent="0.3">
      <c r="D790" s="23"/>
    </row>
    <row r="791" spans="4:4" ht="14.25" customHeight="1" x14ac:dyDescent="0.3">
      <c r="D791" s="23"/>
    </row>
    <row r="792" spans="4:4" ht="14.25" customHeight="1" x14ac:dyDescent="0.3">
      <c r="D792" s="23"/>
    </row>
    <row r="793" spans="4:4" ht="14.25" customHeight="1" x14ac:dyDescent="0.3">
      <c r="D793" s="23"/>
    </row>
    <row r="794" spans="4:4" ht="14.25" customHeight="1" x14ac:dyDescent="0.3">
      <c r="D794" s="23"/>
    </row>
    <row r="795" spans="4:4" ht="14.25" customHeight="1" x14ac:dyDescent="0.3">
      <c r="D795" s="23"/>
    </row>
    <row r="796" spans="4:4" ht="14.25" customHeight="1" x14ac:dyDescent="0.3">
      <c r="D796" s="23"/>
    </row>
    <row r="797" spans="4:4" ht="14.25" customHeight="1" x14ac:dyDescent="0.3">
      <c r="D797" s="23"/>
    </row>
    <row r="798" spans="4:4" ht="14.25" customHeight="1" x14ac:dyDescent="0.3">
      <c r="D798" s="23"/>
    </row>
    <row r="799" spans="4:4" ht="14.25" customHeight="1" x14ac:dyDescent="0.3">
      <c r="D799" s="23"/>
    </row>
    <row r="800" spans="4:4" ht="14.25" customHeight="1" x14ac:dyDescent="0.3">
      <c r="D800" s="23"/>
    </row>
    <row r="801" spans="4:4" ht="14.25" customHeight="1" x14ac:dyDescent="0.3">
      <c r="D801" s="23"/>
    </row>
    <row r="802" spans="4:4" ht="14.25" customHeight="1" x14ac:dyDescent="0.3">
      <c r="D802" s="23"/>
    </row>
    <row r="803" spans="4:4" ht="14.25" customHeight="1" x14ac:dyDescent="0.3">
      <c r="D803" s="23"/>
    </row>
    <row r="804" spans="4:4" ht="14.25" customHeight="1" x14ac:dyDescent="0.3">
      <c r="D804" s="23"/>
    </row>
    <row r="805" spans="4:4" ht="14.25" customHeight="1" x14ac:dyDescent="0.3">
      <c r="D805" s="23"/>
    </row>
    <row r="806" spans="4:4" ht="14.25" customHeight="1" x14ac:dyDescent="0.3">
      <c r="D806" s="23"/>
    </row>
    <row r="807" spans="4:4" ht="14.25" customHeight="1" x14ac:dyDescent="0.3">
      <c r="D807" s="23"/>
    </row>
    <row r="808" spans="4:4" ht="14.25" customHeight="1" x14ac:dyDescent="0.3">
      <c r="D808" s="23"/>
    </row>
    <row r="809" spans="4:4" ht="14.25" customHeight="1" x14ac:dyDescent="0.3">
      <c r="D809" s="23"/>
    </row>
    <row r="810" spans="4:4" ht="14.25" customHeight="1" x14ac:dyDescent="0.3">
      <c r="D810" s="23"/>
    </row>
    <row r="811" spans="4:4" ht="14.25" customHeight="1" x14ac:dyDescent="0.3">
      <c r="D811" s="23"/>
    </row>
    <row r="812" spans="4:4" ht="14.25" customHeight="1" x14ac:dyDescent="0.3">
      <c r="D812" s="23"/>
    </row>
    <row r="813" spans="4:4" ht="14.25" customHeight="1" x14ac:dyDescent="0.3">
      <c r="D813" s="23"/>
    </row>
    <row r="814" spans="4:4" ht="14.25" customHeight="1" x14ac:dyDescent="0.3">
      <c r="D814" s="23"/>
    </row>
    <row r="815" spans="4:4" ht="14.25" customHeight="1" x14ac:dyDescent="0.3">
      <c r="D815" s="23"/>
    </row>
    <row r="816" spans="4:4" ht="14.25" customHeight="1" x14ac:dyDescent="0.3">
      <c r="D816" s="23"/>
    </row>
    <row r="817" spans="4:4" ht="14.25" customHeight="1" x14ac:dyDescent="0.3">
      <c r="D817" s="23"/>
    </row>
    <row r="818" spans="4:4" ht="14.25" customHeight="1" x14ac:dyDescent="0.3">
      <c r="D818" s="23"/>
    </row>
    <row r="819" spans="4:4" ht="14.25" customHeight="1" x14ac:dyDescent="0.3">
      <c r="D819" s="23"/>
    </row>
    <row r="820" spans="4:4" ht="14.25" customHeight="1" x14ac:dyDescent="0.3">
      <c r="D820" s="23"/>
    </row>
    <row r="821" spans="4:4" ht="14.25" customHeight="1" x14ac:dyDescent="0.3">
      <c r="D821" s="23"/>
    </row>
    <row r="822" spans="4:4" ht="14.25" customHeight="1" x14ac:dyDescent="0.3">
      <c r="D822" s="23"/>
    </row>
    <row r="823" spans="4:4" ht="14.25" customHeight="1" x14ac:dyDescent="0.3">
      <c r="D823" s="23"/>
    </row>
    <row r="824" spans="4:4" ht="14.25" customHeight="1" x14ac:dyDescent="0.3">
      <c r="D824" s="23"/>
    </row>
    <row r="825" spans="4:4" ht="14.25" customHeight="1" x14ac:dyDescent="0.3">
      <c r="D825" s="23"/>
    </row>
    <row r="826" spans="4:4" ht="14.25" customHeight="1" x14ac:dyDescent="0.3">
      <c r="D826" s="23"/>
    </row>
    <row r="827" spans="4:4" ht="14.25" customHeight="1" x14ac:dyDescent="0.3">
      <c r="D827" s="23"/>
    </row>
    <row r="828" spans="4:4" ht="14.25" customHeight="1" x14ac:dyDescent="0.3">
      <c r="D828" s="23"/>
    </row>
    <row r="829" spans="4:4" ht="14.25" customHeight="1" x14ac:dyDescent="0.3">
      <c r="D829" s="23"/>
    </row>
    <row r="830" spans="4:4" ht="14.25" customHeight="1" x14ac:dyDescent="0.3">
      <c r="D830" s="23"/>
    </row>
    <row r="831" spans="4:4" ht="14.25" customHeight="1" x14ac:dyDescent="0.3">
      <c r="D831" s="23"/>
    </row>
    <row r="832" spans="4:4" ht="14.25" customHeight="1" x14ac:dyDescent="0.3">
      <c r="D832" s="23"/>
    </row>
    <row r="833" spans="4:4" ht="14.25" customHeight="1" x14ac:dyDescent="0.3">
      <c r="D833" s="23"/>
    </row>
    <row r="834" spans="4:4" ht="14.25" customHeight="1" x14ac:dyDescent="0.3">
      <c r="D834" s="23"/>
    </row>
    <row r="835" spans="4:4" ht="14.25" customHeight="1" x14ac:dyDescent="0.3">
      <c r="D835" s="23"/>
    </row>
    <row r="836" spans="4:4" ht="14.25" customHeight="1" x14ac:dyDescent="0.3">
      <c r="D836" s="23"/>
    </row>
    <row r="837" spans="4:4" ht="14.25" customHeight="1" x14ac:dyDescent="0.3">
      <c r="D837" s="23"/>
    </row>
    <row r="838" spans="4:4" ht="14.25" customHeight="1" x14ac:dyDescent="0.3">
      <c r="D838" s="23"/>
    </row>
    <row r="839" spans="4:4" ht="14.25" customHeight="1" x14ac:dyDescent="0.3">
      <c r="D839" s="23"/>
    </row>
    <row r="840" spans="4:4" ht="14.25" customHeight="1" x14ac:dyDescent="0.3">
      <c r="D840" s="23"/>
    </row>
    <row r="841" spans="4:4" ht="14.25" customHeight="1" x14ac:dyDescent="0.3">
      <c r="D841" s="23"/>
    </row>
    <row r="842" spans="4:4" ht="14.25" customHeight="1" x14ac:dyDescent="0.3">
      <c r="D842" s="23"/>
    </row>
    <row r="843" spans="4:4" ht="14.25" customHeight="1" x14ac:dyDescent="0.3">
      <c r="D843" s="23"/>
    </row>
    <row r="844" spans="4:4" ht="14.25" customHeight="1" x14ac:dyDescent="0.3">
      <c r="D844" s="23"/>
    </row>
    <row r="845" spans="4:4" ht="14.25" customHeight="1" x14ac:dyDescent="0.3">
      <c r="D845" s="23"/>
    </row>
    <row r="846" spans="4:4" ht="14.25" customHeight="1" x14ac:dyDescent="0.3">
      <c r="D846" s="23"/>
    </row>
    <row r="847" spans="4:4" ht="14.25" customHeight="1" x14ac:dyDescent="0.3">
      <c r="D847" s="23"/>
    </row>
    <row r="848" spans="4:4" ht="14.25" customHeight="1" x14ac:dyDescent="0.3">
      <c r="D848" s="23"/>
    </row>
    <row r="849" spans="4:4" ht="14.25" customHeight="1" x14ac:dyDescent="0.3">
      <c r="D849" s="23"/>
    </row>
    <row r="850" spans="4:4" ht="14.25" customHeight="1" x14ac:dyDescent="0.3">
      <c r="D850" s="23"/>
    </row>
    <row r="851" spans="4:4" ht="14.25" customHeight="1" x14ac:dyDescent="0.3">
      <c r="D851" s="23"/>
    </row>
    <row r="852" spans="4:4" ht="14.25" customHeight="1" x14ac:dyDescent="0.3">
      <c r="D852" s="23"/>
    </row>
    <row r="853" spans="4:4" ht="14.25" customHeight="1" x14ac:dyDescent="0.3">
      <c r="D853" s="23"/>
    </row>
    <row r="854" spans="4:4" ht="14.25" customHeight="1" x14ac:dyDescent="0.3">
      <c r="D854" s="23"/>
    </row>
    <row r="855" spans="4:4" ht="14.25" customHeight="1" x14ac:dyDescent="0.3">
      <c r="D855" s="23"/>
    </row>
    <row r="856" spans="4:4" ht="14.25" customHeight="1" x14ac:dyDescent="0.3">
      <c r="D856" s="23"/>
    </row>
    <row r="857" spans="4:4" ht="14.25" customHeight="1" x14ac:dyDescent="0.3">
      <c r="D857" s="23"/>
    </row>
    <row r="858" spans="4:4" ht="14.25" customHeight="1" x14ac:dyDescent="0.3">
      <c r="D858" s="23"/>
    </row>
    <row r="859" spans="4:4" ht="14.25" customHeight="1" x14ac:dyDescent="0.3">
      <c r="D859" s="23"/>
    </row>
    <row r="860" spans="4:4" ht="14.25" customHeight="1" x14ac:dyDescent="0.3">
      <c r="D860" s="23"/>
    </row>
    <row r="861" spans="4:4" ht="14.25" customHeight="1" x14ac:dyDescent="0.3">
      <c r="D861" s="23"/>
    </row>
    <row r="862" spans="4:4" ht="14.25" customHeight="1" x14ac:dyDescent="0.3">
      <c r="D862" s="23"/>
    </row>
    <row r="863" spans="4:4" ht="14.25" customHeight="1" x14ac:dyDescent="0.3">
      <c r="D863" s="23"/>
    </row>
    <row r="864" spans="4:4" ht="14.25" customHeight="1" x14ac:dyDescent="0.3">
      <c r="D864" s="23"/>
    </row>
    <row r="865" spans="4:4" ht="14.25" customHeight="1" x14ac:dyDescent="0.3">
      <c r="D865" s="23"/>
    </row>
    <row r="866" spans="4:4" ht="14.25" customHeight="1" x14ac:dyDescent="0.3">
      <c r="D866" s="23"/>
    </row>
    <row r="867" spans="4:4" ht="14.25" customHeight="1" x14ac:dyDescent="0.3">
      <c r="D867" s="23"/>
    </row>
    <row r="868" spans="4:4" ht="14.25" customHeight="1" x14ac:dyDescent="0.3">
      <c r="D868" s="23"/>
    </row>
    <row r="869" spans="4:4" ht="14.25" customHeight="1" x14ac:dyDescent="0.3">
      <c r="D869" s="23"/>
    </row>
    <row r="870" spans="4:4" ht="14.25" customHeight="1" x14ac:dyDescent="0.3">
      <c r="D870" s="23"/>
    </row>
    <row r="871" spans="4:4" ht="14.25" customHeight="1" x14ac:dyDescent="0.3">
      <c r="D871" s="23"/>
    </row>
    <row r="872" spans="4:4" ht="14.25" customHeight="1" x14ac:dyDescent="0.3">
      <c r="D872" s="23"/>
    </row>
    <row r="873" spans="4:4" ht="14.25" customHeight="1" x14ac:dyDescent="0.3">
      <c r="D873" s="23"/>
    </row>
    <row r="874" spans="4:4" ht="14.25" customHeight="1" x14ac:dyDescent="0.3">
      <c r="D874" s="23"/>
    </row>
    <row r="875" spans="4:4" ht="14.25" customHeight="1" x14ac:dyDescent="0.3">
      <c r="D875" s="23"/>
    </row>
    <row r="876" spans="4:4" ht="14.25" customHeight="1" x14ac:dyDescent="0.3">
      <c r="D876" s="23"/>
    </row>
    <row r="877" spans="4:4" ht="14.25" customHeight="1" x14ac:dyDescent="0.3">
      <c r="D877" s="23"/>
    </row>
    <row r="878" spans="4:4" ht="14.25" customHeight="1" x14ac:dyDescent="0.3">
      <c r="D878" s="23"/>
    </row>
    <row r="879" spans="4:4" ht="14.25" customHeight="1" x14ac:dyDescent="0.3">
      <c r="D879" s="23"/>
    </row>
    <row r="880" spans="4:4" ht="14.25" customHeight="1" x14ac:dyDescent="0.3">
      <c r="D880" s="23"/>
    </row>
    <row r="881" spans="4:4" ht="14.25" customHeight="1" x14ac:dyDescent="0.3">
      <c r="D881" s="23"/>
    </row>
    <row r="882" spans="4:4" ht="14.25" customHeight="1" x14ac:dyDescent="0.3">
      <c r="D882" s="23"/>
    </row>
    <row r="883" spans="4:4" ht="14.25" customHeight="1" x14ac:dyDescent="0.3">
      <c r="D883" s="23"/>
    </row>
    <row r="884" spans="4:4" ht="14.25" customHeight="1" x14ac:dyDescent="0.3">
      <c r="D884" s="23"/>
    </row>
    <row r="885" spans="4:4" ht="14.25" customHeight="1" x14ac:dyDescent="0.3">
      <c r="D885" s="23"/>
    </row>
    <row r="886" spans="4:4" ht="14.25" customHeight="1" x14ac:dyDescent="0.3">
      <c r="D886" s="23"/>
    </row>
    <row r="887" spans="4:4" ht="14.25" customHeight="1" x14ac:dyDescent="0.3">
      <c r="D887" s="23"/>
    </row>
    <row r="888" spans="4:4" ht="14.25" customHeight="1" x14ac:dyDescent="0.3">
      <c r="D888" s="23"/>
    </row>
    <row r="889" spans="4:4" ht="14.25" customHeight="1" x14ac:dyDescent="0.3">
      <c r="D889" s="23"/>
    </row>
    <row r="890" spans="4:4" ht="14.25" customHeight="1" x14ac:dyDescent="0.3">
      <c r="D890" s="23"/>
    </row>
    <row r="891" spans="4:4" ht="14.25" customHeight="1" x14ac:dyDescent="0.3">
      <c r="D891" s="23"/>
    </row>
    <row r="892" spans="4:4" ht="14.25" customHeight="1" x14ac:dyDescent="0.3">
      <c r="D892" s="23"/>
    </row>
    <row r="893" spans="4:4" ht="14.25" customHeight="1" x14ac:dyDescent="0.3">
      <c r="D893" s="23"/>
    </row>
    <row r="894" spans="4:4" ht="14.25" customHeight="1" x14ac:dyDescent="0.3">
      <c r="D894" s="23"/>
    </row>
    <row r="895" spans="4:4" ht="14.25" customHeight="1" x14ac:dyDescent="0.3">
      <c r="D895" s="23"/>
    </row>
    <row r="896" spans="4:4" ht="14.25" customHeight="1" x14ac:dyDescent="0.3">
      <c r="D896" s="23"/>
    </row>
    <row r="897" spans="4:4" ht="14.25" customHeight="1" x14ac:dyDescent="0.3">
      <c r="D897" s="23"/>
    </row>
    <row r="898" spans="4:4" ht="14.25" customHeight="1" x14ac:dyDescent="0.3">
      <c r="D898" s="23"/>
    </row>
    <row r="899" spans="4:4" ht="14.25" customHeight="1" x14ac:dyDescent="0.3">
      <c r="D899" s="23"/>
    </row>
    <row r="900" spans="4:4" ht="14.25" customHeight="1" x14ac:dyDescent="0.3">
      <c r="D900" s="23"/>
    </row>
    <row r="901" spans="4:4" ht="14.25" customHeight="1" x14ac:dyDescent="0.3">
      <c r="D901" s="23"/>
    </row>
    <row r="902" spans="4:4" ht="14.25" customHeight="1" x14ac:dyDescent="0.3">
      <c r="D902" s="23"/>
    </row>
    <row r="903" spans="4:4" ht="14.25" customHeight="1" x14ac:dyDescent="0.3">
      <c r="D903" s="23"/>
    </row>
    <row r="904" spans="4:4" ht="14.25" customHeight="1" x14ac:dyDescent="0.3">
      <c r="D904" s="23"/>
    </row>
    <row r="905" spans="4:4" ht="14.25" customHeight="1" x14ac:dyDescent="0.3">
      <c r="D905" s="23"/>
    </row>
    <row r="906" spans="4:4" ht="14.25" customHeight="1" x14ac:dyDescent="0.3">
      <c r="D906" s="23"/>
    </row>
    <row r="907" spans="4:4" ht="14.25" customHeight="1" x14ac:dyDescent="0.3">
      <c r="D907" s="23"/>
    </row>
    <row r="908" spans="4:4" ht="14.25" customHeight="1" x14ac:dyDescent="0.3">
      <c r="D908" s="23"/>
    </row>
    <row r="909" spans="4:4" ht="14.25" customHeight="1" x14ac:dyDescent="0.3">
      <c r="D909" s="23"/>
    </row>
    <row r="910" spans="4:4" ht="14.25" customHeight="1" x14ac:dyDescent="0.3">
      <c r="D910" s="23"/>
    </row>
    <row r="911" spans="4:4" ht="14.25" customHeight="1" x14ac:dyDescent="0.3">
      <c r="D911" s="23"/>
    </row>
    <row r="912" spans="4:4" ht="14.25" customHeight="1" x14ac:dyDescent="0.3">
      <c r="D912" s="23"/>
    </row>
    <row r="913" spans="4:4" ht="14.25" customHeight="1" x14ac:dyDescent="0.3">
      <c r="D913" s="23"/>
    </row>
    <row r="914" spans="4:4" ht="14.25" customHeight="1" x14ac:dyDescent="0.3">
      <c r="D914" s="23"/>
    </row>
    <row r="915" spans="4:4" ht="14.25" customHeight="1" x14ac:dyDescent="0.3">
      <c r="D915" s="23"/>
    </row>
    <row r="916" spans="4:4" ht="14.25" customHeight="1" x14ac:dyDescent="0.3">
      <c r="D916" s="23"/>
    </row>
    <row r="917" spans="4:4" ht="14.25" customHeight="1" x14ac:dyDescent="0.3">
      <c r="D917" s="23"/>
    </row>
    <row r="918" spans="4:4" ht="14.25" customHeight="1" x14ac:dyDescent="0.3">
      <c r="D918" s="23"/>
    </row>
    <row r="919" spans="4:4" ht="14.25" customHeight="1" x14ac:dyDescent="0.3">
      <c r="D919" s="23"/>
    </row>
    <row r="920" spans="4:4" ht="14.25" customHeight="1" x14ac:dyDescent="0.3">
      <c r="D920" s="23"/>
    </row>
    <row r="921" spans="4:4" ht="14.25" customHeight="1" x14ac:dyDescent="0.3">
      <c r="D921" s="23"/>
    </row>
    <row r="922" spans="4:4" ht="14.25" customHeight="1" x14ac:dyDescent="0.3">
      <c r="D922" s="23"/>
    </row>
    <row r="923" spans="4:4" ht="14.25" customHeight="1" x14ac:dyDescent="0.3">
      <c r="D923" s="23"/>
    </row>
    <row r="924" spans="4:4" ht="14.25" customHeight="1" x14ac:dyDescent="0.3">
      <c r="D924" s="23"/>
    </row>
    <row r="925" spans="4:4" ht="14.25" customHeight="1" x14ac:dyDescent="0.3">
      <c r="D925" s="23"/>
    </row>
    <row r="926" spans="4:4" ht="14.25" customHeight="1" x14ac:dyDescent="0.3">
      <c r="D926" s="23"/>
    </row>
    <row r="927" spans="4:4" ht="14.25" customHeight="1" x14ac:dyDescent="0.3">
      <c r="D927" s="23"/>
    </row>
    <row r="928" spans="4:4" ht="14.25" customHeight="1" x14ac:dyDescent="0.3">
      <c r="D928" s="23"/>
    </row>
    <row r="929" spans="4:4" ht="14.25" customHeight="1" x14ac:dyDescent="0.3">
      <c r="D929" s="23"/>
    </row>
    <row r="930" spans="4:4" ht="14.25" customHeight="1" x14ac:dyDescent="0.3">
      <c r="D930" s="23"/>
    </row>
    <row r="931" spans="4:4" ht="14.25" customHeight="1" x14ac:dyDescent="0.3">
      <c r="D931" s="23"/>
    </row>
    <row r="932" spans="4:4" ht="14.25" customHeight="1" x14ac:dyDescent="0.3">
      <c r="D932" s="23"/>
    </row>
    <row r="933" spans="4:4" ht="14.25" customHeight="1" x14ac:dyDescent="0.3">
      <c r="D933" s="23"/>
    </row>
    <row r="934" spans="4:4" ht="14.25" customHeight="1" x14ac:dyDescent="0.3">
      <c r="D934" s="23"/>
    </row>
    <row r="935" spans="4:4" ht="14.25" customHeight="1" x14ac:dyDescent="0.3">
      <c r="D935" s="23"/>
    </row>
    <row r="936" spans="4:4" ht="14.25" customHeight="1" x14ac:dyDescent="0.3">
      <c r="D936" s="23"/>
    </row>
    <row r="937" spans="4:4" ht="14.25" customHeight="1" x14ac:dyDescent="0.3">
      <c r="D937" s="23"/>
    </row>
    <row r="938" spans="4:4" ht="14.25" customHeight="1" x14ac:dyDescent="0.3">
      <c r="D938" s="23"/>
    </row>
    <row r="939" spans="4:4" ht="14.25" customHeight="1" x14ac:dyDescent="0.3">
      <c r="D939" s="23"/>
    </row>
    <row r="940" spans="4:4" ht="14.25" customHeight="1" x14ac:dyDescent="0.3">
      <c r="D940" s="23"/>
    </row>
    <row r="941" spans="4:4" ht="14.25" customHeight="1" x14ac:dyDescent="0.3">
      <c r="D941" s="23"/>
    </row>
    <row r="942" spans="4:4" ht="14.25" customHeight="1" x14ac:dyDescent="0.3">
      <c r="D942" s="23"/>
    </row>
    <row r="943" spans="4:4" ht="14.25" customHeight="1" x14ac:dyDescent="0.3">
      <c r="D943" s="23"/>
    </row>
    <row r="944" spans="4:4" ht="14.25" customHeight="1" x14ac:dyDescent="0.3">
      <c r="D944" s="23"/>
    </row>
    <row r="945" spans="4:4" ht="14.25" customHeight="1" x14ac:dyDescent="0.3">
      <c r="D945" s="23"/>
    </row>
    <row r="946" spans="4:4" ht="14.25" customHeight="1" x14ac:dyDescent="0.3">
      <c r="D946" s="23"/>
    </row>
    <row r="947" spans="4:4" ht="14.25" customHeight="1" x14ac:dyDescent="0.3">
      <c r="D947" s="23"/>
    </row>
    <row r="948" spans="4:4" ht="14.25" customHeight="1" x14ac:dyDescent="0.3">
      <c r="D948" s="23"/>
    </row>
    <row r="949" spans="4:4" ht="14.25" customHeight="1" x14ac:dyDescent="0.3">
      <c r="D949" s="23"/>
    </row>
    <row r="950" spans="4:4" ht="14.25" customHeight="1" x14ac:dyDescent="0.3">
      <c r="D950" s="23"/>
    </row>
    <row r="951" spans="4:4" ht="14.25" customHeight="1" x14ac:dyDescent="0.3">
      <c r="D951" s="23"/>
    </row>
    <row r="952" spans="4:4" ht="14.25" customHeight="1" x14ac:dyDescent="0.3">
      <c r="D952" s="23"/>
    </row>
    <row r="953" spans="4:4" ht="14.25" customHeight="1" x14ac:dyDescent="0.3">
      <c r="D953" s="23"/>
    </row>
    <row r="954" spans="4:4" ht="14.25" customHeight="1" x14ac:dyDescent="0.3">
      <c r="D954" s="23"/>
    </row>
    <row r="955" spans="4:4" ht="14.25" customHeight="1" x14ac:dyDescent="0.3">
      <c r="D955" s="23"/>
    </row>
    <row r="956" spans="4:4" ht="14.25" customHeight="1" x14ac:dyDescent="0.3">
      <c r="D956" s="23"/>
    </row>
    <row r="957" spans="4:4" ht="14.25" customHeight="1" x14ac:dyDescent="0.3">
      <c r="D957" s="23"/>
    </row>
    <row r="958" spans="4:4" ht="14.25" customHeight="1" x14ac:dyDescent="0.3">
      <c r="D958" s="23"/>
    </row>
    <row r="959" spans="4:4" ht="14.25" customHeight="1" x14ac:dyDescent="0.3">
      <c r="D959" s="23"/>
    </row>
    <row r="960" spans="4:4" ht="14.25" customHeight="1" x14ac:dyDescent="0.3">
      <c r="D960" s="23"/>
    </row>
    <row r="961" spans="4:4" ht="14.25" customHeight="1" x14ac:dyDescent="0.3">
      <c r="D961" s="23"/>
    </row>
    <row r="962" spans="4:4" ht="14.25" customHeight="1" x14ac:dyDescent="0.3">
      <c r="D962" s="23"/>
    </row>
    <row r="963" spans="4:4" ht="14.25" customHeight="1" x14ac:dyDescent="0.3">
      <c r="D963" s="23"/>
    </row>
    <row r="964" spans="4:4" ht="14.25" customHeight="1" x14ac:dyDescent="0.3">
      <c r="D964" s="23"/>
    </row>
    <row r="965" spans="4:4" ht="14.25" customHeight="1" x14ac:dyDescent="0.3">
      <c r="D965" s="23"/>
    </row>
    <row r="966" spans="4:4" ht="14.25" customHeight="1" x14ac:dyDescent="0.3">
      <c r="D966" s="23"/>
    </row>
    <row r="967" spans="4:4" ht="14.25" customHeight="1" x14ac:dyDescent="0.3">
      <c r="D967" s="23"/>
    </row>
    <row r="968" spans="4:4" ht="14.25" customHeight="1" x14ac:dyDescent="0.3">
      <c r="D968" s="23"/>
    </row>
    <row r="969" spans="4:4" ht="14.25" customHeight="1" x14ac:dyDescent="0.3">
      <c r="D969" s="23"/>
    </row>
    <row r="970" spans="4:4" ht="14.25" customHeight="1" x14ac:dyDescent="0.3">
      <c r="D970" s="23"/>
    </row>
    <row r="971" spans="4:4" ht="14.25" customHeight="1" x14ac:dyDescent="0.3">
      <c r="D971" s="23"/>
    </row>
    <row r="972" spans="4:4" ht="14.25" customHeight="1" x14ac:dyDescent="0.3">
      <c r="D972" s="23"/>
    </row>
    <row r="973" spans="4:4" ht="14.25" customHeight="1" x14ac:dyDescent="0.3">
      <c r="D973" s="23"/>
    </row>
    <row r="974" spans="4:4" ht="14.25" customHeight="1" x14ac:dyDescent="0.3">
      <c r="D974" s="23"/>
    </row>
    <row r="975" spans="4:4" ht="14.25" customHeight="1" x14ac:dyDescent="0.3">
      <c r="D975" s="23"/>
    </row>
    <row r="976" spans="4:4" ht="14.25" customHeight="1" x14ac:dyDescent="0.3">
      <c r="D976" s="23"/>
    </row>
    <row r="977" spans="4:4" ht="14.25" customHeight="1" x14ac:dyDescent="0.3">
      <c r="D977" s="23"/>
    </row>
    <row r="978" spans="4:4" ht="14.25" customHeight="1" x14ac:dyDescent="0.3">
      <c r="D978" s="23"/>
    </row>
    <row r="979" spans="4:4" ht="14.25" customHeight="1" x14ac:dyDescent="0.3">
      <c r="D979" s="23"/>
    </row>
    <row r="980" spans="4:4" ht="14.25" customHeight="1" x14ac:dyDescent="0.3">
      <c r="D980" s="23"/>
    </row>
    <row r="981" spans="4:4" ht="14.25" customHeight="1" x14ac:dyDescent="0.3">
      <c r="D981" s="23"/>
    </row>
    <row r="982" spans="4:4" ht="14.25" customHeight="1" x14ac:dyDescent="0.3">
      <c r="D982" s="23"/>
    </row>
    <row r="983" spans="4:4" ht="14.25" customHeight="1" x14ac:dyDescent="0.3">
      <c r="D983" s="23"/>
    </row>
    <row r="984" spans="4:4" ht="14.25" customHeight="1" x14ac:dyDescent="0.3">
      <c r="D984" s="23"/>
    </row>
    <row r="985" spans="4:4" ht="14.25" customHeight="1" x14ac:dyDescent="0.3">
      <c r="D985" s="23"/>
    </row>
    <row r="986" spans="4:4" ht="14.25" customHeight="1" x14ac:dyDescent="0.3">
      <c r="D986" s="23"/>
    </row>
    <row r="987" spans="4:4" ht="14.25" customHeight="1" x14ac:dyDescent="0.3">
      <c r="D987" s="23"/>
    </row>
    <row r="988" spans="4:4" ht="14.25" customHeight="1" x14ac:dyDescent="0.3">
      <c r="D988" s="23"/>
    </row>
    <row r="989" spans="4:4" ht="14.25" customHeight="1" x14ac:dyDescent="0.3">
      <c r="D989" s="23"/>
    </row>
    <row r="990" spans="4:4" ht="14.25" customHeight="1" x14ac:dyDescent="0.3">
      <c r="D990" s="23"/>
    </row>
    <row r="991" spans="4:4" ht="14.25" customHeight="1" x14ac:dyDescent="0.3">
      <c r="D991" s="23"/>
    </row>
    <row r="992" spans="4:4" ht="14.25" customHeight="1" x14ac:dyDescent="0.3">
      <c r="D992" s="23"/>
    </row>
    <row r="993" spans="4:4" ht="14.25" customHeight="1" x14ac:dyDescent="0.3">
      <c r="D993" s="23"/>
    </row>
    <row r="994" spans="4:4" ht="14.25" customHeight="1" x14ac:dyDescent="0.3">
      <c r="D994" s="23"/>
    </row>
    <row r="995" spans="4:4" ht="14.25" customHeight="1" x14ac:dyDescent="0.3">
      <c r="D995" s="23"/>
    </row>
    <row r="996" spans="4:4" ht="14.25" customHeight="1" x14ac:dyDescent="0.3">
      <c r="D996" s="23"/>
    </row>
    <row r="997" spans="4:4" ht="14.25" customHeight="1" x14ac:dyDescent="0.3">
      <c r="D997" s="23"/>
    </row>
    <row r="998" spans="4:4" ht="14.25" customHeight="1" x14ac:dyDescent="0.3">
      <c r="D998" s="23"/>
    </row>
    <row r="999" spans="4:4" ht="14.25" customHeight="1" x14ac:dyDescent="0.3">
      <c r="D999" s="23"/>
    </row>
    <row r="1000" spans="4:4" ht="14.25" customHeight="1" x14ac:dyDescent="0.3">
      <c r="D1000" s="23"/>
    </row>
  </sheetData>
  <mergeCells count="1">
    <mergeCell ref="E1:G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10.33203125" customWidth="1"/>
    <col min="2" max="2" width="38" customWidth="1"/>
    <col min="3" max="3" width="16.5546875" customWidth="1"/>
    <col min="4" max="4" width="17.5546875" customWidth="1"/>
    <col min="5" max="5" width="26.109375" customWidth="1"/>
    <col min="6" max="26" width="8.6640625" customWidth="1"/>
  </cols>
  <sheetData>
    <row r="1" spans="1:26" ht="14.25" customHeight="1" x14ac:dyDescent="0.3">
      <c r="A1" s="27" t="s">
        <v>174</v>
      </c>
      <c r="B1" s="27" t="s">
        <v>175</v>
      </c>
      <c r="C1" s="27" t="s">
        <v>223</v>
      </c>
      <c r="D1" s="27" t="s">
        <v>224</v>
      </c>
      <c r="E1" s="27" t="s">
        <v>225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 customHeight="1" x14ac:dyDescent="0.3">
      <c r="A2" s="5" t="s">
        <v>12</v>
      </c>
      <c r="B2" s="5" t="s">
        <v>184</v>
      </c>
      <c r="C2" s="5">
        <v>1.5</v>
      </c>
      <c r="D2" s="5">
        <v>4</v>
      </c>
      <c r="E2" s="5">
        <v>0.15</v>
      </c>
    </row>
    <row r="3" spans="1:26" ht="14.25" customHeight="1" x14ac:dyDescent="0.3">
      <c r="A3" s="5" t="s">
        <v>15</v>
      </c>
      <c r="B3" s="5" t="s">
        <v>188</v>
      </c>
      <c r="C3" s="5">
        <v>2</v>
      </c>
      <c r="D3" s="5">
        <v>5</v>
      </c>
      <c r="E3" s="5">
        <v>0.2</v>
      </c>
    </row>
    <row r="4" spans="1:26" ht="14.25" customHeight="1" x14ac:dyDescent="0.3">
      <c r="A4" s="5" t="s">
        <v>18</v>
      </c>
      <c r="B4" s="5" t="s">
        <v>191</v>
      </c>
      <c r="C4" s="5">
        <v>2</v>
      </c>
      <c r="D4" s="5">
        <v>5</v>
      </c>
      <c r="E4" s="5">
        <v>0.2</v>
      </c>
    </row>
    <row r="5" spans="1:26" ht="14.25" customHeight="1" x14ac:dyDescent="0.3">
      <c r="A5" s="5" t="s">
        <v>82</v>
      </c>
      <c r="B5" s="5" t="s">
        <v>194</v>
      </c>
      <c r="C5" s="5">
        <v>4</v>
      </c>
      <c r="D5" s="5">
        <v>10</v>
      </c>
      <c r="E5" s="5">
        <v>0.35</v>
      </c>
    </row>
    <row r="6" spans="1:26" ht="14.25" customHeight="1" x14ac:dyDescent="0.3">
      <c r="A6" s="5" t="s">
        <v>94</v>
      </c>
      <c r="B6" s="5" t="s">
        <v>197</v>
      </c>
      <c r="C6" s="5">
        <v>2</v>
      </c>
      <c r="D6" s="5">
        <v>5</v>
      </c>
      <c r="E6" s="5">
        <v>0.2</v>
      </c>
    </row>
    <row r="7" spans="1:26" ht="14.25" customHeight="1" x14ac:dyDescent="0.3">
      <c r="A7" s="5" t="s">
        <v>21</v>
      </c>
      <c r="B7" s="5" t="s">
        <v>200</v>
      </c>
      <c r="C7" s="5">
        <v>1.5</v>
      </c>
      <c r="D7" s="5">
        <v>4</v>
      </c>
      <c r="E7" s="5">
        <v>0.15</v>
      </c>
    </row>
    <row r="8" spans="1:26" ht="14.25" customHeight="1" x14ac:dyDescent="0.3">
      <c r="A8" s="5" t="s">
        <v>24</v>
      </c>
      <c r="B8" s="5" t="s">
        <v>203</v>
      </c>
      <c r="C8" s="5">
        <v>1.5</v>
      </c>
      <c r="D8" s="5">
        <v>4</v>
      </c>
      <c r="E8" s="5">
        <v>0.1</v>
      </c>
    </row>
    <row r="9" spans="1:26" ht="14.25" customHeight="1" x14ac:dyDescent="0.3">
      <c r="C9" s="6"/>
    </row>
    <row r="10" spans="1:26" ht="14.25" customHeight="1" x14ac:dyDescent="0.3">
      <c r="B10" s="5" t="s">
        <v>226</v>
      </c>
    </row>
    <row r="11" spans="1:26" ht="14.25" customHeight="1" x14ac:dyDescent="0.3">
      <c r="B11" s="5" t="s">
        <v>227</v>
      </c>
      <c r="C11" s="5">
        <v>1300</v>
      </c>
      <c r="D11" s="29" t="s">
        <v>228</v>
      </c>
    </row>
    <row r="12" spans="1:26" ht="14.25" customHeight="1" x14ac:dyDescent="0.3">
      <c r="B12" s="5" t="s">
        <v>229</v>
      </c>
      <c r="C12" s="8"/>
    </row>
    <row r="13" spans="1:26" ht="14.25" customHeight="1" x14ac:dyDescent="0.3">
      <c r="B13" s="5" t="s">
        <v>230</v>
      </c>
      <c r="C13" s="5">
        <v>3900</v>
      </c>
      <c r="D13" s="29" t="s">
        <v>231</v>
      </c>
    </row>
    <row r="14" spans="1:26" ht="14.25" customHeight="1" x14ac:dyDescent="0.3">
      <c r="B14" s="5" t="s">
        <v>232</v>
      </c>
      <c r="C14" s="5" t="s">
        <v>233</v>
      </c>
      <c r="D14" s="29"/>
    </row>
    <row r="15" spans="1:26" ht="14.25" customHeight="1" x14ac:dyDescent="0.3">
      <c r="B15" s="30" t="s">
        <v>234</v>
      </c>
      <c r="C15" s="8"/>
    </row>
    <row r="16" spans="1:26" ht="14.25" customHeight="1" x14ac:dyDescent="0.3">
      <c r="C16" s="8"/>
    </row>
    <row r="17" spans="3:3" ht="14.25" customHeight="1" x14ac:dyDescent="0.3">
      <c r="C17" s="8"/>
    </row>
    <row r="18" spans="3:3" ht="14.25" customHeight="1" x14ac:dyDescent="0.3">
      <c r="C18" s="8"/>
    </row>
    <row r="19" spans="3:3" ht="14.25" customHeight="1" x14ac:dyDescent="0.3">
      <c r="C19" s="8"/>
    </row>
    <row r="20" spans="3:3" ht="14.25" customHeight="1" x14ac:dyDescent="0.3">
      <c r="C20" s="8"/>
    </row>
    <row r="21" spans="3:3" ht="14.25" customHeight="1" x14ac:dyDescent="0.3">
      <c r="C21" s="8"/>
    </row>
    <row r="22" spans="3:3" ht="14.25" customHeight="1" x14ac:dyDescent="0.3">
      <c r="C22" s="6"/>
    </row>
    <row r="23" spans="3:3" ht="14.25" customHeight="1" x14ac:dyDescent="0.3">
      <c r="C23" s="6"/>
    </row>
    <row r="24" spans="3:3" ht="14.25" customHeight="1" x14ac:dyDescent="0.3">
      <c r="C24" s="8"/>
    </row>
    <row r="25" spans="3:3" ht="14.25" customHeight="1" x14ac:dyDescent="0.3">
      <c r="C25" s="8"/>
    </row>
    <row r="26" spans="3:3" ht="14.25" customHeight="1" x14ac:dyDescent="0.3">
      <c r="C26" s="8"/>
    </row>
    <row r="27" spans="3:3" ht="14.25" customHeight="1" x14ac:dyDescent="0.3">
      <c r="C27" s="8"/>
    </row>
    <row r="28" spans="3:3" ht="14.25" customHeight="1" x14ac:dyDescent="0.3">
      <c r="C28" s="8"/>
    </row>
    <row r="29" spans="3:3" ht="14.25" customHeight="1" x14ac:dyDescent="0.3">
      <c r="C29" s="8"/>
    </row>
    <row r="30" spans="3:3" ht="14.25" customHeight="1" x14ac:dyDescent="0.3">
      <c r="C30" s="8"/>
    </row>
    <row r="31" spans="3:3" ht="14.25" customHeight="1" x14ac:dyDescent="0.3">
      <c r="C31" s="8"/>
    </row>
    <row r="32" spans="3:3" ht="14.25" customHeight="1" x14ac:dyDescent="0.3">
      <c r="C32" s="6"/>
    </row>
    <row r="33" spans="3:3" ht="14.25" customHeight="1" x14ac:dyDescent="0.3">
      <c r="C33" s="6"/>
    </row>
    <row r="34" spans="3:3" ht="14.25" customHeight="1" x14ac:dyDescent="0.3">
      <c r="C34" s="8"/>
    </row>
    <row r="35" spans="3:3" ht="14.25" customHeight="1" x14ac:dyDescent="0.3">
      <c r="C35" s="8"/>
    </row>
    <row r="36" spans="3:3" ht="14.25" customHeight="1" x14ac:dyDescent="0.3">
      <c r="C36" s="8"/>
    </row>
    <row r="37" spans="3:3" ht="14.25" customHeight="1" x14ac:dyDescent="0.3">
      <c r="C37" s="8"/>
    </row>
    <row r="38" spans="3:3" ht="14.25" customHeight="1" x14ac:dyDescent="0.3">
      <c r="C38" s="8"/>
    </row>
    <row r="39" spans="3:3" ht="14.25" customHeight="1" x14ac:dyDescent="0.3">
      <c r="C39" s="8"/>
    </row>
    <row r="40" spans="3:3" ht="14.25" customHeight="1" x14ac:dyDescent="0.3">
      <c r="C40" s="8"/>
    </row>
    <row r="41" spans="3:3" ht="14.25" customHeight="1" x14ac:dyDescent="0.3">
      <c r="C41" s="8"/>
    </row>
    <row r="42" spans="3:3" ht="14.25" customHeight="1" x14ac:dyDescent="0.3">
      <c r="C42" s="6"/>
    </row>
    <row r="43" spans="3:3" ht="14.25" customHeight="1" x14ac:dyDescent="0.3">
      <c r="C43" s="6"/>
    </row>
    <row r="44" spans="3:3" ht="14.25" customHeight="1" x14ac:dyDescent="0.3">
      <c r="C44" s="8"/>
    </row>
    <row r="45" spans="3:3" ht="14.25" customHeight="1" x14ac:dyDescent="0.3">
      <c r="C45" s="8"/>
    </row>
    <row r="46" spans="3:3" ht="14.25" customHeight="1" x14ac:dyDescent="0.3">
      <c r="C46" s="8"/>
    </row>
    <row r="47" spans="3:3" ht="14.25" customHeight="1" x14ac:dyDescent="0.3">
      <c r="C47" s="8"/>
    </row>
    <row r="48" spans="3:3" ht="14.25" customHeight="1" x14ac:dyDescent="0.3">
      <c r="C48" s="8"/>
    </row>
    <row r="49" spans="3:3" ht="14.25" customHeight="1" x14ac:dyDescent="0.3">
      <c r="C49" s="8"/>
    </row>
    <row r="50" spans="3:3" ht="14.25" customHeight="1" x14ac:dyDescent="0.3">
      <c r="C50" s="8"/>
    </row>
    <row r="51" spans="3:3" ht="14.25" customHeight="1" x14ac:dyDescent="0.3">
      <c r="C51" s="8"/>
    </row>
    <row r="52" spans="3:3" ht="14.25" customHeight="1" x14ac:dyDescent="0.3">
      <c r="C52" s="6"/>
    </row>
    <row r="53" spans="3:3" ht="14.25" customHeight="1" x14ac:dyDescent="0.3">
      <c r="C53" s="31"/>
    </row>
    <row r="54" spans="3:3" ht="14.25" customHeight="1" x14ac:dyDescent="0.3">
      <c r="C54" s="8"/>
    </row>
    <row r="55" spans="3:3" ht="14.25" customHeight="1" x14ac:dyDescent="0.3">
      <c r="C55" s="8"/>
    </row>
    <row r="56" spans="3:3" ht="14.25" customHeight="1" x14ac:dyDescent="0.3">
      <c r="C56" s="8"/>
    </row>
    <row r="57" spans="3:3" ht="14.25" customHeight="1" x14ac:dyDescent="0.3">
      <c r="C57" s="8"/>
    </row>
    <row r="58" spans="3:3" ht="14.25" customHeight="1" x14ac:dyDescent="0.3">
      <c r="C58" s="8"/>
    </row>
    <row r="59" spans="3:3" ht="14.25" customHeight="1" x14ac:dyDescent="0.3">
      <c r="C59" s="8"/>
    </row>
    <row r="60" spans="3:3" ht="14.25" customHeight="1" x14ac:dyDescent="0.3">
      <c r="C60" s="8"/>
    </row>
    <row r="61" spans="3:3" ht="14.25" customHeight="1" x14ac:dyDescent="0.3">
      <c r="C61" s="8"/>
    </row>
    <row r="62" spans="3:3" ht="14.25" customHeight="1" x14ac:dyDescent="0.3">
      <c r="C62" s="6"/>
    </row>
    <row r="63" spans="3:3" ht="14.25" customHeight="1" x14ac:dyDescent="0.3">
      <c r="C63" s="31"/>
    </row>
    <row r="64" spans="3:3" ht="14.25" customHeight="1" x14ac:dyDescent="0.3">
      <c r="C64" s="8"/>
    </row>
    <row r="65" spans="3:3" ht="14.25" customHeight="1" x14ac:dyDescent="0.3">
      <c r="C65" s="8"/>
    </row>
    <row r="66" spans="3:3" ht="14.25" customHeight="1" x14ac:dyDescent="0.3">
      <c r="C66" s="8"/>
    </row>
    <row r="67" spans="3:3" ht="14.25" customHeight="1" x14ac:dyDescent="0.3">
      <c r="C67" s="8"/>
    </row>
    <row r="68" spans="3:3" ht="14.25" customHeight="1" x14ac:dyDescent="0.3">
      <c r="C68" s="8"/>
    </row>
    <row r="69" spans="3:3" ht="14.25" customHeight="1" x14ac:dyDescent="0.3">
      <c r="C69" s="8"/>
    </row>
    <row r="70" spans="3:3" ht="14.25" customHeight="1" x14ac:dyDescent="0.3">
      <c r="C70" s="8"/>
    </row>
    <row r="71" spans="3:3" ht="14.25" customHeight="1" x14ac:dyDescent="0.3">
      <c r="C71" s="8"/>
    </row>
    <row r="72" spans="3:3" ht="14.25" customHeight="1" x14ac:dyDescent="0.3">
      <c r="C72" s="6"/>
    </row>
    <row r="73" spans="3:3" ht="14.25" customHeight="1" x14ac:dyDescent="0.3">
      <c r="C73" s="31"/>
    </row>
    <row r="74" spans="3:3" ht="14.25" customHeight="1" x14ac:dyDescent="0.3">
      <c r="C74" s="8"/>
    </row>
    <row r="75" spans="3:3" ht="14.25" customHeight="1" x14ac:dyDescent="0.3">
      <c r="C75" s="8"/>
    </row>
    <row r="76" spans="3:3" ht="14.25" customHeight="1" x14ac:dyDescent="0.3">
      <c r="C76" s="8"/>
    </row>
    <row r="77" spans="3:3" ht="14.25" customHeight="1" x14ac:dyDescent="0.3">
      <c r="C77" s="8"/>
    </row>
    <row r="78" spans="3:3" ht="14.25" customHeight="1" x14ac:dyDescent="0.3">
      <c r="C78" s="8"/>
    </row>
    <row r="79" spans="3:3" ht="14.25" customHeight="1" x14ac:dyDescent="0.3">
      <c r="C79" s="8"/>
    </row>
    <row r="80" spans="3:3" ht="14.25" customHeight="1" x14ac:dyDescent="0.3">
      <c r="C80" s="8"/>
    </row>
    <row r="81" spans="3:3" ht="14.25" customHeight="1" x14ac:dyDescent="0.3">
      <c r="C81" s="8"/>
    </row>
    <row r="82" spans="3:3" ht="14.25" customHeight="1" x14ac:dyDescent="0.3">
      <c r="C82" s="6"/>
    </row>
    <row r="83" spans="3:3" ht="14.25" customHeight="1" x14ac:dyDescent="0.3">
      <c r="C83" s="31"/>
    </row>
    <row r="84" spans="3:3" ht="14.25" customHeight="1" x14ac:dyDescent="0.3">
      <c r="C84" s="8"/>
    </row>
    <row r="85" spans="3:3" ht="14.25" customHeight="1" x14ac:dyDescent="0.3">
      <c r="C85" s="8"/>
    </row>
    <row r="86" spans="3:3" ht="14.25" customHeight="1" x14ac:dyDescent="0.3">
      <c r="C86" s="8"/>
    </row>
    <row r="87" spans="3:3" ht="14.25" customHeight="1" x14ac:dyDescent="0.3">
      <c r="C87" s="8"/>
    </row>
    <row r="88" spans="3:3" ht="14.25" customHeight="1" x14ac:dyDescent="0.3">
      <c r="C88" s="8"/>
    </row>
    <row r="89" spans="3:3" ht="14.25" customHeight="1" x14ac:dyDescent="0.3">
      <c r="C89" s="8"/>
    </row>
    <row r="90" spans="3:3" ht="14.25" customHeight="1" x14ac:dyDescent="0.3">
      <c r="C90" s="8"/>
    </row>
    <row r="91" spans="3:3" ht="14.25" customHeight="1" x14ac:dyDescent="0.3">
      <c r="C91" s="8"/>
    </row>
    <row r="92" spans="3:3" ht="14.25" customHeight="1" x14ac:dyDescent="0.3">
      <c r="C92" s="6"/>
    </row>
    <row r="93" spans="3:3" ht="14.25" customHeight="1" x14ac:dyDescent="0.3">
      <c r="C93" s="31"/>
    </row>
    <row r="94" spans="3:3" ht="14.25" customHeight="1" x14ac:dyDescent="0.3">
      <c r="C94" s="8"/>
    </row>
    <row r="95" spans="3:3" ht="14.25" customHeight="1" x14ac:dyDescent="0.3">
      <c r="C95" s="8"/>
    </row>
    <row r="96" spans="3:3" ht="14.25" customHeight="1" x14ac:dyDescent="0.3">
      <c r="C96" s="8"/>
    </row>
    <row r="97" spans="3:3" ht="14.25" customHeight="1" x14ac:dyDescent="0.3">
      <c r="C97" s="8"/>
    </row>
    <row r="98" spans="3:3" ht="14.25" customHeight="1" x14ac:dyDescent="0.3">
      <c r="C98" s="8"/>
    </row>
    <row r="99" spans="3:3" ht="14.25" customHeight="1" x14ac:dyDescent="0.3">
      <c r="C99" s="8"/>
    </row>
    <row r="100" spans="3:3" ht="14.25" customHeight="1" x14ac:dyDescent="0.3">
      <c r="C100" s="8"/>
    </row>
    <row r="101" spans="3:3" ht="14.25" customHeight="1" x14ac:dyDescent="0.3">
      <c r="C101" s="8"/>
    </row>
    <row r="102" spans="3:3" ht="14.25" customHeight="1" x14ac:dyDescent="0.3">
      <c r="C102" s="6"/>
    </row>
    <row r="103" spans="3:3" ht="14.25" customHeight="1" x14ac:dyDescent="0.3">
      <c r="C103" s="31"/>
    </row>
    <row r="104" spans="3:3" ht="14.25" customHeight="1" x14ac:dyDescent="0.3">
      <c r="C104" s="8"/>
    </row>
    <row r="105" spans="3:3" ht="14.25" customHeight="1" x14ac:dyDescent="0.3">
      <c r="C105" s="8"/>
    </row>
    <row r="106" spans="3:3" ht="14.25" customHeight="1" x14ac:dyDescent="0.3">
      <c r="C106" s="8"/>
    </row>
    <row r="107" spans="3:3" ht="14.25" customHeight="1" x14ac:dyDescent="0.3">
      <c r="C107" s="8"/>
    </row>
    <row r="108" spans="3:3" ht="14.25" customHeight="1" x14ac:dyDescent="0.3">
      <c r="C108" s="8"/>
    </row>
    <row r="109" spans="3:3" ht="14.25" customHeight="1" x14ac:dyDescent="0.3">
      <c r="C109" s="8"/>
    </row>
    <row r="110" spans="3:3" ht="14.25" customHeight="1" x14ac:dyDescent="0.3">
      <c r="C110" s="8"/>
    </row>
    <row r="111" spans="3:3" ht="14.25" customHeight="1" x14ac:dyDescent="0.3">
      <c r="C111" s="8"/>
    </row>
    <row r="112" spans="3:3" ht="14.25" customHeight="1" x14ac:dyDescent="0.3">
      <c r="C112" s="6"/>
    </row>
    <row r="113" spans="3:3" ht="14.25" customHeight="1" x14ac:dyDescent="0.3">
      <c r="C113" s="31"/>
    </row>
    <row r="114" spans="3:3" ht="14.25" customHeight="1" x14ac:dyDescent="0.3">
      <c r="C114" s="8"/>
    </row>
    <row r="115" spans="3:3" ht="14.25" customHeight="1" x14ac:dyDescent="0.3">
      <c r="C115" s="8"/>
    </row>
    <row r="116" spans="3:3" ht="14.25" customHeight="1" x14ac:dyDescent="0.3">
      <c r="C116" s="8"/>
    </row>
    <row r="117" spans="3:3" ht="14.25" customHeight="1" x14ac:dyDescent="0.3">
      <c r="C117" s="8"/>
    </row>
    <row r="118" spans="3:3" ht="14.25" customHeight="1" x14ac:dyDescent="0.3">
      <c r="C118" s="8"/>
    </row>
    <row r="119" spans="3:3" ht="14.25" customHeight="1" x14ac:dyDescent="0.3">
      <c r="C119" s="8"/>
    </row>
    <row r="120" spans="3:3" ht="14.25" customHeight="1" x14ac:dyDescent="0.3">
      <c r="C120" s="8"/>
    </row>
    <row r="121" spans="3:3" ht="14.25" customHeight="1" x14ac:dyDescent="0.3">
      <c r="C121" s="8"/>
    </row>
    <row r="122" spans="3:3" ht="14.25" customHeight="1" x14ac:dyDescent="0.3">
      <c r="C122" s="6"/>
    </row>
    <row r="123" spans="3:3" ht="14.25" customHeight="1" x14ac:dyDescent="0.3">
      <c r="C123" s="31"/>
    </row>
    <row r="124" spans="3:3" ht="14.25" customHeight="1" x14ac:dyDescent="0.3">
      <c r="C124" s="8"/>
    </row>
    <row r="125" spans="3:3" ht="14.25" customHeight="1" x14ac:dyDescent="0.3">
      <c r="C125" s="8"/>
    </row>
    <row r="126" spans="3:3" ht="14.25" customHeight="1" x14ac:dyDescent="0.3">
      <c r="C126" s="8"/>
    </row>
    <row r="127" spans="3:3" ht="14.25" customHeight="1" x14ac:dyDescent="0.3">
      <c r="C127" s="8"/>
    </row>
    <row r="128" spans="3:3" ht="14.25" customHeight="1" x14ac:dyDescent="0.3">
      <c r="C128" s="8"/>
    </row>
    <row r="129" spans="3:3" ht="14.25" customHeight="1" x14ac:dyDescent="0.3">
      <c r="C129" s="8"/>
    </row>
    <row r="130" spans="3:3" ht="14.25" customHeight="1" x14ac:dyDescent="0.3">
      <c r="C130" s="8"/>
    </row>
    <row r="131" spans="3:3" ht="14.25" customHeight="1" x14ac:dyDescent="0.3">
      <c r="C131" s="8"/>
    </row>
    <row r="132" spans="3:3" ht="14.25" customHeight="1" x14ac:dyDescent="0.3">
      <c r="C132" s="6"/>
    </row>
    <row r="133" spans="3:3" ht="14.25" customHeight="1" x14ac:dyDescent="0.3">
      <c r="C133" s="31"/>
    </row>
    <row r="134" spans="3:3" ht="14.25" customHeight="1" x14ac:dyDescent="0.3">
      <c r="C134" s="8"/>
    </row>
    <row r="135" spans="3:3" ht="14.25" customHeight="1" x14ac:dyDescent="0.3">
      <c r="C135" s="8"/>
    </row>
    <row r="136" spans="3:3" ht="14.25" customHeight="1" x14ac:dyDescent="0.3">
      <c r="C136" s="8"/>
    </row>
    <row r="137" spans="3:3" ht="14.25" customHeight="1" x14ac:dyDescent="0.3">
      <c r="C137" s="8"/>
    </row>
    <row r="138" spans="3:3" ht="14.25" customHeight="1" x14ac:dyDescent="0.3">
      <c r="C138" s="8"/>
    </row>
    <row r="139" spans="3:3" ht="14.25" customHeight="1" x14ac:dyDescent="0.3">
      <c r="C139" s="8"/>
    </row>
    <row r="140" spans="3:3" ht="14.25" customHeight="1" x14ac:dyDescent="0.3">
      <c r="C140" s="8"/>
    </row>
    <row r="141" spans="3:3" ht="14.25" customHeight="1" x14ac:dyDescent="0.3">
      <c r="C141" s="8"/>
    </row>
    <row r="142" spans="3:3" ht="14.25" customHeight="1" x14ac:dyDescent="0.3">
      <c r="C142" s="6"/>
    </row>
    <row r="143" spans="3:3" ht="14.25" customHeight="1" x14ac:dyDescent="0.3">
      <c r="C143" s="31"/>
    </row>
    <row r="144" spans="3:3" ht="14.25" customHeight="1" x14ac:dyDescent="0.3">
      <c r="C144" s="8"/>
    </row>
    <row r="145" spans="3:3" ht="14.25" customHeight="1" x14ac:dyDescent="0.3">
      <c r="C145" s="8"/>
    </row>
    <row r="146" spans="3:3" ht="14.25" customHeight="1" x14ac:dyDescent="0.3">
      <c r="C146" s="8"/>
    </row>
    <row r="147" spans="3:3" ht="14.25" customHeight="1" x14ac:dyDescent="0.3">
      <c r="C147" s="8"/>
    </row>
    <row r="148" spans="3:3" ht="14.25" customHeight="1" x14ac:dyDescent="0.3">
      <c r="C148" s="8"/>
    </row>
    <row r="149" spans="3:3" ht="14.25" customHeight="1" x14ac:dyDescent="0.3">
      <c r="C149" s="8"/>
    </row>
    <row r="150" spans="3:3" ht="14.25" customHeight="1" x14ac:dyDescent="0.3">
      <c r="C150" s="8"/>
    </row>
    <row r="151" spans="3:3" ht="14.25" customHeight="1" x14ac:dyDescent="0.3">
      <c r="C151" s="8"/>
    </row>
    <row r="152" spans="3:3" ht="14.25" customHeight="1" x14ac:dyDescent="0.3">
      <c r="C152" s="6"/>
    </row>
    <row r="153" spans="3:3" ht="14.25" customHeight="1" x14ac:dyDescent="0.3">
      <c r="C153" s="31"/>
    </row>
    <row r="154" spans="3:3" ht="14.25" customHeight="1" x14ac:dyDescent="0.3">
      <c r="C154" s="8"/>
    </row>
    <row r="155" spans="3:3" ht="14.25" customHeight="1" x14ac:dyDescent="0.3">
      <c r="C155" s="8"/>
    </row>
    <row r="156" spans="3:3" ht="14.25" customHeight="1" x14ac:dyDescent="0.3">
      <c r="C156" s="8"/>
    </row>
    <row r="157" spans="3:3" ht="14.25" customHeight="1" x14ac:dyDescent="0.3">
      <c r="C157" s="8"/>
    </row>
    <row r="158" spans="3:3" ht="14.25" customHeight="1" x14ac:dyDescent="0.3">
      <c r="C158" s="8"/>
    </row>
    <row r="159" spans="3:3" ht="14.25" customHeight="1" x14ac:dyDescent="0.3">
      <c r="C159" s="8"/>
    </row>
    <row r="160" spans="3:3" ht="14.25" customHeight="1" x14ac:dyDescent="0.3">
      <c r="C160" s="8"/>
    </row>
    <row r="161" spans="3:3" ht="14.25" customHeight="1" x14ac:dyDescent="0.3">
      <c r="C161" s="8"/>
    </row>
    <row r="162" spans="3:3" ht="14.25" customHeight="1" x14ac:dyDescent="0.3">
      <c r="C162" s="6"/>
    </row>
    <row r="163" spans="3:3" ht="14.25" customHeight="1" x14ac:dyDescent="0.3">
      <c r="C163" s="31"/>
    </row>
    <row r="164" spans="3:3" ht="14.25" customHeight="1" x14ac:dyDescent="0.3">
      <c r="C164" s="8"/>
    </row>
    <row r="165" spans="3:3" ht="14.25" customHeight="1" x14ac:dyDescent="0.3">
      <c r="C165" s="8"/>
    </row>
    <row r="166" spans="3:3" ht="14.25" customHeight="1" x14ac:dyDescent="0.3">
      <c r="C166" s="8"/>
    </row>
    <row r="167" spans="3:3" ht="14.25" customHeight="1" x14ac:dyDescent="0.3">
      <c r="C167" s="8"/>
    </row>
    <row r="168" spans="3:3" ht="14.25" customHeight="1" x14ac:dyDescent="0.3">
      <c r="C168" s="8"/>
    </row>
    <row r="169" spans="3:3" ht="14.25" customHeight="1" x14ac:dyDescent="0.3">
      <c r="C169" s="8"/>
    </row>
    <row r="170" spans="3:3" ht="14.25" customHeight="1" x14ac:dyDescent="0.3">
      <c r="C170" s="8"/>
    </row>
    <row r="171" spans="3:3" ht="14.25" customHeight="1" x14ac:dyDescent="0.3">
      <c r="C171" s="8"/>
    </row>
    <row r="172" spans="3:3" ht="14.25" customHeight="1" x14ac:dyDescent="0.3">
      <c r="C172" s="6"/>
    </row>
    <row r="173" spans="3:3" ht="14.25" customHeight="1" x14ac:dyDescent="0.3">
      <c r="C173" s="31"/>
    </row>
    <row r="174" spans="3:3" ht="14.25" customHeight="1" x14ac:dyDescent="0.3">
      <c r="C174" s="8"/>
    </row>
    <row r="175" spans="3:3" ht="14.25" customHeight="1" x14ac:dyDescent="0.3">
      <c r="C175" s="8"/>
    </row>
    <row r="176" spans="3:3" ht="14.25" customHeight="1" x14ac:dyDescent="0.3">
      <c r="C176" s="8"/>
    </row>
    <row r="177" spans="3:3" ht="14.25" customHeight="1" x14ac:dyDescent="0.3">
      <c r="C177" s="8"/>
    </row>
    <row r="178" spans="3:3" ht="14.25" customHeight="1" x14ac:dyDescent="0.3">
      <c r="C178" s="8"/>
    </row>
    <row r="179" spans="3:3" ht="14.25" customHeight="1" x14ac:dyDescent="0.3">
      <c r="C179" s="8"/>
    </row>
    <row r="180" spans="3:3" ht="14.25" customHeight="1" x14ac:dyDescent="0.3">
      <c r="C180" s="8"/>
    </row>
    <row r="181" spans="3:3" ht="14.25" customHeight="1" x14ac:dyDescent="0.3">
      <c r="C181" s="8"/>
    </row>
    <row r="182" spans="3:3" ht="14.25" customHeight="1" x14ac:dyDescent="0.3">
      <c r="C182" s="6"/>
    </row>
    <row r="183" spans="3:3" ht="14.25" customHeight="1" x14ac:dyDescent="0.3">
      <c r="C183" s="31"/>
    </row>
    <row r="184" spans="3:3" ht="14.25" customHeight="1" x14ac:dyDescent="0.3">
      <c r="C184" s="8"/>
    </row>
    <row r="185" spans="3:3" ht="14.25" customHeight="1" x14ac:dyDescent="0.3">
      <c r="C185" s="8"/>
    </row>
    <row r="186" spans="3:3" ht="14.25" customHeight="1" x14ac:dyDescent="0.3">
      <c r="C186" s="8"/>
    </row>
    <row r="187" spans="3:3" ht="14.25" customHeight="1" x14ac:dyDescent="0.3">
      <c r="C187" s="8"/>
    </row>
    <row r="188" spans="3:3" ht="14.25" customHeight="1" x14ac:dyDescent="0.3">
      <c r="C188" s="8"/>
    </row>
    <row r="189" spans="3:3" ht="14.25" customHeight="1" x14ac:dyDescent="0.3">
      <c r="C189" s="8"/>
    </row>
    <row r="190" spans="3:3" ht="14.25" customHeight="1" x14ac:dyDescent="0.3">
      <c r="C190" s="8"/>
    </row>
    <row r="191" spans="3:3" ht="14.25" customHeight="1" x14ac:dyDescent="0.3">
      <c r="C191" s="8"/>
    </row>
    <row r="192" spans="3:3" ht="14.25" customHeight="1" x14ac:dyDescent="0.3">
      <c r="C192" s="6"/>
    </row>
    <row r="193" spans="3:3" ht="14.25" customHeight="1" x14ac:dyDescent="0.3">
      <c r="C193" s="31"/>
    </row>
    <row r="194" spans="3:3" ht="14.25" customHeight="1" x14ac:dyDescent="0.3">
      <c r="C194" s="8"/>
    </row>
    <row r="195" spans="3:3" ht="14.25" customHeight="1" x14ac:dyDescent="0.3">
      <c r="C195" s="8"/>
    </row>
    <row r="196" spans="3:3" ht="14.25" customHeight="1" x14ac:dyDescent="0.3">
      <c r="C196" s="8"/>
    </row>
    <row r="197" spans="3:3" ht="14.25" customHeight="1" x14ac:dyDescent="0.3">
      <c r="C197" s="8"/>
    </row>
    <row r="198" spans="3:3" ht="14.25" customHeight="1" x14ac:dyDescent="0.3">
      <c r="C198" s="8"/>
    </row>
    <row r="199" spans="3:3" ht="14.25" customHeight="1" x14ac:dyDescent="0.3">
      <c r="C199" s="8"/>
    </row>
    <row r="200" spans="3:3" ht="14.25" customHeight="1" x14ac:dyDescent="0.3">
      <c r="C200" s="8"/>
    </row>
    <row r="201" spans="3:3" ht="14.25" customHeight="1" x14ac:dyDescent="0.3">
      <c r="C201" s="8"/>
    </row>
    <row r="202" spans="3:3" ht="14.25" customHeight="1" x14ac:dyDescent="0.3">
      <c r="C202" s="6"/>
    </row>
    <row r="203" spans="3:3" ht="14.25" customHeight="1" x14ac:dyDescent="0.3">
      <c r="C203" s="31"/>
    </row>
    <row r="204" spans="3:3" ht="14.25" customHeight="1" x14ac:dyDescent="0.3">
      <c r="C204" s="8"/>
    </row>
    <row r="205" spans="3:3" ht="14.25" customHeight="1" x14ac:dyDescent="0.3">
      <c r="C205" s="8"/>
    </row>
    <row r="206" spans="3:3" ht="14.25" customHeight="1" x14ac:dyDescent="0.3">
      <c r="C206" s="8"/>
    </row>
    <row r="207" spans="3:3" ht="14.25" customHeight="1" x14ac:dyDescent="0.3">
      <c r="C207" s="8"/>
    </row>
    <row r="208" spans="3:3" ht="14.25" customHeight="1" x14ac:dyDescent="0.3">
      <c r="C208" s="8"/>
    </row>
    <row r="209" spans="3:3" ht="14.25" customHeight="1" x14ac:dyDescent="0.3">
      <c r="C209" s="8"/>
    </row>
    <row r="210" spans="3:3" ht="14.25" customHeight="1" x14ac:dyDescent="0.3">
      <c r="C210" s="6"/>
    </row>
    <row r="211" spans="3:3" ht="14.25" customHeight="1" x14ac:dyDescent="0.3">
      <c r="C211" s="8"/>
    </row>
    <row r="212" spans="3:3" ht="14.25" customHeight="1" x14ac:dyDescent="0.3">
      <c r="C212" s="8"/>
    </row>
    <row r="213" spans="3:3" ht="14.25" customHeight="1" x14ac:dyDescent="0.3">
      <c r="C213" s="8"/>
    </row>
    <row r="214" spans="3:3" ht="14.25" customHeight="1" x14ac:dyDescent="0.3">
      <c r="C214" s="8"/>
    </row>
    <row r="215" spans="3:3" ht="14.25" customHeight="1" x14ac:dyDescent="0.3">
      <c r="C215" s="8"/>
    </row>
    <row r="216" spans="3:3" ht="14.25" customHeight="1" x14ac:dyDescent="0.3">
      <c r="C216" s="8"/>
    </row>
    <row r="217" spans="3:3" ht="14.25" customHeight="1" x14ac:dyDescent="0.3">
      <c r="C217" s="6"/>
    </row>
    <row r="218" spans="3:3" ht="14.25" customHeight="1" x14ac:dyDescent="0.3">
      <c r="C218" s="31"/>
    </row>
    <row r="219" spans="3:3" ht="14.25" customHeight="1" x14ac:dyDescent="0.3">
      <c r="C219" s="8"/>
    </row>
    <row r="220" spans="3:3" ht="14.25" customHeight="1" x14ac:dyDescent="0.3">
      <c r="C220" s="8"/>
    </row>
    <row r="221" spans="3:3" ht="14.25" customHeight="1" x14ac:dyDescent="0.3">
      <c r="C221" s="8"/>
    </row>
    <row r="222" spans="3:3" ht="14.25" customHeight="1" x14ac:dyDescent="0.3">
      <c r="C222" s="8"/>
    </row>
    <row r="223" spans="3:3" ht="14.25" customHeight="1" x14ac:dyDescent="0.3">
      <c r="C223" s="8"/>
    </row>
    <row r="224" spans="3:3" ht="14.25" customHeight="1" x14ac:dyDescent="0.3">
      <c r="C224" s="8"/>
    </row>
    <row r="225" spans="3:3" ht="14.25" customHeight="1" x14ac:dyDescent="0.3">
      <c r="C225" s="8"/>
    </row>
    <row r="226" spans="3:3" ht="14.25" customHeight="1" x14ac:dyDescent="0.3">
      <c r="C226" s="8"/>
    </row>
    <row r="227" spans="3:3" ht="14.25" customHeight="1" x14ac:dyDescent="0.3">
      <c r="C227" s="8"/>
    </row>
    <row r="228" spans="3:3" ht="14.25" customHeight="1" x14ac:dyDescent="0.3">
      <c r="C228" s="8"/>
    </row>
    <row r="229" spans="3:3" ht="14.25" customHeight="1" x14ac:dyDescent="0.3">
      <c r="C229" s="8"/>
    </row>
    <row r="230" spans="3:3" ht="14.25" customHeight="1" x14ac:dyDescent="0.3">
      <c r="C230" s="8"/>
    </row>
    <row r="231" spans="3:3" ht="14.25" customHeight="1" x14ac:dyDescent="0.3">
      <c r="C231" s="8"/>
    </row>
    <row r="232" spans="3:3" ht="14.25" customHeight="1" x14ac:dyDescent="0.3">
      <c r="C232" s="8"/>
    </row>
    <row r="233" spans="3:3" ht="14.25" customHeight="1" x14ac:dyDescent="0.3">
      <c r="C233" s="8"/>
    </row>
    <row r="234" spans="3:3" ht="14.25" customHeight="1" x14ac:dyDescent="0.3">
      <c r="C234" s="8"/>
    </row>
    <row r="235" spans="3:3" ht="14.25" customHeight="1" x14ac:dyDescent="0.3">
      <c r="C235" s="8"/>
    </row>
    <row r="236" spans="3:3" ht="14.25" customHeight="1" x14ac:dyDescent="0.3">
      <c r="C236" s="8"/>
    </row>
    <row r="237" spans="3:3" ht="14.25" customHeight="1" x14ac:dyDescent="0.3">
      <c r="C237" s="8"/>
    </row>
    <row r="238" spans="3:3" ht="14.25" customHeight="1" x14ac:dyDescent="0.3">
      <c r="C238" s="8"/>
    </row>
    <row r="239" spans="3:3" ht="14.25" customHeight="1" x14ac:dyDescent="0.3">
      <c r="C239" s="8"/>
    </row>
    <row r="240" spans="3:3" ht="14.25" customHeight="1" x14ac:dyDescent="0.3">
      <c r="C240" s="8"/>
    </row>
    <row r="241" spans="3:3" ht="14.25" customHeight="1" x14ac:dyDescent="0.3">
      <c r="C241" s="8"/>
    </row>
    <row r="242" spans="3:3" ht="14.25" customHeight="1" x14ac:dyDescent="0.3">
      <c r="C242" s="8"/>
    </row>
    <row r="243" spans="3:3" ht="14.25" customHeight="1" x14ac:dyDescent="0.3">
      <c r="C243" s="8"/>
    </row>
    <row r="244" spans="3:3" ht="14.25" customHeight="1" x14ac:dyDescent="0.3">
      <c r="C244" s="8"/>
    </row>
    <row r="245" spans="3:3" ht="14.25" customHeight="1" x14ac:dyDescent="0.3">
      <c r="C245" s="8"/>
    </row>
    <row r="246" spans="3:3" ht="14.25" customHeight="1" x14ac:dyDescent="0.3">
      <c r="C246" s="8"/>
    </row>
    <row r="247" spans="3:3" ht="14.25" customHeight="1" x14ac:dyDescent="0.3">
      <c r="C247" s="8"/>
    </row>
    <row r="248" spans="3:3" ht="14.25" customHeight="1" x14ac:dyDescent="0.3">
      <c r="C248" s="8"/>
    </row>
    <row r="249" spans="3:3" ht="14.25" customHeight="1" x14ac:dyDescent="0.3">
      <c r="C249" s="8"/>
    </row>
    <row r="250" spans="3:3" ht="14.25" customHeight="1" x14ac:dyDescent="0.3">
      <c r="C250" s="8"/>
    </row>
    <row r="251" spans="3:3" ht="14.25" customHeight="1" x14ac:dyDescent="0.3">
      <c r="C251" s="8"/>
    </row>
    <row r="252" spans="3:3" ht="14.25" customHeight="1" x14ac:dyDescent="0.3">
      <c r="C252" s="8"/>
    </row>
    <row r="253" spans="3:3" ht="14.25" customHeight="1" x14ac:dyDescent="0.3">
      <c r="C253" s="8"/>
    </row>
    <row r="254" spans="3:3" ht="14.25" customHeight="1" x14ac:dyDescent="0.3">
      <c r="C254" s="8"/>
    </row>
    <row r="255" spans="3:3" ht="14.25" customHeight="1" x14ac:dyDescent="0.3">
      <c r="C255" s="8"/>
    </row>
    <row r="256" spans="3:3" ht="14.25" customHeight="1" x14ac:dyDescent="0.3">
      <c r="C256" s="8"/>
    </row>
    <row r="257" spans="3:3" ht="14.25" customHeight="1" x14ac:dyDescent="0.3">
      <c r="C257" s="8"/>
    </row>
    <row r="258" spans="3:3" ht="14.25" customHeight="1" x14ac:dyDescent="0.3">
      <c r="C258" s="8"/>
    </row>
    <row r="259" spans="3:3" ht="14.25" customHeight="1" x14ac:dyDescent="0.3">
      <c r="C259" s="8"/>
    </row>
    <row r="260" spans="3:3" ht="14.25" customHeight="1" x14ac:dyDescent="0.3">
      <c r="C260" s="8"/>
    </row>
    <row r="261" spans="3:3" ht="14.25" customHeight="1" x14ac:dyDescent="0.3">
      <c r="C261" s="8"/>
    </row>
    <row r="262" spans="3:3" ht="14.25" customHeight="1" x14ac:dyDescent="0.3">
      <c r="C262" s="8"/>
    </row>
    <row r="263" spans="3:3" ht="14.25" customHeight="1" x14ac:dyDescent="0.3">
      <c r="C263" s="8"/>
    </row>
    <row r="264" spans="3:3" ht="14.25" customHeight="1" x14ac:dyDescent="0.3">
      <c r="C264" s="8"/>
    </row>
    <row r="265" spans="3:3" ht="14.25" customHeight="1" x14ac:dyDescent="0.3">
      <c r="C265" s="8"/>
    </row>
    <row r="266" spans="3:3" ht="14.25" customHeight="1" x14ac:dyDescent="0.3">
      <c r="C266" s="8"/>
    </row>
    <row r="267" spans="3:3" ht="14.25" customHeight="1" x14ac:dyDescent="0.3">
      <c r="C267" s="8"/>
    </row>
    <row r="268" spans="3:3" ht="14.25" customHeight="1" x14ac:dyDescent="0.3">
      <c r="C268" s="8"/>
    </row>
    <row r="269" spans="3:3" ht="14.25" customHeight="1" x14ac:dyDescent="0.3">
      <c r="C269" s="8"/>
    </row>
    <row r="270" spans="3:3" ht="14.25" customHeight="1" x14ac:dyDescent="0.3">
      <c r="C270" s="8"/>
    </row>
    <row r="271" spans="3:3" ht="14.25" customHeight="1" x14ac:dyDescent="0.3">
      <c r="C271" s="8"/>
    </row>
    <row r="272" spans="3:3" ht="14.25" customHeight="1" x14ac:dyDescent="0.3">
      <c r="C272" s="8"/>
    </row>
    <row r="273" spans="3:3" ht="14.25" customHeight="1" x14ac:dyDescent="0.3">
      <c r="C273" s="8"/>
    </row>
    <row r="274" spans="3:3" ht="14.25" customHeight="1" x14ac:dyDescent="0.3">
      <c r="C274" s="8"/>
    </row>
    <row r="275" spans="3:3" ht="14.25" customHeight="1" x14ac:dyDescent="0.3">
      <c r="C275" s="8"/>
    </row>
    <row r="276" spans="3:3" ht="14.25" customHeight="1" x14ac:dyDescent="0.3">
      <c r="C276" s="8"/>
    </row>
    <row r="277" spans="3:3" ht="14.25" customHeight="1" x14ac:dyDescent="0.3">
      <c r="C277" s="8"/>
    </row>
    <row r="278" spans="3:3" ht="14.25" customHeight="1" x14ac:dyDescent="0.3">
      <c r="C278" s="8"/>
    </row>
    <row r="279" spans="3:3" ht="14.25" customHeight="1" x14ac:dyDescent="0.3">
      <c r="C279" s="8"/>
    </row>
    <row r="280" spans="3:3" ht="14.25" customHeight="1" x14ac:dyDescent="0.3">
      <c r="C280" s="8"/>
    </row>
    <row r="281" spans="3:3" ht="14.25" customHeight="1" x14ac:dyDescent="0.3">
      <c r="C281" s="8"/>
    </row>
    <row r="282" spans="3:3" ht="14.25" customHeight="1" x14ac:dyDescent="0.3">
      <c r="C282" s="8"/>
    </row>
    <row r="283" spans="3:3" ht="14.25" customHeight="1" x14ac:dyDescent="0.3">
      <c r="C283" s="8"/>
    </row>
    <row r="284" spans="3:3" ht="14.25" customHeight="1" x14ac:dyDescent="0.3">
      <c r="C284" s="8"/>
    </row>
    <row r="285" spans="3:3" ht="14.25" customHeight="1" x14ac:dyDescent="0.3">
      <c r="C285" s="8"/>
    </row>
    <row r="286" spans="3:3" ht="14.25" customHeight="1" x14ac:dyDescent="0.3">
      <c r="C286" s="8"/>
    </row>
    <row r="287" spans="3:3" ht="14.25" customHeight="1" x14ac:dyDescent="0.3">
      <c r="C287" s="8"/>
    </row>
    <row r="288" spans="3:3" ht="14.25" customHeight="1" x14ac:dyDescent="0.3">
      <c r="C288" s="8"/>
    </row>
    <row r="289" spans="3:3" ht="14.25" customHeight="1" x14ac:dyDescent="0.3">
      <c r="C289" s="8"/>
    </row>
    <row r="290" spans="3:3" ht="14.25" customHeight="1" x14ac:dyDescent="0.3">
      <c r="C290" s="8"/>
    </row>
    <row r="291" spans="3:3" ht="14.25" customHeight="1" x14ac:dyDescent="0.3">
      <c r="C291" s="8"/>
    </row>
    <row r="292" spans="3:3" ht="14.25" customHeight="1" x14ac:dyDescent="0.3">
      <c r="C292" s="8"/>
    </row>
    <row r="293" spans="3:3" ht="14.25" customHeight="1" x14ac:dyDescent="0.3">
      <c r="C293" s="8"/>
    </row>
    <row r="294" spans="3:3" ht="14.25" customHeight="1" x14ac:dyDescent="0.3">
      <c r="C294" s="8"/>
    </row>
    <row r="295" spans="3:3" ht="14.25" customHeight="1" x14ac:dyDescent="0.3">
      <c r="C295" s="8"/>
    </row>
    <row r="296" spans="3:3" ht="14.25" customHeight="1" x14ac:dyDescent="0.3">
      <c r="C296" s="8"/>
    </row>
    <row r="297" spans="3:3" ht="14.25" customHeight="1" x14ac:dyDescent="0.3">
      <c r="C297" s="8"/>
    </row>
    <row r="298" spans="3:3" ht="14.25" customHeight="1" x14ac:dyDescent="0.3">
      <c r="C298" s="8"/>
    </row>
    <row r="299" spans="3:3" ht="14.25" customHeight="1" x14ac:dyDescent="0.3">
      <c r="C299" s="8"/>
    </row>
    <row r="300" spans="3:3" ht="14.25" customHeight="1" x14ac:dyDescent="0.3">
      <c r="C300" s="8"/>
    </row>
    <row r="301" spans="3:3" ht="14.25" customHeight="1" x14ac:dyDescent="0.3">
      <c r="C301" s="8"/>
    </row>
    <row r="302" spans="3:3" ht="14.25" customHeight="1" x14ac:dyDescent="0.3">
      <c r="C302" s="8"/>
    </row>
    <row r="303" spans="3:3" ht="14.25" customHeight="1" x14ac:dyDescent="0.3">
      <c r="C303" s="8"/>
    </row>
    <row r="304" spans="3:3" ht="14.25" customHeight="1" x14ac:dyDescent="0.3">
      <c r="C304" s="8"/>
    </row>
    <row r="305" spans="3:3" ht="14.25" customHeight="1" x14ac:dyDescent="0.3">
      <c r="C305" s="8"/>
    </row>
    <row r="306" spans="3:3" ht="14.25" customHeight="1" x14ac:dyDescent="0.3">
      <c r="C306" s="8"/>
    </row>
    <row r="307" spans="3:3" ht="14.25" customHeight="1" x14ac:dyDescent="0.3">
      <c r="C307" s="8"/>
    </row>
    <row r="308" spans="3:3" ht="14.25" customHeight="1" x14ac:dyDescent="0.3">
      <c r="C308" s="8"/>
    </row>
    <row r="309" spans="3:3" ht="14.25" customHeight="1" x14ac:dyDescent="0.3">
      <c r="C309" s="8"/>
    </row>
    <row r="310" spans="3:3" ht="14.25" customHeight="1" x14ac:dyDescent="0.3">
      <c r="C310" s="8"/>
    </row>
    <row r="311" spans="3:3" ht="14.25" customHeight="1" x14ac:dyDescent="0.3">
      <c r="C311" s="8"/>
    </row>
    <row r="312" spans="3:3" ht="14.25" customHeight="1" x14ac:dyDescent="0.3">
      <c r="C312" s="8"/>
    </row>
    <row r="313" spans="3:3" ht="14.25" customHeight="1" x14ac:dyDescent="0.3">
      <c r="C313" s="8"/>
    </row>
    <row r="314" spans="3:3" ht="14.25" customHeight="1" x14ac:dyDescent="0.3">
      <c r="C314" s="8"/>
    </row>
    <row r="315" spans="3:3" ht="14.25" customHeight="1" x14ac:dyDescent="0.3">
      <c r="C315" s="8"/>
    </row>
    <row r="316" spans="3:3" ht="14.25" customHeight="1" x14ac:dyDescent="0.3">
      <c r="C316" s="8"/>
    </row>
    <row r="317" spans="3:3" ht="14.25" customHeight="1" x14ac:dyDescent="0.3">
      <c r="C317" s="8"/>
    </row>
    <row r="318" spans="3:3" ht="14.25" customHeight="1" x14ac:dyDescent="0.3">
      <c r="C318" s="8"/>
    </row>
    <row r="319" spans="3:3" ht="14.25" customHeight="1" x14ac:dyDescent="0.3">
      <c r="C319" s="8"/>
    </row>
    <row r="320" spans="3:3" ht="14.25" customHeight="1" x14ac:dyDescent="0.3">
      <c r="C320" s="8"/>
    </row>
    <row r="321" spans="3:3" ht="14.25" customHeight="1" x14ac:dyDescent="0.3">
      <c r="C321" s="8"/>
    </row>
    <row r="322" spans="3:3" ht="14.25" customHeight="1" x14ac:dyDescent="0.3">
      <c r="C322" s="8"/>
    </row>
    <row r="323" spans="3:3" ht="14.25" customHeight="1" x14ac:dyDescent="0.3">
      <c r="C323" s="8"/>
    </row>
    <row r="324" spans="3:3" ht="14.25" customHeight="1" x14ac:dyDescent="0.3">
      <c r="C324" s="8"/>
    </row>
    <row r="325" spans="3:3" ht="14.25" customHeight="1" x14ac:dyDescent="0.3">
      <c r="C325" s="8"/>
    </row>
    <row r="326" spans="3:3" ht="14.25" customHeight="1" x14ac:dyDescent="0.3">
      <c r="C326" s="8"/>
    </row>
    <row r="327" spans="3:3" ht="14.25" customHeight="1" x14ac:dyDescent="0.3">
      <c r="C327" s="8"/>
    </row>
    <row r="328" spans="3:3" ht="14.25" customHeight="1" x14ac:dyDescent="0.3">
      <c r="C328" s="8"/>
    </row>
    <row r="329" spans="3:3" ht="14.25" customHeight="1" x14ac:dyDescent="0.3">
      <c r="C329" s="8"/>
    </row>
    <row r="330" spans="3:3" ht="14.25" customHeight="1" x14ac:dyDescent="0.3">
      <c r="C330" s="8"/>
    </row>
    <row r="331" spans="3:3" ht="14.25" customHeight="1" x14ac:dyDescent="0.3">
      <c r="C331" s="8"/>
    </row>
    <row r="332" spans="3:3" ht="14.25" customHeight="1" x14ac:dyDescent="0.3">
      <c r="C332" s="8"/>
    </row>
    <row r="333" spans="3:3" ht="14.25" customHeight="1" x14ac:dyDescent="0.3">
      <c r="C333" s="8"/>
    </row>
    <row r="334" spans="3:3" ht="14.25" customHeight="1" x14ac:dyDescent="0.3">
      <c r="C334" s="8"/>
    </row>
    <row r="335" spans="3:3" ht="14.25" customHeight="1" x14ac:dyDescent="0.3">
      <c r="C335" s="8"/>
    </row>
    <row r="336" spans="3:3" ht="14.25" customHeight="1" x14ac:dyDescent="0.3">
      <c r="C336" s="8"/>
    </row>
    <row r="337" spans="3:3" ht="14.25" customHeight="1" x14ac:dyDescent="0.3">
      <c r="C337" s="8"/>
    </row>
    <row r="338" spans="3:3" ht="14.25" customHeight="1" x14ac:dyDescent="0.3">
      <c r="C338" s="8"/>
    </row>
    <row r="339" spans="3:3" ht="14.25" customHeight="1" x14ac:dyDescent="0.3">
      <c r="C339" s="8"/>
    </row>
    <row r="340" spans="3:3" ht="14.25" customHeight="1" x14ac:dyDescent="0.3">
      <c r="C340" s="8"/>
    </row>
    <row r="341" spans="3:3" ht="14.25" customHeight="1" x14ac:dyDescent="0.3">
      <c r="C341" s="8"/>
    </row>
    <row r="342" spans="3:3" ht="14.25" customHeight="1" x14ac:dyDescent="0.3">
      <c r="C342" s="8"/>
    </row>
    <row r="343" spans="3:3" ht="14.25" customHeight="1" x14ac:dyDescent="0.3">
      <c r="C343" s="8"/>
    </row>
    <row r="344" spans="3:3" ht="14.25" customHeight="1" x14ac:dyDescent="0.3">
      <c r="C344" s="8"/>
    </row>
    <row r="345" spans="3:3" ht="14.25" customHeight="1" x14ac:dyDescent="0.3">
      <c r="C345" s="8"/>
    </row>
    <row r="346" spans="3:3" ht="14.25" customHeight="1" x14ac:dyDescent="0.3">
      <c r="C346" s="8"/>
    </row>
    <row r="347" spans="3:3" ht="14.25" customHeight="1" x14ac:dyDescent="0.3">
      <c r="C347" s="8"/>
    </row>
    <row r="348" spans="3:3" ht="14.25" customHeight="1" x14ac:dyDescent="0.3">
      <c r="C348" s="8"/>
    </row>
    <row r="349" spans="3:3" ht="14.25" customHeight="1" x14ac:dyDescent="0.3">
      <c r="C349" s="8"/>
    </row>
    <row r="350" spans="3:3" ht="14.25" customHeight="1" x14ac:dyDescent="0.3">
      <c r="C350" s="8"/>
    </row>
    <row r="351" spans="3:3" ht="14.25" customHeight="1" x14ac:dyDescent="0.3">
      <c r="C351" s="8"/>
    </row>
    <row r="352" spans="3:3" ht="14.25" customHeight="1" x14ac:dyDescent="0.3">
      <c r="C352" s="8"/>
    </row>
    <row r="353" spans="3:3" ht="14.25" customHeight="1" x14ac:dyDescent="0.3">
      <c r="C353" s="8"/>
    </row>
    <row r="354" spans="3:3" ht="14.25" customHeight="1" x14ac:dyDescent="0.3">
      <c r="C354" s="8"/>
    </row>
    <row r="355" spans="3:3" ht="14.25" customHeight="1" x14ac:dyDescent="0.3">
      <c r="C355" s="8"/>
    </row>
    <row r="356" spans="3:3" ht="14.25" customHeight="1" x14ac:dyDescent="0.3">
      <c r="C356" s="8"/>
    </row>
    <row r="357" spans="3:3" ht="14.25" customHeight="1" x14ac:dyDescent="0.3">
      <c r="C357" s="8"/>
    </row>
    <row r="358" spans="3:3" ht="14.25" customHeight="1" x14ac:dyDescent="0.3">
      <c r="C358" s="8"/>
    </row>
    <row r="359" spans="3:3" ht="14.25" customHeight="1" x14ac:dyDescent="0.3">
      <c r="C359" s="8"/>
    </row>
    <row r="360" spans="3:3" ht="14.25" customHeight="1" x14ac:dyDescent="0.3">
      <c r="C360" s="8"/>
    </row>
    <row r="361" spans="3:3" ht="14.25" customHeight="1" x14ac:dyDescent="0.3">
      <c r="C361" s="8"/>
    </row>
    <row r="362" spans="3:3" ht="14.25" customHeight="1" x14ac:dyDescent="0.3">
      <c r="C362" s="8"/>
    </row>
    <row r="363" spans="3:3" ht="14.25" customHeight="1" x14ac:dyDescent="0.3">
      <c r="C363" s="8"/>
    </row>
    <row r="364" spans="3:3" ht="14.25" customHeight="1" x14ac:dyDescent="0.3">
      <c r="C364" s="8"/>
    </row>
    <row r="365" spans="3:3" ht="14.25" customHeight="1" x14ac:dyDescent="0.3">
      <c r="C365" s="8"/>
    </row>
    <row r="366" spans="3:3" ht="14.25" customHeight="1" x14ac:dyDescent="0.3">
      <c r="C366" s="8"/>
    </row>
    <row r="367" spans="3:3" ht="14.25" customHeight="1" x14ac:dyDescent="0.3">
      <c r="C367" s="8"/>
    </row>
    <row r="368" spans="3:3" ht="14.25" customHeight="1" x14ac:dyDescent="0.3">
      <c r="C368" s="8"/>
    </row>
    <row r="369" spans="3:3" ht="14.25" customHeight="1" x14ac:dyDescent="0.3">
      <c r="C369" s="8"/>
    </row>
    <row r="370" spans="3:3" ht="14.25" customHeight="1" x14ac:dyDescent="0.3">
      <c r="C370" s="8"/>
    </row>
    <row r="371" spans="3:3" ht="14.25" customHeight="1" x14ac:dyDescent="0.3">
      <c r="C371" s="8"/>
    </row>
    <row r="372" spans="3:3" ht="14.25" customHeight="1" x14ac:dyDescent="0.3">
      <c r="C372" s="8"/>
    </row>
    <row r="373" spans="3:3" ht="14.25" customHeight="1" x14ac:dyDescent="0.3">
      <c r="C373" s="8"/>
    </row>
    <row r="374" spans="3:3" ht="14.25" customHeight="1" x14ac:dyDescent="0.3">
      <c r="C374" s="8"/>
    </row>
    <row r="375" spans="3:3" ht="14.25" customHeight="1" x14ac:dyDescent="0.3">
      <c r="C375" s="8"/>
    </row>
    <row r="376" spans="3:3" ht="14.25" customHeight="1" x14ac:dyDescent="0.3">
      <c r="C376" s="8"/>
    </row>
    <row r="377" spans="3:3" ht="14.25" customHeight="1" x14ac:dyDescent="0.3">
      <c r="C377" s="8"/>
    </row>
    <row r="378" spans="3:3" ht="14.25" customHeight="1" x14ac:dyDescent="0.3">
      <c r="C378" s="8"/>
    </row>
    <row r="379" spans="3:3" ht="14.25" customHeight="1" x14ac:dyDescent="0.3">
      <c r="C379" s="8"/>
    </row>
    <row r="380" spans="3:3" ht="14.25" customHeight="1" x14ac:dyDescent="0.3">
      <c r="C380" s="8"/>
    </row>
    <row r="381" spans="3:3" ht="14.25" customHeight="1" x14ac:dyDescent="0.3">
      <c r="C381" s="8"/>
    </row>
    <row r="382" spans="3:3" ht="14.25" customHeight="1" x14ac:dyDescent="0.3">
      <c r="C382" s="8"/>
    </row>
    <row r="383" spans="3:3" ht="14.25" customHeight="1" x14ac:dyDescent="0.3">
      <c r="C383" s="8"/>
    </row>
    <row r="384" spans="3:3" ht="14.25" customHeight="1" x14ac:dyDescent="0.3">
      <c r="C384" s="8"/>
    </row>
    <row r="385" spans="3:3" ht="14.25" customHeight="1" x14ac:dyDescent="0.3">
      <c r="C385" s="8"/>
    </row>
    <row r="386" spans="3:3" ht="14.25" customHeight="1" x14ac:dyDescent="0.3">
      <c r="C386" s="8"/>
    </row>
    <row r="387" spans="3:3" ht="14.25" customHeight="1" x14ac:dyDescent="0.3">
      <c r="C387" s="8"/>
    </row>
    <row r="388" spans="3:3" ht="14.25" customHeight="1" x14ac:dyDescent="0.3">
      <c r="C388" s="8"/>
    </row>
    <row r="389" spans="3:3" ht="14.25" customHeight="1" x14ac:dyDescent="0.3">
      <c r="C389" s="8"/>
    </row>
    <row r="390" spans="3:3" ht="14.25" customHeight="1" x14ac:dyDescent="0.3">
      <c r="C390" s="8"/>
    </row>
    <row r="391" spans="3:3" ht="14.25" customHeight="1" x14ac:dyDescent="0.3">
      <c r="C391" s="8"/>
    </row>
    <row r="392" spans="3:3" ht="14.25" customHeight="1" x14ac:dyDescent="0.3">
      <c r="C392" s="8"/>
    </row>
    <row r="393" spans="3:3" ht="14.25" customHeight="1" x14ac:dyDescent="0.3">
      <c r="C393" s="8"/>
    </row>
    <row r="394" spans="3:3" ht="14.25" customHeight="1" x14ac:dyDescent="0.3">
      <c r="C394" s="8"/>
    </row>
    <row r="395" spans="3:3" ht="14.25" customHeight="1" x14ac:dyDescent="0.3">
      <c r="C395" s="8"/>
    </row>
    <row r="396" spans="3:3" ht="14.25" customHeight="1" x14ac:dyDescent="0.3">
      <c r="C396" s="8"/>
    </row>
    <row r="397" spans="3:3" ht="14.25" customHeight="1" x14ac:dyDescent="0.3">
      <c r="C397" s="8"/>
    </row>
    <row r="398" spans="3:3" ht="14.25" customHeight="1" x14ac:dyDescent="0.3">
      <c r="C398" s="8"/>
    </row>
    <row r="399" spans="3:3" ht="14.25" customHeight="1" x14ac:dyDescent="0.3">
      <c r="C399" s="8"/>
    </row>
    <row r="400" spans="3:3" ht="14.25" customHeight="1" x14ac:dyDescent="0.3">
      <c r="C400" s="8"/>
    </row>
    <row r="401" spans="3:3" ht="14.25" customHeight="1" x14ac:dyDescent="0.3">
      <c r="C401" s="8"/>
    </row>
    <row r="402" spans="3:3" ht="14.25" customHeight="1" x14ac:dyDescent="0.3">
      <c r="C402" s="8"/>
    </row>
    <row r="403" spans="3:3" ht="14.25" customHeight="1" x14ac:dyDescent="0.3">
      <c r="C403" s="8"/>
    </row>
    <row r="404" spans="3:3" ht="14.25" customHeight="1" x14ac:dyDescent="0.3">
      <c r="C404" s="8"/>
    </row>
    <row r="405" spans="3:3" ht="14.25" customHeight="1" x14ac:dyDescent="0.3">
      <c r="C405" s="8"/>
    </row>
    <row r="406" spans="3:3" ht="14.25" customHeight="1" x14ac:dyDescent="0.3">
      <c r="C406" s="8"/>
    </row>
    <row r="407" spans="3:3" ht="14.25" customHeight="1" x14ac:dyDescent="0.3">
      <c r="C407" s="8"/>
    </row>
    <row r="408" spans="3:3" ht="14.25" customHeight="1" x14ac:dyDescent="0.3">
      <c r="C408" s="8"/>
    </row>
    <row r="409" spans="3:3" ht="14.25" customHeight="1" x14ac:dyDescent="0.3">
      <c r="C409" s="8"/>
    </row>
    <row r="410" spans="3:3" ht="14.25" customHeight="1" x14ac:dyDescent="0.3">
      <c r="C410" s="8"/>
    </row>
    <row r="411" spans="3:3" ht="14.25" customHeight="1" x14ac:dyDescent="0.3">
      <c r="C411" s="8"/>
    </row>
    <row r="412" spans="3:3" ht="14.25" customHeight="1" x14ac:dyDescent="0.3">
      <c r="C412" s="8"/>
    </row>
    <row r="413" spans="3:3" ht="14.25" customHeight="1" x14ac:dyDescent="0.3">
      <c r="C413" s="8"/>
    </row>
    <row r="414" spans="3:3" ht="14.25" customHeight="1" x14ac:dyDescent="0.3">
      <c r="C414" s="8"/>
    </row>
    <row r="415" spans="3:3" ht="14.25" customHeight="1" x14ac:dyDescent="0.3">
      <c r="C415" s="8"/>
    </row>
    <row r="416" spans="3:3" ht="14.25" customHeight="1" x14ac:dyDescent="0.3">
      <c r="C416" s="8"/>
    </row>
    <row r="417" spans="3:3" ht="14.25" customHeight="1" x14ac:dyDescent="0.3">
      <c r="C417" s="8"/>
    </row>
    <row r="418" spans="3:3" ht="14.25" customHeight="1" x14ac:dyDescent="0.3">
      <c r="C418" s="8"/>
    </row>
    <row r="419" spans="3:3" ht="14.25" customHeight="1" x14ac:dyDescent="0.3">
      <c r="C419" s="8"/>
    </row>
    <row r="420" spans="3:3" ht="14.25" customHeight="1" x14ac:dyDescent="0.3">
      <c r="C420" s="8"/>
    </row>
    <row r="421" spans="3:3" ht="14.25" customHeight="1" x14ac:dyDescent="0.3">
      <c r="C421" s="8"/>
    </row>
    <row r="422" spans="3:3" ht="14.25" customHeight="1" x14ac:dyDescent="0.3">
      <c r="C422" s="8"/>
    </row>
    <row r="423" spans="3:3" ht="14.25" customHeight="1" x14ac:dyDescent="0.3">
      <c r="C423" s="8"/>
    </row>
    <row r="424" spans="3:3" ht="14.25" customHeight="1" x14ac:dyDescent="0.3">
      <c r="C424" s="8"/>
    </row>
    <row r="425" spans="3:3" ht="14.25" customHeight="1" x14ac:dyDescent="0.3">
      <c r="C425" s="8"/>
    </row>
    <row r="426" spans="3:3" ht="14.25" customHeight="1" x14ac:dyDescent="0.3">
      <c r="C426" s="8"/>
    </row>
    <row r="427" spans="3:3" ht="14.25" customHeight="1" x14ac:dyDescent="0.3">
      <c r="C427" s="8"/>
    </row>
    <row r="428" spans="3:3" ht="14.25" customHeight="1" x14ac:dyDescent="0.3">
      <c r="C428" s="8"/>
    </row>
    <row r="429" spans="3:3" ht="14.25" customHeight="1" x14ac:dyDescent="0.3">
      <c r="C429" s="8"/>
    </row>
    <row r="430" spans="3:3" ht="14.25" customHeight="1" x14ac:dyDescent="0.3">
      <c r="C430" s="8"/>
    </row>
    <row r="431" spans="3:3" ht="14.25" customHeight="1" x14ac:dyDescent="0.3">
      <c r="C431" s="8"/>
    </row>
    <row r="432" spans="3:3" ht="14.25" customHeight="1" x14ac:dyDescent="0.3">
      <c r="C432" s="8"/>
    </row>
    <row r="433" spans="3:3" ht="14.25" customHeight="1" x14ac:dyDescent="0.3">
      <c r="C433" s="8"/>
    </row>
    <row r="434" spans="3:3" ht="14.25" customHeight="1" x14ac:dyDescent="0.3">
      <c r="C434" s="8"/>
    </row>
    <row r="435" spans="3:3" ht="14.25" customHeight="1" x14ac:dyDescent="0.3">
      <c r="C435" s="8"/>
    </row>
    <row r="436" spans="3:3" ht="14.25" customHeight="1" x14ac:dyDescent="0.3">
      <c r="C436" s="8"/>
    </row>
    <row r="437" spans="3:3" ht="14.25" customHeight="1" x14ac:dyDescent="0.3">
      <c r="C437" s="8"/>
    </row>
    <row r="438" spans="3:3" ht="14.25" customHeight="1" x14ac:dyDescent="0.3">
      <c r="C438" s="8"/>
    </row>
    <row r="439" spans="3:3" ht="14.25" customHeight="1" x14ac:dyDescent="0.3">
      <c r="C439" s="8"/>
    </row>
    <row r="440" spans="3:3" ht="14.25" customHeight="1" x14ac:dyDescent="0.3">
      <c r="C440" s="8"/>
    </row>
    <row r="441" spans="3:3" ht="14.25" customHeight="1" x14ac:dyDescent="0.3">
      <c r="C441" s="8"/>
    </row>
    <row r="442" spans="3:3" ht="14.25" customHeight="1" x14ac:dyDescent="0.3">
      <c r="C442" s="8"/>
    </row>
    <row r="443" spans="3:3" ht="14.25" customHeight="1" x14ac:dyDescent="0.3">
      <c r="C443" s="8"/>
    </row>
    <row r="444" spans="3:3" ht="14.25" customHeight="1" x14ac:dyDescent="0.3">
      <c r="C444" s="8"/>
    </row>
    <row r="445" spans="3:3" ht="14.25" customHeight="1" x14ac:dyDescent="0.3">
      <c r="C445" s="8"/>
    </row>
    <row r="446" spans="3:3" ht="14.25" customHeight="1" x14ac:dyDescent="0.3">
      <c r="C446" s="8"/>
    </row>
    <row r="447" spans="3:3" ht="14.25" customHeight="1" x14ac:dyDescent="0.3">
      <c r="C447" s="8"/>
    </row>
    <row r="448" spans="3:3" ht="14.25" customHeight="1" x14ac:dyDescent="0.3">
      <c r="C448" s="8"/>
    </row>
    <row r="449" spans="3:3" ht="14.25" customHeight="1" x14ac:dyDescent="0.3">
      <c r="C449" s="8"/>
    </row>
    <row r="450" spans="3:3" ht="14.25" customHeight="1" x14ac:dyDescent="0.3">
      <c r="C450" s="8"/>
    </row>
    <row r="451" spans="3:3" ht="14.25" customHeight="1" x14ac:dyDescent="0.3">
      <c r="C451" s="8"/>
    </row>
    <row r="452" spans="3:3" ht="14.25" customHeight="1" x14ac:dyDescent="0.3">
      <c r="C452" s="8"/>
    </row>
    <row r="453" spans="3:3" ht="14.25" customHeight="1" x14ac:dyDescent="0.3">
      <c r="C453" s="8"/>
    </row>
    <row r="454" spans="3:3" ht="14.25" customHeight="1" x14ac:dyDescent="0.3">
      <c r="C454" s="8"/>
    </row>
    <row r="455" spans="3:3" ht="14.25" customHeight="1" x14ac:dyDescent="0.3">
      <c r="C455" s="8"/>
    </row>
    <row r="456" spans="3:3" ht="14.25" customHeight="1" x14ac:dyDescent="0.3">
      <c r="C456" s="8"/>
    </row>
    <row r="457" spans="3:3" ht="14.25" customHeight="1" x14ac:dyDescent="0.3">
      <c r="C457" s="8"/>
    </row>
    <row r="458" spans="3:3" ht="14.25" customHeight="1" x14ac:dyDescent="0.3">
      <c r="C458" s="8"/>
    </row>
    <row r="459" spans="3:3" ht="14.25" customHeight="1" x14ac:dyDescent="0.3">
      <c r="C459" s="8"/>
    </row>
    <row r="460" spans="3:3" ht="14.25" customHeight="1" x14ac:dyDescent="0.3">
      <c r="C460" s="8"/>
    </row>
    <row r="461" spans="3:3" ht="14.25" customHeight="1" x14ac:dyDescent="0.3">
      <c r="C461" s="8"/>
    </row>
    <row r="462" spans="3:3" ht="14.25" customHeight="1" x14ac:dyDescent="0.3">
      <c r="C462" s="8"/>
    </row>
    <row r="463" spans="3:3" ht="14.25" customHeight="1" x14ac:dyDescent="0.3">
      <c r="C463" s="8"/>
    </row>
    <row r="464" spans="3:3" ht="14.25" customHeight="1" x14ac:dyDescent="0.3">
      <c r="C464" s="8"/>
    </row>
    <row r="465" spans="3:3" ht="14.25" customHeight="1" x14ac:dyDescent="0.3">
      <c r="C465" s="8"/>
    </row>
    <row r="466" spans="3:3" ht="14.25" customHeight="1" x14ac:dyDescent="0.3">
      <c r="C466" s="8"/>
    </row>
    <row r="467" spans="3:3" ht="14.25" customHeight="1" x14ac:dyDescent="0.3">
      <c r="C467" s="8"/>
    </row>
    <row r="468" spans="3:3" ht="14.25" customHeight="1" x14ac:dyDescent="0.3">
      <c r="C468" s="8"/>
    </row>
    <row r="469" spans="3:3" ht="14.25" customHeight="1" x14ac:dyDescent="0.3">
      <c r="C469" s="8"/>
    </row>
    <row r="470" spans="3:3" ht="14.25" customHeight="1" x14ac:dyDescent="0.3">
      <c r="C470" s="8"/>
    </row>
    <row r="471" spans="3:3" ht="14.25" customHeight="1" x14ac:dyDescent="0.3">
      <c r="C471" s="8"/>
    </row>
    <row r="472" spans="3:3" ht="14.25" customHeight="1" x14ac:dyDescent="0.3">
      <c r="C472" s="8"/>
    </row>
    <row r="473" spans="3:3" ht="14.25" customHeight="1" x14ac:dyDescent="0.3">
      <c r="C473" s="8"/>
    </row>
    <row r="474" spans="3:3" ht="14.25" customHeight="1" x14ac:dyDescent="0.3">
      <c r="C474" s="8"/>
    </row>
    <row r="475" spans="3:3" ht="14.25" customHeight="1" x14ac:dyDescent="0.3">
      <c r="C475" s="8"/>
    </row>
    <row r="476" spans="3:3" ht="14.25" customHeight="1" x14ac:dyDescent="0.3">
      <c r="C476" s="8"/>
    </row>
    <row r="477" spans="3:3" ht="14.25" customHeight="1" x14ac:dyDescent="0.3">
      <c r="C477" s="8"/>
    </row>
    <row r="478" spans="3:3" ht="14.25" customHeight="1" x14ac:dyDescent="0.3">
      <c r="C478" s="8"/>
    </row>
    <row r="479" spans="3:3" ht="14.25" customHeight="1" x14ac:dyDescent="0.3">
      <c r="C479" s="8"/>
    </row>
    <row r="480" spans="3:3" ht="14.25" customHeight="1" x14ac:dyDescent="0.3">
      <c r="C480" s="8"/>
    </row>
    <row r="481" spans="3:3" ht="14.25" customHeight="1" x14ac:dyDescent="0.3">
      <c r="C481" s="8"/>
    </row>
    <row r="482" spans="3:3" ht="14.25" customHeight="1" x14ac:dyDescent="0.3">
      <c r="C482" s="8"/>
    </row>
    <row r="483" spans="3:3" ht="14.25" customHeight="1" x14ac:dyDescent="0.3">
      <c r="C483" s="8"/>
    </row>
    <row r="484" spans="3:3" ht="14.25" customHeight="1" x14ac:dyDescent="0.3">
      <c r="C484" s="8"/>
    </row>
    <row r="485" spans="3:3" ht="14.25" customHeight="1" x14ac:dyDescent="0.3">
      <c r="C485" s="8"/>
    </row>
    <row r="486" spans="3:3" ht="14.25" customHeight="1" x14ac:dyDescent="0.3">
      <c r="C486" s="8"/>
    </row>
    <row r="487" spans="3:3" ht="14.25" customHeight="1" x14ac:dyDescent="0.3">
      <c r="C487" s="8"/>
    </row>
    <row r="488" spans="3:3" ht="14.25" customHeight="1" x14ac:dyDescent="0.3">
      <c r="C488" s="8"/>
    </row>
    <row r="489" spans="3:3" ht="14.25" customHeight="1" x14ac:dyDescent="0.3">
      <c r="C489" s="8"/>
    </row>
    <row r="490" spans="3:3" ht="14.25" customHeight="1" x14ac:dyDescent="0.3">
      <c r="C490" s="8"/>
    </row>
    <row r="491" spans="3:3" ht="14.25" customHeight="1" x14ac:dyDescent="0.3">
      <c r="C491" s="8"/>
    </row>
    <row r="492" spans="3:3" ht="14.25" customHeight="1" x14ac:dyDescent="0.3">
      <c r="C492" s="8"/>
    </row>
    <row r="493" spans="3:3" ht="14.25" customHeight="1" x14ac:dyDescent="0.3">
      <c r="C493" s="8"/>
    </row>
    <row r="494" spans="3:3" ht="14.25" customHeight="1" x14ac:dyDescent="0.3">
      <c r="C494" s="8"/>
    </row>
    <row r="495" spans="3:3" ht="14.25" customHeight="1" x14ac:dyDescent="0.3">
      <c r="C495" s="8"/>
    </row>
    <row r="496" spans="3:3" ht="14.25" customHeight="1" x14ac:dyDescent="0.3">
      <c r="C496" s="8"/>
    </row>
    <row r="497" spans="3:3" ht="14.25" customHeight="1" x14ac:dyDescent="0.3">
      <c r="C497" s="8"/>
    </row>
    <row r="498" spans="3:3" ht="14.25" customHeight="1" x14ac:dyDescent="0.3">
      <c r="C498" s="8"/>
    </row>
    <row r="499" spans="3:3" ht="14.25" customHeight="1" x14ac:dyDescent="0.3">
      <c r="C499" s="8"/>
    </row>
    <row r="500" spans="3:3" ht="14.25" customHeight="1" x14ac:dyDescent="0.3">
      <c r="C500" s="8"/>
    </row>
    <row r="501" spans="3:3" ht="14.25" customHeight="1" x14ac:dyDescent="0.3">
      <c r="C501" s="8"/>
    </row>
    <row r="502" spans="3:3" ht="14.25" customHeight="1" x14ac:dyDescent="0.3">
      <c r="C502" s="8"/>
    </row>
    <row r="503" spans="3:3" ht="14.25" customHeight="1" x14ac:dyDescent="0.3">
      <c r="C503" s="8"/>
    </row>
    <row r="504" spans="3:3" ht="14.25" customHeight="1" x14ac:dyDescent="0.3">
      <c r="C504" s="8"/>
    </row>
    <row r="505" spans="3:3" ht="14.25" customHeight="1" x14ac:dyDescent="0.3">
      <c r="C505" s="8"/>
    </row>
    <row r="506" spans="3:3" ht="14.25" customHeight="1" x14ac:dyDescent="0.3">
      <c r="C506" s="8"/>
    </row>
    <row r="507" spans="3:3" ht="14.25" customHeight="1" x14ac:dyDescent="0.3">
      <c r="C507" s="8"/>
    </row>
    <row r="508" spans="3:3" ht="14.25" customHeight="1" x14ac:dyDescent="0.3">
      <c r="C508" s="8"/>
    </row>
    <row r="509" spans="3:3" ht="14.25" customHeight="1" x14ac:dyDescent="0.3">
      <c r="C509" s="8"/>
    </row>
    <row r="510" spans="3:3" ht="14.25" customHeight="1" x14ac:dyDescent="0.3">
      <c r="C510" s="8"/>
    </row>
    <row r="511" spans="3:3" ht="14.25" customHeight="1" x14ac:dyDescent="0.3">
      <c r="C511" s="8"/>
    </row>
    <row r="512" spans="3:3" ht="14.25" customHeight="1" x14ac:dyDescent="0.3">
      <c r="C512" s="8"/>
    </row>
    <row r="513" spans="3:3" ht="14.25" customHeight="1" x14ac:dyDescent="0.3">
      <c r="C513" s="8"/>
    </row>
    <row r="514" spans="3:3" ht="14.25" customHeight="1" x14ac:dyDescent="0.3">
      <c r="C514" s="8"/>
    </row>
    <row r="515" spans="3:3" ht="14.25" customHeight="1" x14ac:dyDescent="0.3">
      <c r="C515" s="8"/>
    </row>
    <row r="516" spans="3:3" ht="14.25" customHeight="1" x14ac:dyDescent="0.3">
      <c r="C516" s="8"/>
    </row>
    <row r="517" spans="3:3" ht="14.25" customHeight="1" x14ac:dyDescent="0.3">
      <c r="C517" s="8"/>
    </row>
    <row r="518" spans="3:3" ht="14.25" customHeight="1" x14ac:dyDescent="0.3">
      <c r="C518" s="8"/>
    </row>
    <row r="519" spans="3:3" ht="14.25" customHeight="1" x14ac:dyDescent="0.3">
      <c r="C519" s="8"/>
    </row>
    <row r="520" spans="3:3" ht="14.25" customHeight="1" x14ac:dyDescent="0.3">
      <c r="C520" s="8"/>
    </row>
    <row r="521" spans="3:3" ht="14.25" customHeight="1" x14ac:dyDescent="0.3">
      <c r="C521" s="8"/>
    </row>
    <row r="522" spans="3:3" ht="14.25" customHeight="1" x14ac:dyDescent="0.3">
      <c r="C522" s="8"/>
    </row>
    <row r="523" spans="3:3" ht="14.25" customHeight="1" x14ac:dyDescent="0.3">
      <c r="C523" s="8"/>
    </row>
    <row r="524" spans="3:3" ht="14.25" customHeight="1" x14ac:dyDescent="0.3">
      <c r="C524" s="8"/>
    </row>
    <row r="525" spans="3:3" ht="14.25" customHeight="1" x14ac:dyDescent="0.3">
      <c r="C525" s="8"/>
    </row>
    <row r="526" spans="3:3" ht="14.25" customHeight="1" x14ac:dyDescent="0.3">
      <c r="C526" s="8"/>
    </row>
    <row r="527" spans="3:3" ht="14.25" customHeight="1" x14ac:dyDescent="0.3">
      <c r="C527" s="8"/>
    </row>
    <row r="528" spans="3:3" ht="14.25" customHeight="1" x14ac:dyDescent="0.3">
      <c r="C528" s="8"/>
    </row>
    <row r="529" spans="3:3" ht="14.25" customHeight="1" x14ac:dyDescent="0.3">
      <c r="C529" s="8"/>
    </row>
    <row r="530" spans="3:3" ht="14.25" customHeight="1" x14ac:dyDescent="0.3">
      <c r="C530" s="8"/>
    </row>
    <row r="531" spans="3:3" ht="14.25" customHeight="1" x14ac:dyDescent="0.3">
      <c r="C531" s="8"/>
    </row>
    <row r="532" spans="3:3" ht="14.25" customHeight="1" x14ac:dyDescent="0.3">
      <c r="C532" s="8"/>
    </row>
    <row r="533" spans="3:3" ht="14.25" customHeight="1" x14ac:dyDescent="0.3">
      <c r="C533" s="8"/>
    </row>
    <row r="534" spans="3:3" ht="14.25" customHeight="1" x14ac:dyDescent="0.3">
      <c r="C534" s="8"/>
    </row>
    <row r="535" spans="3:3" ht="14.25" customHeight="1" x14ac:dyDescent="0.3">
      <c r="C535" s="8"/>
    </row>
    <row r="536" spans="3:3" ht="14.25" customHeight="1" x14ac:dyDescent="0.3">
      <c r="C536" s="8"/>
    </row>
    <row r="537" spans="3:3" ht="14.25" customHeight="1" x14ac:dyDescent="0.3">
      <c r="C537" s="8"/>
    </row>
    <row r="538" spans="3:3" ht="14.25" customHeight="1" x14ac:dyDescent="0.3">
      <c r="C538" s="8"/>
    </row>
    <row r="539" spans="3:3" ht="14.25" customHeight="1" x14ac:dyDescent="0.3">
      <c r="C539" s="8"/>
    </row>
    <row r="540" spans="3:3" ht="14.25" customHeight="1" x14ac:dyDescent="0.3">
      <c r="C540" s="8"/>
    </row>
    <row r="541" spans="3:3" ht="14.25" customHeight="1" x14ac:dyDescent="0.3">
      <c r="C541" s="8"/>
    </row>
    <row r="542" spans="3:3" ht="14.25" customHeight="1" x14ac:dyDescent="0.3">
      <c r="C542" s="8"/>
    </row>
    <row r="543" spans="3:3" ht="14.25" customHeight="1" x14ac:dyDescent="0.3">
      <c r="C543" s="8"/>
    </row>
    <row r="544" spans="3:3" ht="14.25" customHeight="1" x14ac:dyDescent="0.3">
      <c r="C544" s="8"/>
    </row>
    <row r="545" spans="3:3" ht="14.25" customHeight="1" x14ac:dyDescent="0.3">
      <c r="C545" s="8"/>
    </row>
    <row r="546" spans="3:3" ht="14.25" customHeight="1" x14ac:dyDescent="0.3">
      <c r="C546" s="8"/>
    </row>
    <row r="547" spans="3:3" ht="14.25" customHeight="1" x14ac:dyDescent="0.3">
      <c r="C547" s="8"/>
    </row>
    <row r="548" spans="3:3" ht="14.25" customHeight="1" x14ac:dyDescent="0.3">
      <c r="C548" s="8"/>
    </row>
    <row r="549" spans="3:3" ht="14.25" customHeight="1" x14ac:dyDescent="0.3">
      <c r="C549" s="8"/>
    </row>
    <row r="550" spans="3:3" ht="14.25" customHeight="1" x14ac:dyDescent="0.3">
      <c r="C550" s="8"/>
    </row>
    <row r="551" spans="3:3" ht="14.25" customHeight="1" x14ac:dyDescent="0.3">
      <c r="C551" s="8"/>
    </row>
    <row r="552" spans="3:3" ht="14.25" customHeight="1" x14ac:dyDescent="0.3">
      <c r="C552" s="8"/>
    </row>
    <row r="553" spans="3:3" ht="14.25" customHeight="1" x14ac:dyDescent="0.3">
      <c r="C553" s="8"/>
    </row>
    <row r="554" spans="3:3" ht="14.25" customHeight="1" x14ac:dyDescent="0.3">
      <c r="C554" s="8"/>
    </row>
    <row r="555" spans="3:3" ht="14.25" customHeight="1" x14ac:dyDescent="0.3">
      <c r="C555" s="8"/>
    </row>
    <row r="556" spans="3:3" ht="14.25" customHeight="1" x14ac:dyDescent="0.3">
      <c r="C556" s="8"/>
    </row>
    <row r="557" spans="3:3" ht="14.25" customHeight="1" x14ac:dyDescent="0.3">
      <c r="C557" s="8"/>
    </row>
    <row r="558" spans="3:3" ht="14.25" customHeight="1" x14ac:dyDescent="0.3">
      <c r="C558" s="8"/>
    </row>
    <row r="559" spans="3:3" ht="14.25" customHeight="1" x14ac:dyDescent="0.3">
      <c r="C559" s="8"/>
    </row>
    <row r="560" spans="3:3" ht="14.25" customHeight="1" x14ac:dyDescent="0.3">
      <c r="C560" s="8"/>
    </row>
    <row r="561" spans="3:3" ht="14.25" customHeight="1" x14ac:dyDescent="0.3">
      <c r="C561" s="8"/>
    </row>
    <row r="562" spans="3:3" ht="14.25" customHeight="1" x14ac:dyDescent="0.3">
      <c r="C562" s="8"/>
    </row>
    <row r="563" spans="3:3" ht="14.25" customHeight="1" x14ac:dyDescent="0.3">
      <c r="C563" s="8"/>
    </row>
    <row r="564" spans="3:3" ht="14.25" customHeight="1" x14ac:dyDescent="0.3">
      <c r="C564" s="8"/>
    </row>
    <row r="565" spans="3:3" ht="14.25" customHeight="1" x14ac:dyDescent="0.3">
      <c r="C565" s="8"/>
    </row>
    <row r="566" spans="3:3" ht="14.25" customHeight="1" x14ac:dyDescent="0.3">
      <c r="C566" s="8"/>
    </row>
    <row r="567" spans="3:3" ht="14.25" customHeight="1" x14ac:dyDescent="0.3">
      <c r="C567" s="8"/>
    </row>
    <row r="568" spans="3:3" ht="14.25" customHeight="1" x14ac:dyDescent="0.3">
      <c r="C568" s="8"/>
    </row>
    <row r="569" spans="3:3" ht="14.25" customHeight="1" x14ac:dyDescent="0.3">
      <c r="C569" s="8"/>
    </row>
    <row r="570" spans="3:3" ht="14.25" customHeight="1" x14ac:dyDescent="0.3">
      <c r="C570" s="8"/>
    </row>
    <row r="571" spans="3:3" ht="14.25" customHeight="1" x14ac:dyDescent="0.3">
      <c r="C571" s="8"/>
    </row>
    <row r="572" spans="3:3" ht="14.25" customHeight="1" x14ac:dyDescent="0.3">
      <c r="C572" s="8"/>
    </row>
    <row r="573" spans="3:3" ht="14.25" customHeight="1" x14ac:dyDescent="0.3">
      <c r="C573" s="8"/>
    </row>
    <row r="574" spans="3:3" ht="14.25" customHeight="1" x14ac:dyDescent="0.3">
      <c r="C574" s="8"/>
    </row>
    <row r="575" spans="3:3" ht="14.25" customHeight="1" x14ac:dyDescent="0.3">
      <c r="C575" s="8"/>
    </row>
    <row r="576" spans="3:3" ht="14.25" customHeight="1" x14ac:dyDescent="0.3">
      <c r="C576" s="8"/>
    </row>
    <row r="577" spans="3:3" ht="14.25" customHeight="1" x14ac:dyDescent="0.3">
      <c r="C577" s="8"/>
    </row>
    <row r="578" spans="3:3" ht="14.25" customHeight="1" x14ac:dyDescent="0.3">
      <c r="C578" s="8"/>
    </row>
    <row r="579" spans="3:3" ht="14.25" customHeight="1" x14ac:dyDescent="0.3">
      <c r="C579" s="8"/>
    </row>
    <row r="580" spans="3:3" ht="14.25" customHeight="1" x14ac:dyDescent="0.3">
      <c r="C580" s="8"/>
    </row>
    <row r="581" spans="3:3" ht="14.25" customHeight="1" x14ac:dyDescent="0.3">
      <c r="C581" s="8"/>
    </row>
    <row r="582" spans="3:3" ht="14.25" customHeight="1" x14ac:dyDescent="0.3">
      <c r="C582" s="8"/>
    </row>
    <row r="583" spans="3:3" ht="14.25" customHeight="1" x14ac:dyDescent="0.3">
      <c r="C583" s="8"/>
    </row>
    <row r="584" spans="3:3" ht="14.25" customHeight="1" x14ac:dyDescent="0.3">
      <c r="C584" s="8"/>
    </row>
    <row r="585" spans="3:3" ht="14.25" customHeight="1" x14ac:dyDescent="0.3">
      <c r="C585" s="8"/>
    </row>
    <row r="586" spans="3:3" ht="14.25" customHeight="1" x14ac:dyDescent="0.3">
      <c r="C586" s="8"/>
    </row>
    <row r="587" spans="3:3" ht="14.25" customHeight="1" x14ac:dyDescent="0.3">
      <c r="C587" s="8"/>
    </row>
    <row r="588" spans="3:3" ht="14.25" customHeight="1" x14ac:dyDescent="0.3">
      <c r="C588" s="8"/>
    </row>
    <row r="589" spans="3:3" ht="14.25" customHeight="1" x14ac:dyDescent="0.3">
      <c r="C589" s="8"/>
    </row>
    <row r="590" spans="3:3" ht="14.25" customHeight="1" x14ac:dyDescent="0.3">
      <c r="C590" s="8"/>
    </row>
    <row r="591" spans="3:3" ht="14.25" customHeight="1" x14ac:dyDescent="0.3">
      <c r="C591" s="8"/>
    </row>
    <row r="592" spans="3:3" ht="14.25" customHeight="1" x14ac:dyDescent="0.3">
      <c r="C592" s="8"/>
    </row>
    <row r="593" spans="3:3" ht="14.25" customHeight="1" x14ac:dyDescent="0.3">
      <c r="C593" s="8"/>
    </row>
    <row r="594" spans="3:3" ht="14.25" customHeight="1" x14ac:dyDescent="0.3">
      <c r="C594" s="8"/>
    </row>
    <row r="595" spans="3:3" ht="14.25" customHeight="1" x14ac:dyDescent="0.3">
      <c r="C595" s="8"/>
    </row>
    <row r="596" spans="3:3" ht="14.25" customHeight="1" x14ac:dyDescent="0.3">
      <c r="C596" s="8"/>
    </row>
    <row r="597" spans="3:3" ht="14.25" customHeight="1" x14ac:dyDescent="0.3">
      <c r="C597" s="8"/>
    </row>
    <row r="598" spans="3:3" ht="14.25" customHeight="1" x14ac:dyDescent="0.3">
      <c r="C598" s="8"/>
    </row>
    <row r="599" spans="3:3" ht="14.25" customHeight="1" x14ac:dyDescent="0.3">
      <c r="C599" s="8"/>
    </row>
    <row r="600" spans="3:3" ht="14.25" customHeight="1" x14ac:dyDescent="0.3">
      <c r="C600" s="8"/>
    </row>
    <row r="601" spans="3:3" ht="14.25" customHeight="1" x14ac:dyDescent="0.3">
      <c r="C601" s="8"/>
    </row>
    <row r="602" spans="3:3" ht="14.25" customHeight="1" x14ac:dyDescent="0.3">
      <c r="C602" s="8"/>
    </row>
    <row r="603" spans="3:3" ht="14.25" customHeight="1" x14ac:dyDescent="0.3">
      <c r="C603" s="8"/>
    </row>
    <row r="604" spans="3:3" ht="14.25" customHeight="1" x14ac:dyDescent="0.3">
      <c r="C604" s="8"/>
    </row>
    <row r="605" spans="3:3" ht="14.25" customHeight="1" x14ac:dyDescent="0.3">
      <c r="C605" s="8"/>
    </row>
    <row r="606" spans="3:3" ht="14.25" customHeight="1" x14ac:dyDescent="0.3">
      <c r="C606" s="8"/>
    </row>
    <row r="607" spans="3:3" ht="14.25" customHeight="1" x14ac:dyDescent="0.3">
      <c r="C607" s="8"/>
    </row>
    <row r="608" spans="3:3" ht="14.25" customHeight="1" x14ac:dyDescent="0.3">
      <c r="C608" s="8"/>
    </row>
    <row r="609" spans="3:3" ht="14.25" customHeight="1" x14ac:dyDescent="0.3">
      <c r="C609" s="8"/>
    </row>
    <row r="610" spans="3:3" ht="14.25" customHeight="1" x14ac:dyDescent="0.3">
      <c r="C610" s="8"/>
    </row>
    <row r="611" spans="3:3" ht="14.25" customHeight="1" x14ac:dyDescent="0.3">
      <c r="C611" s="8"/>
    </row>
    <row r="612" spans="3:3" ht="14.25" customHeight="1" x14ac:dyDescent="0.3">
      <c r="C612" s="8"/>
    </row>
    <row r="613" spans="3:3" ht="14.25" customHeight="1" x14ac:dyDescent="0.3">
      <c r="C613" s="8"/>
    </row>
    <row r="614" spans="3:3" ht="14.25" customHeight="1" x14ac:dyDescent="0.3">
      <c r="C614" s="8"/>
    </row>
    <row r="615" spans="3:3" ht="14.25" customHeight="1" x14ac:dyDescent="0.3">
      <c r="C615" s="8"/>
    </row>
    <row r="616" spans="3:3" ht="14.25" customHeight="1" x14ac:dyDescent="0.3">
      <c r="C616" s="8"/>
    </row>
    <row r="617" spans="3:3" ht="14.25" customHeight="1" x14ac:dyDescent="0.3">
      <c r="C617" s="8"/>
    </row>
    <row r="618" spans="3:3" ht="14.25" customHeight="1" x14ac:dyDescent="0.3">
      <c r="C618" s="8"/>
    </row>
    <row r="619" spans="3:3" ht="14.25" customHeight="1" x14ac:dyDescent="0.3">
      <c r="C619" s="8"/>
    </row>
    <row r="620" spans="3:3" ht="14.25" customHeight="1" x14ac:dyDescent="0.3">
      <c r="C620" s="8"/>
    </row>
    <row r="621" spans="3:3" ht="14.25" customHeight="1" x14ac:dyDescent="0.3">
      <c r="C621" s="8"/>
    </row>
    <row r="622" spans="3:3" ht="14.25" customHeight="1" x14ac:dyDescent="0.3">
      <c r="C622" s="8"/>
    </row>
    <row r="623" spans="3:3" ht="14.25" customHeight="1" x14ac:dyDescent="0.3">
      <c r="C623" s="8"/>
    </row>
    <row r="624" spans="3:3" ht="14.25" customHeight="1" x14ac:dyDescent="0.3">
      <c r="C624" s="8"/>
    </row>
    <row r="625" spans="3:3" ht="14.25" customHeight="1" x14ac:dyDescent="0.3">
      <c r="C625" s="8"/>
    </row>
    <row r="626" spans="3:3" ht="14.25" customHeight="1" x14ac:dyDescent="0.3">
      <c r="C626" s="8"/>
    </row>
    <row r="627" spans="3:3" ht="14.25" customHeight="1" x14ac:dyDescent="0.3">
      <c r="C627" s="8"/>
    </row>
    <row r="628" spans="3:3" ht="14.25" customHeight="1" x14ac:dyDescent="0.3">
      <c r="C628" s="8"/>
    </row>
    <row r="629" spans="3:3" ht="14.25" customHeight="1" x14ac:dyDescent="0.3">
      <c r="C629" s="8"/>
    </row>
    <row r="630" spans="3:3" ht="14.25" customHeight="1" x14ac:dyDescent="0.3">
      <c r="C630" s="8"/>
    </row>
    <row r="631" spans="3:3" ht="14.25" customHeight="1" x14ac:dyDescent="0.3">
      <c r="C631" s="8"/>
    </row>
    <row r="632" spans="3:3" ht="14.25" customHeight="1" x14ac:dyDescent="0.3">
      <c r="C632" s="8"/>
    </row>
    <row r="633" spans="3:3" ht="14.25" customHeight="1" x14ac:dyDescent="0.3">
      <c r="C633" s="8"/>
    </row>
    <row r="634" spans="3:3" ht="14.25" customHeight="1" x14ac:dyDescent="0.3">
      <c r="C634" s="8"/>
    </row>
    <row r="635" spans="3:3" ht="14.25" customHeight="1" x14ac:dyDescent="0.3">
      <c r="C635" s="8"/>
    </row>
    <row r="636" spans="3:3" ht="14.25" customHeight="1" x14ac:dyDescent="0.3">
      <c r="C636" s="8"/>
    </row>
    <row r="637" spans="3:3" ht="14.25" customHeight="1" x14ac:dyDescent="0.3">
      <c r="C637" s="8"/>
    </row>
    <row r="638" spans="3:3" ht="14.25" customHeight="1" x14ac:dyDescent="0.3">
      <c r="C638" s="8"/>
    </row>
    <row r="639" spans="3:3" ht="14.25" customHeight="1" x14ac:dyDescent="0.3">
      <c r="C639" s="8"/>
    </row>
    <row r="640" spans="3:3" ht="14.25" customHeight="1" x14ac:dyDescent="0.3">
      <c r="C640" s="8"/>
    </row>
    <row r="641" spans="3:3" ht="14.25" customHeight="1" x14ac:dyDescent="0.3">
      <c r="C641" s="8"/>
    </row>
    <row r="642" spans="3:3" ht="14.25" customHeight="1" x14ac:dyDescent="0.3">
      <c r="C642" s="8"/>
    </row>
    <row r="643" spans="3:3" ht="14.25" customHeight="1" x14ac:dyDescent="0.3">
      <c r="C643" s="8"/>
    </row>
    <row r="644" spans="3:3" ht="14.25" customHeight="1" x14ac:dyDescent="0.3">
      <c r="C644" s="8"/>
    </row>
    <row r="645" spans="3:3" ht="14.25" customHeight="1" x14ac:dyDescent="0.3">
      <c r="C645" s="8"/>
    </row>
    <row r="646" spans="3:3" ht="14.25" customHeight="1" x14ac:dyDescent="0.3">
      <c r="C646" s="8"/>
    </row>
    <row r="647" spans="3:3" ht="14.25" customHeight="1" x14ac:dyDescent="0.3">
      <c r="C647" s="8"/>
    </row>
    <row r="648" spans="3:3" ht="14.25" customHeight="1" x14ac:dyDescent="0.3">
      <c r="C648" s="8"/>
    </row>
    <row r="649" spans="3:3" ht="14.25" customHeight="1" x14ac:dyDescent="0.3">
      <c r="C649" s="8"/>
    </row>
    <row r="650" spans="3:3" ht="14.25" customHeight="1" x14ac:dyDescent="0.3">
      <c r="C650" s="8"/>
    </row>
    <row r="651" spans="3:3" ht="14.25" customHeight="1" x14ac:dyDescent="0.3">
      <c r="C651" s="8"/>
    </row>
    <row r="652" spans="3:3" ht="14.25" customHeight="1" x14ac:dyDescent="0.3">
      <c r="C652" s="8"/>
    </row>
    <row r="653" spans="3:3" ht="14.25" customHeight="1" x14ac:dyDescent="0.3">
      <c r="C653" s="8"/>
    </row>
    <row r="654" spans="3:3" ht="14.25" customHeight="1" x14ac:dyDescent="0.3">
      <c r="C654" s="8"/>
    </row>
    <row r="655" spans="3:3" ht="14.25" customHeight="1" x14ac:dyDescent="0.3">
      <c r="C655" s="8"/>
    </row>
    <row r="656" spans="3:3" ht="14.25" customHeight="1" x14ac:dyDescent="0.3">
      <c r="C656" s="8"/>
    </row>
    <row r="657" spans="3:3" ht="14.25" customHeight="1" x14ac:dyDescent="0.3">
      <c r="C657" s="8"/>
    </row>
    <row r="658" spans="3:3" ht="14.25" customHeight="1" x14ac:dyDescent="0.3">
      <c r="C658" s="8"/>
    </row>
    <row r="659" spans="3:3" ht="14.25" customHeight="1" x14ac:dyDescent="0.3">
      <c r="C659" s="8"/>
    </row>
    <row r="660" spans="3:3" ht="14.25" customHeight="1" x14ac:dyDescent="0.3">
      <c r="C660" s="8"/>
    </row>
    <row r="661" spans="3:3" ht="14.25" customHeight="1" x14ac:dyDescent="0.3">
      <c r="C661" s="8"/>
    </row>
    <row r="662" spans="3:3" ht="14.25" customHeight="1" x14ac:dyDescent="0.3">
      <c r="C662" s="8"/>
    </row>
    <row r="663" spans="3:3" ht="14.25" customHeight="1" x14ac:dyDescent="0.3">
      <c r="C663" s="8"/>
    </row>
    <row r="664" spans="3:3" ht="14.25" customHeight="1" x14ac:dyDescent="0.3">
      <c r="C664" s="8"/>
    </row>
    <row r="665" spans="3:3" ht="14.25" customHeight="1" x14ac:dyDescent="0.3">
      <c r="C665" s="8"/>
    </row>
    <row r="666" spans="3:3" ht="14.25" customHeight="1" x14ac:dyDescent="0.3">
      <c r="C666" s="8"/>
    </row>
    <row r="667" spans="3:3" ht="14.25" customHeight="1" x14ac:dyDescent="0.3">
      <c r="C667" s="8"/>
    </row>
    <row r="668" spans="3:3" ht="14.25" customHeight="1" x14ac:dyDescent="0.3">
      <c r="C668" s="8"/>
    </row>
    <row r="669" spans="3:3" ht="14.25" customHeight="1" x14ac:dyDescent="0.3">
      <c r="C669" s="8"/>
    </row>
    <row r="670" spans="3:3" ht="14.25" customHeight="1" x14ac:dyDescent="0.3">
      <c r="C670" s="8"/>
    </row>
    <row r="671" spans="3:3" ht="14.25" customHeight="1" x14ac:dyDescent="0.3">
      <c r="C671" s="8"/>
    </row>
    <row r="672" spans="3:3" ht="14.25" customHeight="1" x14ac:dyDescent="0.3">
      <c r="C672" s="8"/>
    </row>
    <row r="673" spans="3:3" ht="14.25" customHeight="1" x14ac:dyDescent="0.3">
      <c r="C673" s="8"/>
    </row>
    <row r="674" spans="3:3" ht="14.25" customHeight="1" x14ac:dyDescent="0.3">
      <c r="C674" s="8"/>
    </row>
    <row r="675" spans="3:3" ht="14.25" customHeight="1" x14ac:dyDescent="0.3">
      <c r="C675" s="8"/>
    </row>
    <row r="676" spans="3:3" ht="14.25" customHeight="1" x14ac:dyDescent="0.3">
      <c r="C676" s="8"/>
    </row>
    <row r="677" spans="3:3" ht="14.25" customHeight="1" x14ac:dyDescent="0.3">
      <c r="C677" s="8"/>
    </row>
    <row r="678" spans="3:3" ht="14.25" customHeight="1" x14ac:dyDescent="0.3">
      <c r="C678" s="8"/>
    </row>
    <row r="679" spans="3:3" ht="14.25" customHeight="1" x14ac:dyDescent="0.3">
      <c r="C679" s="8"/>
    </row>
    <row r="680" spans="3:3" ht="14.25" customHeight="1" x14ac:dyDescent="0.3">
      <c r="C680" s="8"/>
    </row>
    <row r="681" spans="3:3" ht="14.25" customHeight="1" x14ac:dyDescent="0.3">
      <c r="C681" s="8"/>
    </row>
    <row r="682" spans="3:3" ht="14.25" customHeight="1" x14ac:dyDescent="0.3">
      <c r="C682" s="8"/>
    </row>
    <row r="683" spans="3:3" ht="14.25" customHeight="1" x14ac:dyDescent="0.3">
      <c r="C683" s="8"/>
    </row>
    <row r="684" spans="3:3" ht="14.25" customHeight="1" x14ac:dyDescent="0.3">
      <c r="C684" s="8"/>
    </row>
    <row r="685" spans="3:3" ht="14.25" customHeight="1" x14ac:dyDescent="0.3">
      <c r="C685" s="8"/>
    </row>
    <row r="686" spans="3:3" ht="14.25" customHeight="1" x14ac:dyDescent="0.3">
      <c r="C686" s="8"/>
    </row>
    <row r="687" spans="3:3" ht="14.25" customHeight="1" x14ac:dyDescent="0.3">
      <c r="C687" s="8"/>
    </row>
    <row r="688" spans="3:3" ht="14.25" customHeight="1" x14ac:dyDescent="0.3">
      <c r="C688" s="8"/>
    </row>
    <row r="689" spans="3:3" ht="14.25" customHeight="1" x14ac:dyDescent="0.3">
      <c r="C689" s="8"/>
    </row>
    <row r="690" spans="3:3" ht="14.25" customHeight="1" x14ac:dyDescent="0.3">
      <c r="C690" s="8"/>
    </row>
    <row r="691" spans="3:3" ht="14.25" customHeight="1" x14ac:dyDescent="0.3">
      <c r="C691" s="8"/>
    </row>
    <row r="692" spans="3:3" ht="14.25" customHeight="1" x14ac:dyDescent="0.3">
      <c r="C692" s="8"/>
    </row>
    <row r="693" spans="3:3" ht="14.25" customHeight="1" x14ac:dyDescent="0.3">
      <c r="C693" s="8"/>
    </row>
    <row r="694" spans="3:3" ht="14.25" customHeight="1" x14ac:dyDescent="0.3">
      <c r="C694" s="8"/>
    </row>
    <row r="695" spans="3:3" ht="14.25" customHeight="1" x14ac:dyDescent="0.3">
      <c r="C695" s="8"/>
    </row>
    <row r="696" spans="3:3" ht="14.25" customHeight="1" x14ac:dyDescent="0.3">
      <c r="C696" s="8"/>
    </row>
    <row r="697" spans="3:3" ht="14.25" customHeight="1" x14ac:dyDescent="0.3">
      <c r="C697" s="8"/>
    </row>
    <row r="698" spans="3:3" ht="14.25" customHeight="1" x14ac:dyDescent="0.3">
      <c r="C698" s="8"/>
    </row>
    <row r="699" spans="3:3" ht="14.25" customHeight="1" x14ac:dyDescent="0.3">
      <c r="C699" s="8"/>
    </row>
    <row r="700" spans="3:3" ht="14.25" customHeight="1" x14ac:dyDescent="0.3">
      <c r="C700" s="8"/>
    </row>
    <row r="701" spans="3:3" ht="14.25" customHeight="1" x14ac:dyDescent="0.3">
      <c r="C701" s="8"/>
    </row>
    <row r="702" spans="3:3" ht="14.25" customHeight="1" x14ac:dyDescent="0.3">
      <c r="C702" s="8"/>
    </row>
    <row r="703" spans="3:3" ht="14.25" customHeight="1" x14ac:dyDescent="0.3">
      <c r="C703" s="8"/>
    </row>
    <row r="704" spans="3:3" ht="14.25" customHeight="1" x14ac:dyDescent="0.3">
      <c r="C704" s="8"/>
    </row>
    <row r="705" spans="3:3" ht="14.25" customHeight="1" x14ac:dyDescent="0.3">
      <c r="C705" s="8"/>
    </row>
    <row r="706" spans="3:3" ht="14.25" customHeight="1" x14ac:dyDescent="0.3">
      <c r="C706" s="8"/>
    </row>
    <row r="707" spans="3:3" ht="14.25" customHeight="1" x14ac:dyDescent="0.3">
      <c r="C707" s="8"/>
    </row>
    <row r="708" spans="3:3" ht="14.25" customHeight="1" x14ac:dyDescent="0.3">
      <c r="C708" s="8"/>
    </row>
    <row r="709" spans="3:3" ht="14.25" customHeight="1" x14ac:dyDescent="0.3">
      <c r="C709" s="8"/>
    </row>
    <row r="710" spans="3:3" ht="14.25" customHeight="1" x14ac:dyDescent="0.3">
      <c r="C710" s="8"/>
    </row>
    <row r="711" spans="3:3" ht="14.25" customHeight="1" x14ac:dyDescent="0.3">
      <c r="C711" s="8"/>
    </row>
    <row r="712" spans="3:3" ht="14.25" customHeight="1" x14ac:dyDescent="0.3">
      <c r="C712" s="8"/>
    </row>
    <row r="713" spans="3:3" ht="14.25" customHeight="1" x14ac:dyDescent="0.3">
      <c r="C713" s="8"/>
    </row>
    <row r="714" spans="3:3" ht="14.25" customHeight="1" x14ac:dyDescent="0.3">
      <c r="C714" s="8"/>
    </row>
    <row r="715" spans="3:3" ht="14.25" customHeight="1" x14ac:dyDescent="0.3">
      <c r="C715" s="8"/>
    </row>
    <row r="716" spans="3:3" ht="14.25" customHeight="1" x14ac:dyDescent="0.3">
      <c r="C716" s="8"/>
    </row>
    <row r="717" spans="3:3" ht="14.25" customHeight="1" x14ac:dyDescent="0.3">
      <c r="C717" s="8"/>
    </row>
    <row r="718" spans="3:3" ht="14.25" customHeight="1" x14ac:dyDescent="0.3">
      <c r="C718" s="8"/>
    </row>
    <row r="719" spans="3:3" ht="14.25" customHeight="1" x14ac:dyDescent="0.3">
      <c r="C719" s="8"/>
    </row>
    <row r="720" spans="3:3" ht="14.25" customHeight="1" x14ac:dyDescent="0.3">
      <c r="C720" s="8"/>
    </row>
    <row r="721" spans="3:3" ht="14.25" customHeight="1" x14ac:dyDescent="0.3">
      <c r="C721" s="8"/>
    </row>
    <row r="722" spans="3:3" ht="14.25" customHeight="1" x14ac:dyDescent="0.3">
      <c r="C722" s="8"/>
    </row>
    <row r="723" spans="3:3" ht="14.25" customHeight="1" x14ac:dyDescent="0.3">
      <c r="C723" s="8"/>
    </row>
    <row r="724" spans="3:3" ht="14.25" customHeight="1" x14ac:dyDescent="0.3">
      <c r="C724" s="8"/>
    </row>
    <row r="725" spans="3:3" ht="14.25" customHeight="1" x14ac:dyDescent="0.3">
      <c r="C725" s="8"/>
    </row>
    <row r="726" spans="3:3" ht="14.25" customHeight="1" x14ac:dyDescent="0.3">
      <c r="C726" s="8"/>
    </row>
    <row r="727" spans="3:3" ht="14.25" customHeight="1" x14ac:dyDescent="0.3">
      <c r="C727" s="8"/>
    </row>
    <row r="728" spans="3:3" ht="14.25" customHeight="1" x14ac:dyDescent="0.3">
      <c r="C728" s="8"/>
    </row>
    <row r="729" spans="3:3" ht="14.25" customHeight="1" x14ac:dyDescent="0.3">
      <c r="C729" s="8"/>
    </row>
    <row r="730" spans="3:3" ht="14.25" customHeight="1" x14ac:dyDescent="0.3">
      <c r="C730" s="8"/>
    </row>
    <row r="731" spans="3:3" ht="14.25" customHeight="1" x14ac:dyDescent="0.3">
      <c r="C731" s="8"/>
    </row>
    <row r="732" spans="3:3" ht="14.25" customHeight="1" x14ac:dyDescent="0.3">
      <c r="C732" s="8"/>
    </row>
    <row r="733" spans="3:3" ht="14.25" customHeight="1" x14ac:dyDescent="0.3">
      <c r="C733" s="8"/>
    </row>
    <row r="734" spans="3:3" ht="14.25" customHeight="1" x14ac:dyDescent="0.3">
      <c r="C734" s="8"/>
    </row>
    <row r="735" spans="3:3" ht="14.25" customHeight="1" x14ac:dyDescent="0.3">
      <c r="C735" s="8"/>
    </row>
    <row r="736" spans="3:3" ht="14.25" customHeight="1" x14ac:dyDescent="0.3">
      <c r="C736" s="8"/>
    </row>
    <row r="737" spans="3:3" ht="14.25" customHeight="1" x14ac:dyDescent="0.3">
      <c r="C737" s="8"/>
    </row>
    <row r="738" spans="3:3" ht="14.25" customHeight="1" x14ac:dyDescent="0.3">
      <c r="C738" s="8"/>
    </row>
    <row r="739" spans="3:3" ht="14.25" customHeight="1" x14ac:dyDescent="0.3">
      <c r="C739" s="8"/>
    </row>
    <row r="740" spans="3:3" ht="14.25" customHeight="1" x14ac:dyDescent="0.3">
      <c r="C740" s="8"/>
    </row>
    <row r="741" spans="3:3" ht="14.25" customHeight="1" x14ac:dyDescent="0.3">
      <c r="C741" s="8"/>
    </row>
    <row r="742" spans="3:3" ht="14.25" customHeight="1" x14ac:dyDescent="0.3">
      <c r="C742" s="8"/>
    </row>
    <row r="743" spans="3:3" ht="14.25" customHeight="1" x14ac:dyDescent="0.3">
      <c r="C743" s="8"/>
    </row>
    <row r="744" spans="3:3" ht="14.25" customHeight="1" x14ac:dyDescent="0.3">
      <c r="C744" s="8"/>
    </row>
    <row r="745" spans="3:3" ht="14.25" customHeight="1" x14ac:dyDescent="0.3">
      <c r="C745" s="8"/>
    </row>
    <row r="746" spans="3:3" ht="14.25" customHeight="1" x14ac:dyDescent="0.3">
      <c r="C746" s="8"/>
    </row>
    <row r="747" spans="3:3" ht="14.25" customHeight="1" x14ac:dyDescent="0.3">
      <c r="C747" s="8"/>
    </row>
    <row r="748" spans="3:3" ht="14.25" customHeight="1" x14ac:dyDescent="0.3">
      <c r="C748" s="8"/>
    </row>
    <row r="749" spans="3:3" ht="14.25" customHeight="1" x14ac:dyDescent="0.3">
      <c r="C749" s="8"/>
    </row>
    <row r="750" spans="3:3" ht="14.25" customHeight="1" x14ac:dyDescent="0.3">
      <c r="C750" s="8"/>
    </row>
    <row r="751" spans="3:3" ht="14.25" customHeight="1" x14ac:dyDescent="0.3">
      <c r="C751" s="8"/>
    </row>
    <row r="752" spans="3:3" ht="14.25" customHeight="1" x14ac:dyDescent="0.3">
      <c r="C752" s="8"/>
    </row>
    <row r="753" spans="3:3" ht="14.25" customHeight="1" x14ac:dyDescent="0.3">
      <c r="C753" s="8"/>
    </row>
    <row r="754" spans="3:3" ht="14.25" customHeight="1" x14ac:dyDescent="0.3">
      <c r="C754" s="8"/>
    </row>
    <row r="755" spans="3:3" ht="14.25" customHeight="1" x14ac:dyDescent="0.3">
      <c r="C755" s="8"/>
    </row>
    <row r="756" spans="3:3" ht="14.25" customHeight="1" x14ac:dyDescent="0.3">
      <c r="C756" s="8"/>
    </row>
    <row r="757" spans="3:3" ht="14.25" customHeight="1" x14ac:dyDescent="0.3">
      <c r="C757" s="8"/>
    </row>
    <row r="758" spans="3:3" ht="14.25" customHeight="1" x14ac:dyDescent="0.3">
      <c r="C758" s="8"/>
    </row>
    <row r="759" spans="3:3" ht="14.25" customHeight="1" x14ac:dyDescent="0.3">
      <c r="C759" s="8"/>
    </row>
    <row r="760" spans="3:3" ht="14.25" customHeight="1" x14ac:dyDescent="0.3">
      <c r="C760" s="8"/>
    </row>
    <row r="761" spans="3:3" ht="14.25" customHeight="1" x14ac:dyDescent="0.3">
      <c r="C761" s="8"/>
    </row>
    <row r="762" spans="3:3" ht="14.25" customHeight="1" x14ac:dyDescent="0.3">
      <c r="C762" s="8"/>
    </row>
    <row r="763" spans="3:3" ht="14.25" customHeight="1" x14ac:dyDescent="0.3">
      <c r="C763" s="8"/>
    </row>
    <row r="764" spans="3:3" ht="14.25" customHeight="1" x14ac:dyDescent="0.3">
      <c r="C764" s="8"/>
    </row>
    <row r="765" spans="3:3" ht="14.25" customHeight="1" x14ac:dyDescent="0.3">
      <c r="C765" s="8"/>
    </row>
    <row r="766" spans="3:3" ht="14.25" customHeight="1" x14ac:dyDescent="0.3">
      <c r="C766" s="8"/>
    </row>
    <row r="767" spans="3:3" ht="14.25" customHeight="1" x14ac:dyDescent="0.3">
      <c r="C767" s="8"/>
    </row>
    <row r="768" spans="3:3" ht="14.25" customHeight="1" x14ac:dyDescent="0.3">
      <c r="C768" s="8"/>
    </row>
    <row r="769" spans="3:3" ht="14.25" customHeight="1" x14ac:dyDescent="0.3">
      <c r="C769" s="8"/>
    </row>
    <row r="770" spans="3:3" ht="14.25" customHeight="1" x14ac:dyDescent="0.3">
      <c r="C770" s="8"/>
    </row>
    <row r="771" spans="3:3" ht="14.25" customHeight="1" x14ac:dyDescent="0.3">
      <c r="C771" s="8"/>
    </row>
    <row r="772" spans="3:3" ht="14.25" customHeight="1" x14ac:dyDescent="0.3">
      <c r="C772" s="8"/>
    </row>
    <row r="773" spans="3:3" ht="14.25" customHeight="1" x14ac:dyDescent="0.3">
      <c r="C773" s="8"/>
    </row>
    <row r="774" spans="3:3" ht="14.25" customHeight="1" x14ac:dyDescent="0.3">
      <c r="C774" s="8"/>
    </row>
    <row r="775" spans="3:3" ht="14.25" customHeight="1" x14ac:dyDescent="0.3">
      <c r="C775" s="8"/>
    </row>
    <row r="776" spans="3:3" ht="14.25" customHeight="1" x14ac:dyDescent="0.3">
      <c r="C776" s="8"/>
    </row>
    <row r="777" spans="3:3" ht="14.25" customHeight="1" x14ac:dyDescent="0.3">
      <c r="C777" s="8"/>
    </row>
    <row r="778" spans="3:3" ht="14.25" customHeight="1" x14ac:dyDescent="0.3">
      <c r="C778" s="8"/>
    </row>
    <row r="779" spans="3:3" ht="14.25" customHeight="1" x14ac:dyDescent="0.3">
      <c r="C779" s="8"/>
    </row>
    <row r="780" spans="3:3" ht="14.25" customHeight="1" x14ac:dyDescent="0.3">
      <c r="C780" s="8"/>
    </row>
    <row r="781" spans="3:3" ht="14.25" customHeight="1" x14ac:dyDescent="0.3">
      <c r="C781" s="8"/>
    </row>
    <row r="782" spans="3:3" ht="14.25" customHeight="1" x14ac:dyDescent="0.3">
      <c r="C782" s="8"/>
    </row>
    <row r="783" spans="3:3" ht="14.25" customHeight="1" x14ac:dyDescent="0.3">
      <c r="C783" s="8"/>
    </row>
    <row r="784" spans="3:3" ht="14.25" customHeight="1" x14ac:dyDescent="0.3">
      <c r="C784" s="8"/>
    </row>
    <row r="785" spans="3:3" ht="14.25" customHeight="1" x14ac:dyDescent="0.3">
      <c r="C785" s="8"/>
    </row>
    <row r="786" spans="3:3" ht="14.25" customHeight="1" x14ac:dyDescent="0.3">
      <c r="C786" s="8"/>
    </row>
    <row r="787" spans="3:3" ht="14.25" customHeight="1" x14ac:dyDescent="0.3">
      <c r="C787" s="8"/>
    </row>
    <row r="788" spans="3:3" ht="14.25" customHeight="1" x14ac:dyDescent="0.3">
      <c r="C788" s="8"/>
    </row>
    <row r="789" spans="3:3" ht="14.25" customHeight="1" x14ac:dyDescent="0.3">
      <c r="C789" s="8"/>
    </row>
    <row r="790" spans="3:3" ht="14.25" customHeight="1" x14ac:dyDescent="0.3">
      <c r="C790" s="8"/>
    </row>
    <row r="791" spans="3:3" ht="14.25" customHeight="1" x14ac:dyDescent="0.3">
      <c r="C791" s="8"/>
    </row>
    <row r="792" spans="3:3" ht="14.25" customHeight="1" x14ac:dyDescent="0.3">
      <c r="C792" s="8"/>
    </row>
    <row r="793" spans="3:3" ht="14.25" customHeight="1" x14ac:dyDescent="0.3">
      <c r="C793" s="8"/>
    </row>
    <row r="794" spans="3:3" ht="14.25" customHeight="1" x14ac:dyDescent="0.3">
      <c r="C794" s="8"/>
    </row>
    <row r="795" spans="3:3" ht="14.25" customHeight="1" x14ac:dyDescent="0.3">
      <c r="C795" s="8"/>
    </row>
    <row r="796" spans="3:3" ht="14.25" customHeight="1" x14ac:dyDescent="0.3">
      <c r="C796" s="8"/>
    </row>
    <row r="797" spans="3:3" ht="14.25" customHeight="1" x14ac:dyDescent="0.3">
      <c r="C797" s="8"/>
    </row>
    <row r="798" spans="3:3" ht="14.25" customHeight="1" x14ac:dyDescent="0.3">
      <c r="C798" s="8"/>
    </row>
    <row r="799" spans="3:3" ht="14.25" customHeight="1" x14ac:dyDescent="0.3">
      <c r="C799" s="8"/>
    </row>
    <row r="800" spans="3:3" ht="14.25" customHeight="1" x14ac:dyDescent="0.3">
      <c r="C800" s="8"/>
    </row>
    <row r="801" spans="3:3" ht="14.25" customHeight="1" x14ac:dyDescent="0.3">
      <c r="C801" s="8"/>
    </row>
    <row r="802" spans="3:3" ht="14.25" customHeight="1" x14ac:dyDescent="0.3">
      <c r="C802" s="8"/>
    </row>
    <row r="803" spans="3:3" ht="14.25" customHeight="1" x14ac:dyDescent="0.3">
      <c r="C803" s="8"/>
    </row>
    <row r="804" spans="3:3" ht="14.25" customHeight="1" x14ac:dyDescent="0.3">
      <c r="C804" s="8"/>
    </row>
    <row r="805" spans="3:3" ht="14.25" customHeight="1" x14ac:dyDescent="0.3">
      <c r="C805" s="8"/>
    </row>
    <row r="806" spans="3:3" ht="14.25" customHeight="1" x14ac:dyDescent="0.3">
      <c r="C806" s="8"/>
    </row>
    <row r="807" spans="3:3" ht="14.25" customHeight="1" x14ac:dyDescent="0.3">
      <c r="C807" s="8"/>
    </row>
    <row r="808" spans="3:3" ht="14.25" customHeight="1" x14ac:dyDescent="0.3">
      <c r="C808" s="8"/>
    </row>
    <row r="809" spans="3:3" ht="14.25" customHeight="1" x14ac:dyDescent="0.3">
      <c r="C809" s="8"/>
    </row>
    <row r="810" spans="3:3" ht="14.25" customHeight="1" x14ac:dyDescent="0.3">
      <c r="C810" s="8"/>
    </row>
    <row r="811" spans="3:3" ht="14.25" customHeight="1" x14ac:dyDescent="0.3">
      <c r="C811" s="8"/>
    </row>
    <row r="812" spans="3:3" ht="14.25" customHeight="1" x14ac:dyDescent="0.3">
      <c r="C812" s="8"/>
    </row>
    <row r="813" spans="3:3" ht="14.25" customHeight="1" x14ac:dyDescent="0.3">
      <c r="C813" s="8"/>
    </row>
    <row r="814" spans="3:3" ht="14.25" customHeight="1" x14ac:dyDescent="0.3">
      <c r="C814" s="8"/>
    </row>
    <row r="815" spans="3:3" ht="14.25" customHeight="1" x14ac:dyDescent="0.3">
      <c r="C815" s="8"/>
    </row>
    <row r="816" spans="3:3" ht="14.25" customHeight="1" x14ac:dyDescent="0.3">
      <c r="C816" s="8"/>
    </row>
    <row r="817" spans="3:3" ht="14.25" customHeight="1" x14ac:dyDescent="0.3">
      <c r="C817" s="8"/>
    </row>
    <row r="818" spans="3:3" ht="14.25" customHeight="1" x14ac:dyDescent="0.3">
      <c r="C818" s="8"/>
    </row>
    <row r="819" spans="3:3" ht="14.25" customHeight="1" x14ac:dyDescent="0.3">
      <c r="C819" s="8"/>
    </row>
    <row r="820" spans="3:3" ht="14.25" customHeight="1" x14ac:dyDescent="0.3">
      <c r="C820" s="8"/>
    </row>
    <row r="821" spans="3:3" ht="14.25" customHeight="1" x14ac:dyDescent="0.3">
      <c r="C821" s="8"/>
    </row>
    <row r="822" spans="3:3" ht="14.25" customHeight="1" x14ac:dyDescent="0.3">
      <c r="C822" s="8"/>
    </row>
    <row r="823" spans="3:3" ht="14.25" customHeight="1" x14ac:dyDescent="0.3">
      <c r="C823" s="8"/>
    </row>
    <row r="824" spans="3:3" ht="14.25" customHeight="1" x14ac:dyDescent="0.3">
      <c r="C824" s="8"/>
    </row>
    <row r="825" spans="3:3" ht="14.25" customHeight="1" x14ac:dyDescent="0.3">
      <c r="C825" s="8"/>
    </row>
    <row r="826" spans="3:3" ht="14.25" customHeight="1" x14ac:dyDescent="0.3">
      <c r="C826" s="8"/>
    </row>
    <row r="827" spans="3:3" ht="14.25" customHeight="1" x14ac:dyDescent="0.3">
      <c r="C827" s="8"/>
    </row>
    <row r="828" spans="3:3" ht="14.25" customHeight="1" x14ac:dyDescent="0.3">
      <c r="C828" s="8"/>
    </row>
    <row r="829" spans="3:3" ht="14.25" customHeight="1" x14ac:dyDescent="0.3">
      <c r="C829" s="8"/>
    </row>
    <row r="830" spans="3:3" ht="14.25" customHeight="1" x14ac:dyDescent="0.3">
      <c r="C830" s="8"/>
    </row>
    <row r="831" spans="3:3" ht="14.25" customHeight="1" x14ac:dyDescent="0.3">
      <c r="C831" s="8"/>
    </row>
    <row r="832" spans="3:3" ht="14.25" customHeight="1" x14ac:dyDescent="0.3">
      <c r="C832" s="8"/>
    </row>
    <row r="833" spans="3:3" ht="14.25" customHeight="1" x14ac:dyDescent="0.3">
      <c r="C833" s="8"/>
    </row>
    <row r="834" spans="3:3" ht="14.25" customHeight="1" x14ac:dyDescent="0.3">
      <c r="C834" s="8"/>
    </row>
    <row r="835" spans="3:3" ht="14.25" customHeight="1" x14ac:dyDescent="0.3">
      <c r="C835" s="8"/>
    </row>
    <row r="836" spans="3:3" ht="14.25" customHeight="1" x14ac:dyDescent="0.3">
      <c r="C836" s="8"/>
    </row>
    <row r="837" spans="3:3" ht="14.25" customHeight="1" x14ac:dyDescent="0.3">
      <c r="C837" s="8"/>
    </row>
    <row r="838" spans="3:3" ht="14.25" customHeight="1" x14ac:dyDescent="0.3">
      <c r="C838" s="8"/>
    </row>
    <row r="839" spans="3:3" ht="14.25" customHeight="1" x14ac:dyDescent="0.3">
      <c r="C839" s="8"/>
    </row>
    <row r="840" spans="3:3" ht="14.25" customHeight="1" x14ac:dyDescent="0.3">
      <c r="C840" s="8"/>
    </row>
    <row r="841" spans="3:3" ht="14.25" customHeight="1" x14ac:dyDescent="0.3">
      <c r="C841" s="8"/>
    </row>
    <row r="842" spans="3:3" ht="14.25" customHeight="1" x14ac:dyDescent="0.3">
      <c r="C842" s="8"/>
    </row>
    <row r="843" spans="3:3" ht="14.25" customHeight="1" x14ac:dyDescent="0.3">
      <c r="C843" s="8"/>
    </row>
    <row r="844" spans="3:3" ht="14.25" customHeight="1" x14ac:dyDescent="0.3">
      <c r="C844" s="8"/>
    </row>
    <row r="845" spans="3:3" ht="14.25" customHeight="1" x14ac:dyDescent="0.3">
      <c r="C845" s="8"/>
    </row>
    <row r="846" spans="3:3" ht="14.25" customHeight="1" x14ac:dyDescent="0.3">
      <c r="C846" s="8"/>
    </row>
    <row r="847" spans="3:3" ht="14.25" customHeight="1" x14ac:dyDescent="0.3">
      <c r="C847" s="8"/>
    </row>
    <row r="848" spans="3:3" ht="14.25" customHeight="1" x14ac:dyDescent="0.3">
      <c r="C848" s="8"/>
    </row>
    <row r="849" spans="3:3" ht="14.25" customHeight="1" x14ac:dyDescent="0.3">
      <c r="C849" s="8"/>
    </row>
    <row r="850" spans="3:3" ht="14.25" customHeight="1" x14ac:dyDescent="0.3">
      <c r="C850" s="8"/>
    </row>
    <row r="851" spans="3:3" ht="14.25" customHeight="1" x14ac:dyDescent="0.3">
      <c r="C851" s="8"/>
    </row>
    <row r="852" spans="3:3" ht="14.25" customHeight="1" x14ac:dyDescent="0.3">
      <c r="C852" s="8"/>
    </row>
    <row r="853" spans="3:3" ht="14.25" customHeight="1" x14ac:dyDescent="0.3">
      <c r="C853" s="8"/>
    </row>
    <row r="854" spans="3:3" ht="14.25" customHeight="1" x14ac:dyDescent="0.3">
      <c r="C854" s="8"/>
    </row>
    <row r="855" spans="3:3" ht="14.25" customHeight="1" x14ac:dyDescent="0.3">
      <c r="C855" s="8"/>
    </row>
    <row r="856" spans="3:3" ht="14.25" customHeight="1" x14ac:dyDescent="0.3">
      <c r="C856" s="8"/>
    </row>
    <row r="857" spans="3:3" ht="14.25" customHeight="1" x14ac:dyDescent="0.3">
      <c r="C857" s="8"/>
    </row>
    <row r="858" spans="3:3" ht="14.25" customHeight="1" x14ac:dyDescent="0.3">
      <c r="C858" s="8"/>
    </row>
    <row r="859" spans="3:3" ht="14.25" customHeight="1" x14ac:dyDescent="0.3">
      <c r="C859" s="8"/>
    </row>
    <row r="860" spans="3:3" ht="14.25" customHeight="1" x14ac:dyDescent="0.3">
      <c r="C860" s="8"/>
    </row>
    <row r="861" spans="3:3" ht="14.25" customHeight="1" x14ac:dyDescent="0.3">
      <c r="C861" s="8"/>
    </row>
    <row r="862" spans="3:3" ht="14.25" customHeight="1" x14ac:dyDescent="0.3">
      <c r="C862" s="8"/>
    </row>
    <row r="863" spans="3:3" ht="14.25" customHeight="1" x14ac:dyDescent="0.3">
      <c r="C863" s="8"/>
    </row>
    <row r="864" spans="3:3" ht="14.25" customHeight="1" x14ac:dyDescent="0.3">
      <c r="C864" s="8"/>
    </row>
    <row r="865" spans="3:3" ht="14.25" customHeight="1" x14ac:dyDescent="0.3">
      <c r="C865" s="8"/>
    </row>
    <row r="866" spans="3:3" ht="14.25" customHeight="1" x14ac:dyDescent="0.3">
      <c r="C866" s="8"/>
    </row>
    <row r="867" spans="3:3" ht="14.25" customHeight="1" x14ac:dyDescent="0.3">
      <c r="C867" s="8"/>
    </row>
    <row r="868" spans="3:3" ht="14.25" customHeight="1" x14ac:dyDescent="0.3">
      <c r="C868" s="8"/>
    </row>
    <row r="869" spans="3:3" ht="14.25" customHeight="1" x14ac:dyDescent="0.3">
      <c r="C869" s="8"/>
    </row>
    <row r="870" spans="3:3" ht="14.25" customHeight="1" x14ac:dyDescent="0.3">
      <c r="C870" s="8"/>
    </row>
    <row r="871" spans="3:3" ht="14.25" customHeight="1" x14ac:dyDescent="0.3">
      <c r="C871" s="8"/>
    </row>
    <row r="872" spans="3:3" ht="14.25" customHeight="1" x14ac:dyDescent="0.3">
      <c r="C872" s="8"/>
    </row>
    <row r="873" spans="3:3" ht="14.25" customHeight="1" x14ac:dyDescent="0.3">
      <c r="C873" s="8"/>
    </row>
    <row r="874" spans="3:3" ht="14.25" customHeight="1" x14ac:dyDescent="0.3">
      <c r="C874" s="8"/>
    </row>
    <row r="875" spans="3:3" ht="14.25" customHeight="1" x14ac:dyDescent="0.3">
      <c r="C875" s="8"/>
    </row>
    <row r="876" spans="3:3" ht="14.25" customHeight="1" x14ac:dyDescent="0.3">
      <c r="C876" s="8"/>
    </row>
    <row r="877" spans="3:3" ht="14.25" customHeight="1" x14ac:dyDescent="0.3">
      <c r="C877" s="8"/>
    </row>
    <row r="878" spans="3:3" ht="14.25" customHeight="1" x14ac:dyDescent="0.3">
      <c r="C878" s="8"/>
    </row>
    <row r="879" spans="3:3" ht="14.25" customHeight="1" x14ac:dyDescent="0.3">
      <c r="C879" s="8"/>
    </row>
    <row r="880" spans="3:3" ht="14.25" customHeight="1" x14ac:dyDescent="0.3">
      <c r="C880" s="8"/>
    </row>
    <row r="881" spans="3:3" ht="14.25" customHeight="1" x14ac:dyDescent="0.3">
      <c r="C881" s="8"/>
    </row>
    <row r="882" spans="3:3" ht="14.25" customHeight="1" x14ac:dyDescent="0.3">
      <c r="C882" s="8"/>
    </row>
    <row r="883" spans="3:3" ht="14.25" customHeight="1" x14ac:dyDescent="0.3">
      <c r="C883" s="8"/>
    </row>
    <row r="884" spans="3:3" ht="14.25" customHeight="1" x14ac:dyDescent="0.3">
      <c r="C884" s="8"/>
    </row>
    <row r="885" spans="3:3" ht="14.25" customHeight="1" x14ac:dyDescent="0.3">
      <c r="C885" s="8"/>
    </row>
    <row r="886" spans="3:3" ht="14.25" customHeight="1" x14ac:dyDescent="0.3">
      <c r="C886" s="8"/>
    </row>
    <row r="887" spans="3:3" ht="14.25" customHeight="1" x14ac:dyDescent="0.3">
      <c r="C887" s="8"/>
    </row>
    <row r="888" spans="3:3" ht="14.25" customHeight="1" x14ac:dyDescent="0.3">
      <c r="C888" s="8"/>
    </row>
    <row r="889" spans="3:3" ht="14.25" customHeight="1" x14ac:dyDescent="0.3">
      <c r="C889" s="8"/>
    </row>
    <row r="890" spans="3:3" ht="14.25" customHeight="1" x14ac:dyDescent="0.3">
      <c r="C890" s="8"/>
    </row>
    <row r="891" spans="3:3" ht="14.25" customHeight="1" x14ac:dyDescent="0.3">
      <c r="C891" s="8"/>
    </row>
    <row r="892" spans="3:3" ht="14.25" customHeight="1" x14ac:dyDescent="0.3">
      <c r="C892" s="8"/>
    </row>
    <row r="893" spans="3:3" ht="14.25" customHeight="1" x14ac:dyDescent="0.3">
      <c r="C893" s="8"/>
    </row>
    <row r="894" spans="3:3" ht="14.25" customHeight="1" x14ac:dyDescent="0.3">
      <c r="C894" s="8"/>
    </row>
    <row r="895" spans="3:3" ht="14.25" customHeight="1" x14ac:dyDescent="0.3">
      <c r="C895" s="8"/>
    </row>
    <row r="896" spans="3:3" ht="14.25" customHeight="1" x14ac:dyDescent="0.3">
      <c r="C896" s="8"/>
    </row>
    <row r="897" spans="3:3" ht="14.25" customHeight="1" x14ac:dyDescent="0.3">
      <c r="C897" s="8"/>
    </row>
    <row r="898" spans="3:3" ht="14.25" customHeight="1" x14ac:dyDescent="0.3">
      <c r="C898" s="8"/>
    </row>
    <row r="899" spans="3:3" ht="14.25" customHeight="1" x14ac:dyDescent="0.3">
      <c r="C899" s="8"/>
    </row>
    <row r="900" spans="3:3" ht="14.25" customHeight="1" x14ac:dyDescent="0.3">
      <c r="C900" s="8"/>
    </row>
    <row r="901" spans="3:3" ht="14.25" customHeight="1" x14ac:dyDescent="0.3">
      <c r="C901" s="8"/>
    </row>
    <row r="902" spans="3:3" ht="14.25" customHeight="1" x14ac:dyDescent="0.3">
      <c r="C902" s="8"/>
    </row>
    <row r="903" spans="3:3" ht="14.25" customHeight="1" x14ac:dyDescent="0.3">
      <c r="C903" s="8"/>
    </row>
    <row r="904" spans="3:3" ht="14.25" customHeight="1" x14ac:dyDescent="0.3">
      <c r="C904" s="8"/>
    </row>
    <row r="905" spans="3:3" ht="14.25" customHeight="1" x14ac:dyDescent="0.3">
      <c r="C905" s="8"/>
    </row>
    <row r="906" spans="3:3" ht="14.25" customHeight="1" x14ac:dyDescent="0.3">
      <c r="C906" s="8"/>
    </row>
    <row r="907" spans="3:3" ht="14.25" customHeight="1" x14ac:dyDescent="0.3">
      <c r="C907" s="8"/>
    </row>
    <row r="908" spans="3:3" ht="14.25" customHeight="1" x14ac:dyDescent="0.3">
      <c r="C908" s="8"/>
    </row>
    <row r="909" spans="3:3" ht="14.25" customHeight="1" x14ac:dyDescent="0.3">
      <c r="C909" s="8"/>
    </row>
    <row r="910" spans="3:3" ht="14.25" customHeight="1" x14ac:dyDescent="0.3">
      <c r="C910" s="8"/>
    </row>
    <row r="911" spans="3:3" ht="14.25" customHeight="1" x14ac:dyDescent="0.3">
      <c r="C911" s="8"/>
    </row>
    <row r="912" spans="3:3" ht="14.25" customHeight="1" x14ac:dyDescent="0.3">
      <c r="C912" s="8"/>
    </row>
    <row r="913" spans="3:3" ht="14.25" customHeight="1" x14ac:dyDescent="0.3">
      <c r="C913" s="8"/>
    </row>
    <row r="914" spans="3:3" ht="14.25" customHeight="1" x14ac:dyDescent="0.3">
      <c r="C914" s="8"/>
    </row>
    <row r="915" spans="3:3" ht="14.25" customHeight="1" x14ac:dyDescent="0.3">
      <c r="C915" s="8"/>
    </row>
    <row r="916" spans="3:3" ht="14.25" customHeight="1" x14ac:dyDescent="0.3">
      <c r="C916" s="8"/>
    </row>
    <row r="917" spans="3:3" ht="14.25" customHeight="1" x14ac:dyDescent="0.3">
      <c r="C917" s="8"/>
    </row>
    <row r="918" spans="3:3" ht="14.25" customHeight="1" x14ac:dyDescent="0.3">
      <c r="C918" s="8"/>
    </row>
    <row r="919" spans="3:3" ht="14.25" customHeight="1" x14ac:dyDescent="0.3">
      <c r="C919" s="8"/>
    </row>
    <row r="920" spans="3:3" ht="14.25" customHeight="1" x14ac:dyDescent="0.3">
      <c r="C920" s="8"/>
    </row>
    <row r="921" spans="3:3" ht="14.25" customHeight="1" x14ac:dyDescent="0.3">
      <c r="C921" s="8"/>
    </row>
    <row r="922" spans="3:3" ht="14.25" customHeight="1" x14ac:dyDescent="0.3">
      <c r="C922" s="8"/>
    </row>
    <row r="923" spans="3:3" ht="14.25" customHeight="1" x14ac:dyDescent="0.3">
      <c r="C923" s="8"/>
    </row>
    <row r="924" spans="3:3" ht="14.25" customHeight="1" x14ac:dyDescent="0.3">
      <c r="C924" s="8"/>
    </row>
    <row r="925" spans="3:3" ht="14.25" customHeight="1" x14ac:dyDescent="0.3">
      <c r="C925" s="8"/>
    </row>
    <row r="926" spans="3:3" ht="14.25" customHeight="1" x14ac:dyDescent="0.3">
      <c r="C926" s="8"/>
    </row>
    <row r="927" spans="3:3" ht="14.25" customHeight="1" x14ac:dyDescent="0.3">
      <c r="C927" s="8"/>
    </row>
    <row r="928" spans="3:3" ht="14.25" customHeight="1" x14ac:dyDescent="0.3">
      <c r="C928" s="8"/>
    </row>
    <row r="929" spans="3:3" ht="14.25" customHeight="1" x14ac:dyDescent="0.3">
      <c r="C929" s="8"/>
    </row>
    <row r="930" spans="3:3" ht="14.25" customHeight="1" x14ac:dyDescent="0.3">
      <c r="C930" s="8"/>
    </row>
    <row r="931" spans="3:3" ht="14.25" customHeight="1" x14ac:dyDescent="0.3">
      <c r="C931" s="8"/>
    </row>
    <row r="932" spans="3:3" ht="14.25" customHeight="1" x14ac:dyDescent="0.3">
      <c r="C932" s="8"/>
    </row>
    <row r="933" spans="3:3" ht="14.25" customHeight="1" x14ac:dyDescent="0.3">
      <c r="C933" s="8"/>
    </row>
    <row r="934" spans="3:3" ht="14.25" customHeight="1" x14ac:dyDescent="0.3">
      <c r="C934" s="8"/>
    </row>
    <row r="935" spans="3:3" ht="14.25" customHeight="1" x14ac:dyDescent="0.3">
      <c r="C935" s="8"/>
    </row>
    <row r="936" spans="3:3" ht="14.25" customHeight="1" x14ac:dyDescent="0.3">
      <c r="C936" s="8"/>
    </row>
    <row r="937" spans="3:3" ht="14.25" customHeight="1" x14ac:dyDescent="0.3">
      <c r="C937" s="8"/>
    </row>
    <row r="938" spans="3:3" ht="14.25" customHeight="1" x14ac:dyDescent="0.3">
      <c r="C938" s="8"/>
    </row>
    <row r="939" spans="3:3" ht="14.25" customHeight="1" x14ac:dyDescent="0.3">
      <c r="C939" s="8"/>
    </row>
    <row r="940" spans="3:3" ht="14.25" customHeight="1" x14ac:dyDescent="0.3">
      <c r="C940" s="8"/>
    </row>
    <row r="941" spans="3:3" ht="14.25" customHeight="1" x14ac:dyDescent="0.3">
      <c r="C941" s="8"/>
    </row>
    <row r="942" spans="3:3" ht="14.25" customHeight="1" x14ac:dyDescent="0.3">
      <c r="C942" s="8"/>
    </row>
    <row r="943" spans="3:3" ht="14.25" customHeight="1" x14ac:dyDescent="0.3">
      <c r="C943" s="8"/>
    </row>
    <row r="944" spans="3:3" ht="14.25" customHeight="1" x14ac:dyDescent="0.3">
      <c r="C944" s="8"/>
    </row>
    <row r="945" spans="3:3" ht="14.25" customHeight="1" x14ac:dyDescent="0.3">
      <c r="C945" s="8"/>
    </row>
    <row r="946" spans="3:3" ht="14.25" customHeight="1" x14ac:dyDescent="0.3">
      <c r="C946" s="8"/>
    </row>
    <row r="947" spans="3:3" ht="14.25" customHeight="1" x14ac:dyDescent="0.3">
      <c r="C947" s="8"/>
    </row>
    <row r="948" spans="3:3" ht="14.25" customHeight="1" x14ac:dyDescent="0.3">
      <c r="C948" s="8"/>
    </row>
    <row r="949" spans="3:3" ht="14.25" customHeight="1" x14ac:dyDescent="0.3">
      <c r="C949" s="8"/>
    </row>
    <row r="950" spans="3:3" ht="14.25" customHeight="1" x14ac:dyDescent="0.3">
      <c r="C950" s="8"/>
    </row>
    <row r="951" spans="3:3" ht="14.25" customHeight="1" x14ac:dyDescent="0.3">
      <c r="C951" s="8"/>
    </row>
    <row r="952" spans="3:3" ht="14.25" customHeight="1" x14ac:dyDescent="0.3">
      <c r="C952" s="8"/>
    </row>
    <row r="953" spans="3:3" ht="14.25" customHeight="1" x14ac:dyDescent="0.3">
      <c r="C953" s="8"/>
    </row>
    <row r="954" spans="3:3" ht="14.25" customHeight="1" x14ac:dyDescent="0.3">
      <c r="C954" s="8"/>
    </row>
    <row r="955" spans="3:3" ht="14.25" customHeight="1" x14ac:dyDescent="0.3">
      <c r="C955" s="8"/>
    </row>
    <row r="956" spans="3:3" ht="14.25" customHeight="1" x14ac:dyDescent="0.3">
      <c r="C956" s="8"/>
    </row>
    <row r="957" spans="3:3" ht="14.25" customHeight="1" x14ac:dyDescent="0.3">
      <c r="C957" s="8"/>
    </row>
    <row r="958" spans="3:3" ht="14.25" customHeight="1" x14ac:dyDescent="0.3">
      <c r="C958" s="8"/>
    </row>
    <row r="959" spans="3:3" ht="14.25" customHeight="1" x14ac:dyDescent="0.3">
      <c r="C959" s="8"/>
    </row>
    <row r="960" spans="3:3" ht="14.25" customHeight="1" x14ac:dyDescent="0.3">
      <c r="C960" s="8"/>
    </row>
    <row r="961" spans="3:3" ht="14.25" customHeight="1" x14ac:dyDescent="0.3">
      <c r="C961" s="8"/>
    </row>
    <row r="962" spans="3:3" ht="14.25" customHeight="1" x14ac:dyDescent="0.3">
      <c r="C962" s="8"/>
    </row>
    <row r="963" spans="3:3" ht="14.25" customHeight="1" x14ac:dyDescent="0.3">
      <c r="C963" s="8"/>
    </row>
    <row r="964" spans="3:3" ht="14.25" customHeight="1" x14ac:dyDescent="0.3">
      <c r="C964" s="8"/>
    </row>
    <row r="965" spans="3:3" ht="14.25" customHeight="1" x14ac:dyDescent="0.3">
      <c r="C965" s="8"/>
    </row>
    <row r="966" spans="3:3" ht="14.25" customHeight="1" x14ac:dyDescent="0.3">
      <c r="C966" s="8"/>
    </row>
    <row r="967" spans="3:3" ht="14.25" customHeight="1" x14ac:dyDescent="0.3">
      <c r="C967" s="8"/>
    </row>
    <row r="968" spans="3:3" ht="14.25" customHeight="1" x14ac:dyDescent="0.3">
      <c r="C968" s="8"/>
    </row>
    <row r="969" spans="3:3" ht="14.25" customHeight="1" x14ac:dyDescent="0.3">
      <c r="C969" s="8"/>
    </row>
    <row r="970" spans="3:3" ht="14.25" customHeight="1" x14ac:dyDescent="0.3">
      <c r="C970" s="8"/>
    </row>
    <row r="971" spans="3:3" ht="14.25" customHeight="1" x14ac:dyDescent="0.3">
      <c r="C971" s="8"/>
    </row>
    <row r="972" spans="3:3" ht="14.25" customHeight="1" x14ac:dyDescent="0.3">
      <c r="C972" s="8"/>
    </row>
    <row r="973" spans="3:3" ht="14.25" customHeight="1" x14ac:dyDescent="0.3">
      <c r="C973" s="8"/>
    </row>
    <row r="974" spans="3:3" ht="14.25" customHeight="1" x14ac:dyDescent="0.3">
      <c r="C974" s="8"/>
    </row>
    <row r="975" spans="3:3" ht="14.25" customHeight="1" x14ac:dyDescent="0.3">
      <c r="C975" s="8"/>
    </row>
    <row r="976" spans="3:3" ht="14.25" customHeight="1" x14ac:dyDescent="0.3">
      <c r="C976" s="8"/>
    </row>
    <row r="977" spans="3:3" ht="14.25" customHeight="1" x14ac:dyDescent="0.3">
      <c r="C977" s="8"/>
    </row>
    <row r="978" spans="3:3" ht="14.25" customHeight="1" x14ac:dyDescent="0.3">
      <c r="C978" s="8"/>
    </row>
    <row r="979" spans="3:3" ht="14.25" customHeight="1" x14ac:dyDescent="0.3">
      <c r="C979" s="8"/>
    </row>
    <row r="980" spans="3:3" ht="14.25" customHeight="1" x14ac:dyDescent="0.3">
      <c r="C980" s="8"/>
    </row>
    <row r="981" spans="3:3" ht="14.25" customHeight="1" x14ac:dyDescent="0.3">
      <c r="C981" s="8"/>
    </row>
    <row r="982" spans="3:3" ht="14.25" customHeight="1" x14ac:dyDescent="0.3">
      <c r="C982" s="8"/>
    </row>
    <row r="983" spans="3:3" ht="14.25" customHeight="1" x14ac:dyDescent="0.3">
      <c r="C983" s="8"/>
    </row>
    <row r="984" spans="3:3" ht="14.25" customHeight="1" x14ac:dyDescent="0.3">
      <c r="C984" s="8"/>
    </row>
    <row r="985" spans="3:3" ht="14.25" customHeight="1" x14ac:dyDescent="0.3">
      <c r="C985" s="8"/>
    </row>
    <row r="986" spans="3:3" ht="14.25" customHeight="1" x14ac:dyDescent="0.3">
      <c r="C986" s="8"/>
    </row>
    <row r="987" spans="3:3" ht="14.25" customHeight="1" x14ac:dyDescent="0.3">
      <c r="C987" s="8"/>
    </row>
    <row r="988" spans="3:3" ht="14.25" customHeight="1" x14ac:dyDescent="0.3">
      <c r="C988" s="8"/>
    </row>
    <row r="989" spans="3:3" ht="14.25" customHeight="1" x14ac:dyDescent="0.3">
      <c r="C989" s="8"/>
    </row>
    <row r="990" spans="3:3" ht="14.25" customHeight="1" x14ac:dyDescent="0.3">
      <c r="C990" s="8"/>
    </row>
    <row r="991" spans="3:3" ht="14.25" customHeight="1" x14ac:dyDescent="0.3">
      <c r="C991" s="8"/>
    </row>
    <row r="992" spans="3:3" ht="14.25" customHeight="1" x14ac:dyDescent="0.3">
      <c r="C992" s="8"/>
    </row>
    <row r="993" spans="3:3" ht="14.25" customHeight="1" x14ac:dyDescent="0.3">
      <c r="C993" s="8"/>
    </row>
    <row r="994" spans="3:3" ht="14.25" customHeight="1" x14ac:dyDescent="0.3">
      <c r="C994" s="8"/>
    </row>
    <row r="995" spans="3:3" ht="14.25" customHeight="1" x14ac:dyDescent="0.3">
      <c r="C995" s="8"/>
    </row>
    <row r="996" spans="3:3" ht="14.25" customHeight="1" x14ac:dyDescent="0.3">
      <c r="C996" s="8"/>
    </row>
    <row r="997" spans="3:3" ht="14.25" customHeight="1" x14ac:dyDescent="0.3">
      <c r="C997" s="8"/>
    </row>
    <row r="998" spans="3:3" ht="14.25" customHeight="1" x14ac:dyDescent="0.3">
      <c r="C998" s="8"/>
    </row>
    <row r="999" spans="3:3" ht="14.25" customHeight="1" x14ac:dyDescent="0.3">
      <c r="C999" s="8"/>
    </row>
    <row r="1000" spans="3:3" ht="14.25" customHeight="1" x14ac:dyDescent="0.3">
      <c r="C1000" s="8"/>
    </row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4140625" defaultRowHeight="15" customHeight="1" x14ac:dyDescent="0.3"/>
  <cols>
    <col min="1" max="3" width="10" customWidth="1"/>
    <col min="4" max="4" width="11.6640625" customWidth="1"/>
    <col min="5" max="26" width="8.6640625" customWidth="1"/>
  </cols>
  <sheetData>
    <row r="1" spans="1:4" ht="14.25" customHeight="1" x14ac:dyDescent="0.3">
      <c r="A1" s="5" t="s">
        <v>235</v>
      </c>
    </row>
    <row r="2" spans="1:4" ht="14.25" customHeight="1" x14ac:dyDescent="0.3">
      <c r="A2" s="5" t="s">
        <v>236</v>
      </c>
    </row>
    <row r="3" spans="1:4" ht="14.25" customHeight="1" x14ac:dyDescent="0.3">
      <c r="A3" s="5" t="s">
        <v>237</v>
      </c>
    </row>
    <row r="4" spans="1:4" ht="14.25" customHeight="1" x14ac:dyDescent="0.3">
      <c r="A4" s="5" t="s">
        <v>238</v>
      </c>
    </row>
    <row r="5" spans="1:4" ht="14.25" customHeight="1" x14ac:dyDescent="0.3">
      <c r="A5" s="5" t="s">
        <v>239</v>
      </c>
    </row>
    <row r="6" spans="1:4" ht="14.25" customHeight="1" x14ac:dyDescent="0.3"/>
    <row r="7" spans="1:4" ht="14.25" customHeight="1" x14ac:dyDescent="0.3">
      <c r="A7" s="5" t="s">
        <v>240</v>
      </c>
      <c r="C7" s="5" t="s">
        <v>241</v>
      </c>
    </row>
    <row r="8" spans="1:4" ht="14.25" customHeight="1" x14ac:dyDescent="0.3">
      <c r="A8" s="5" t="s">
        <v>242</v>
      </c>
      <c r="C8" s="5" t="s">
        <v>243</v>
      </c>
    </row>
    <row r="9" spans="1:4" ht="14.25" customHeight="1" x14ac:dyDescent="0.3"/>
    <row r="10" spans="1:4" ht="14.25" customHeight="1" x14ac:dyDescent="0.3">
      <c r="A10" s="24" t="s">
        <v>244</v>
      </c>
      <c r="B10" s="24" t="s">
        <v>245</v>
      </c>
      <c r="C10" s="24" t="s">
        <v>246</v>
      </c>
      <c r="D10" s="24" t="s">
        <v>242</v>
      </c>
    </row>
    <row r="11" spans="1:4" ht="14.25" customHeight="1" x14ac:dyDescent="0.3">
      <c r="A11" s="24">
        <v>601.4</v>
      </c>
      <c r="B11" s="24">
        <v>598</v>
      </c>
      <c r="C11" s="24">
        <v>601.6</v>
      </c>
      <c r="D11" s="24">
        <v>1</v>
      </c>
    </row>
    <row r="12" spans="1:4" ht="14.25" customHeight="1" x14ac:dyDescent="0.3">
      <c r="A12" s="24">
        <v>601.6</v>
      </c>
      <c r="B12" s="24">
        <v>599.79999999999995</v>
      </c>
      <c r="C12" s="24">
        <v>600.4</v>
      </c>
      <c r="D12" s="24">
        <v>1</v>
      </c>
    </row>
    <row r="13" spans="1:4" ht="14.25" customHeight="1" x14ac:dyDescent="0.3">
      <c r="A13" s="24">
        <v>598</v>
      </c>
      <c r="B13" s="24">
        <v>600</v>
      </c>
      <c r="C13" s="24">
        <v>598.4</v>
      </c>
      <c r="D13" s="24">
        <v>1</v>
      </c>
    </row>
    <row r="14" spans="1:4" ht="14.25" customHeight="1" x14ac:dyDescent="0.3">
      <c r="A14" s="24">
        <v>601.4</v>
      </c>
      <c r="B14" s="24">
        <v>599.79999999999995</v>
      </c>
      <c r="C14" s="24">
        <v>600</v>
      </c>
      <c r="D14" s="24">
        <v>1</v>
      </c>
    </row>
    <row r="15" spans="1:4" ht="14.25" customHeight="1" x14ac:dyDescent="0.3">
      <c r="A15" s="24">
        <v>599.4</v>
      </c>
      <c r="B15" s="24">
        <v>600</v>
      </c>
      <c r="C15" s="24">
        <v>596.79999999999995</v>
      </c>
      <c r="D15" s="24">
        <v>1</v>
      </c>
    </row>
    <row r="16" spans="1:4" ht="14.25" customHeight="1" x14ac:dyDescent="0.3">
      <c r="A16" s="24">
        <v>600</v>
      </c>
      <c r="B16" s="24">
        <v>600</v>
      </c>
      <c r="C16" s="24">
        <v>602.79999999999995</v>
      </c>
      <c r="D16" s="24">
        <v>2</v>
      </c>
    </row>
    <row r="17" spans="1:4" ht="14.25" customHeight="1" x14ac:dyDescent="0.3">
      <c r="A17" s="24">
        <v>600.20000000000005</v>
      </c>
      <c r="B17" s="24">
        <v>598.79999999999995</v>
      </c>
      <c r="C17" s="24">
        <v>600.79999999999995</v>
      </c>
      <c r="D17" s="24">
        <v>2</v>
      </c>
    </row>
    <row r="18" spans="1:4" ht="14.25" customHeight="1" x14ac:dyDescent="0.3">
      <c r="A18" s="24">
        <v>601.20000000000005</v>
      </c>
      <c r="B18" s="24">
        <v>598.20000000000005</v>
      </c>
      <c r="C18" s="24">
        <v>603.6</v>
      </c>
      <c r="D18" s="24">
        <v>2</v>
      </c>
    </row>
    <row r="19" spans="1:4" ht="14.25" customHeight="1" x14ac:dyDescent="0.3">
      <c r="A19" s="24">
        <v>598.4</v>
      </c>
      <c r="B19" s="24">
        <v>599.4</v>
      </c>
      <c r="C19" s="24">
        <v>604.20000000000005</v>
      </c>
      <c r="D19" s="24">
        <v>2</v>
      </c>
    </row>
    <row r="20" spans="1:4" ht="14.25" customHeight="1" x14ac:dyDescent="0.3">
      <c r="A20" s="24">
        <v>599</v>
      </c>
      <c r="B20" s="24">
        <v>599.6</v>
      </c>
      <c r="C20" s="24">
        <v>602.4</v>
      </c>
      <c r="D20" s="24">
        <v>2</v>
      </c>
    </row>
    <row r="21" spans="1:4" ht="14.25" customHeight="1" x14ac:dyDescent="0.3">
      <c r="A21" s="24">
        <v>601.20000000000005</v>
      </c>
      <c r="B21" s="24">
        <v>599.4</v>
      </c>
      <c r="C21" s="24">
        <v>598.4</v>
      </c>
      <c r="D21" s="24">
        <v>3</v>
      </c>
    </row>
    <row r="22" spans="1:4" ht="14.25" customHeight="1" x14ac:dyDescent="0.3">
      <c r="A22" s="24">
        <v>601</v>
      </c>
      <c r="B22" s="24">
        <v>599.4</v>
      </c>
      <c r="C22" s="24">
        <v>599.6</v>
      </c>
      <c r="D22" s="24">
        <v>3</v>
      </c>
    </row>
    <row r="23" spans="1:4" ht="14.25" customHeight="1" x14ac:dyDescent="0.3">
      <c r="A23" s="24">
        <v>600.79999999999995</v>
      </c>
      <c r="B23" s="24">
        <v>600</v>
      </c>
      <c r="C23" s="24">
        <v>603.4</v>
      </c>
      <c r="D23" s="24">
        <v>3</v>
      </c>
    </row>
    <row r="24" spans="1:4" ht="14.25" customHeight="1" x14ac:dyDescent="0.3">
      <c r="A24" s="24">
        <v>597.6</v>
      </c>
      <c r="B24" s="24">
        <v>598.79999999999995</v>
      </c>
      <c r="C24" s="24">
        <v>600.6</v>
      </c>
      <c r="D24" s="24">
        <v>3</v>
      </c>
    </row>
    <row r="25" spans="1:4" ht="14.25" customHeight="1" x14ac:dyDescent="0.3">
      <c r="A25" s="24">
        <v>601.6</v>
      </c>
      <c r="B25" s="24">
        <v>599.20000000000005</v>
      </c>
      <c r="C25" s="24">
        <v>598.4</v>
      </c>
      <c r="D25" s="24">
        <v>3</v>
      </c>
    </row>
    <row r="26" spans="1:4" ht="14.25" customHeight="1" x14ac:dyDescent="0.3">
      <c r="A26" s="24">
        <v>599.4</v>
      </c>
      <c r="B26" s="24">
        <v>599.4</v>
      </c>
      <c r="C26" s="24">
        <v>598.20000000000005</v>
      </c>
      <c r="D26" s="24">
        <v>4</v>
      </c>
    </row>
    <row r="27" spans="1:4" ht="14.25" customHeight="1" x14ac:dyDescent="0.3">
      <c r="A27" s="24">
        <v>601.20000000000005</v>
      </c>
      <c r="B27" s="24">
        <v>599.6</v>
      </c>
      <c r="C27" s="24">
        <v>602</v>
      </c>
      <c r="D27" s="24">
        <v>4</v>
      </c>
    </row>
    <row r="28" spans="1:4" ht="14.25" customHeight="1" x14ac:dyDescent="0.3">
      <c r="A28" s="24">
        <v>598.4</v>
      </c>
      <c r="B28" s="24">
        <v>599</v>
      </c>
      <c r="C28" s="24">
        <v>599.4</v>
      </c>
      <c r="D28" s="24">
        <v>4</v>
      </c>
    </row>
    <row r="29" spans="1:4" ht="14.25" customHeight="1" x14ac:dyDescent="0.3">
      <c r="A29" s="24">
        <v>599.20000000000005</v>
      </c>
      <c r="B29" s="24">
        <v>599.20000000000005</v>
      </c>
      <c r="C29" s="24">
        <v>599.4</v>
      </c>
      <c r="D29" s="24">
        <v>4</v>
      </c>
    </row>
    <row r="30" spans="1:4" ht="14.25" customHeight="1" x14ac:dyDescent="0.3">
      <c r="A30" s="24">
        <v>598.79999999999995</v>
      </c>
      <c r="B30" s="24">
        <v>600.6</v>
      </c>
      <c r="C30" s="24">
        <v>600.79999999999995</v>
      </c>
      <c r="D30" s="24">
        <v>4</v>
      </c>
    </row>
    <row r="31" spans="1:4" ht="14.25" customHeight="1" x14ac:dyDescent="0.3">
      <c r="A31" s="24">
        <v>601.4</v>
      </c>
      <c r="B31" s="24">
        <v>598.79999999999995</v>
      </c>
      <c r="C31" s="24">
        <v>600.79999999999995</v>
      </c>
      <c r="D31" s="24">
        <v>5</v>
      </c>
    </row>
    <row r="32" spans="1:4" ht="14.25" customHeight="1" x14ac:dyDescent="0.3">
      <c r="A32" s="24">
        <v>599</v>
      </c>
      <c r="B32" s="24">
        <v>598.79999999999995</v>
      </c>
      <c r="C32" s="24">
        <v>598.6</v>
      </c>
      <c r="D32" s="24">
        <v>5</v>
      </c>
    </row>
    <row r="33" spans="1:4" ht="14.25" customHeight="1" x14ac:dyDescent="0.3">
      <c r="A33" s="24">
        <v>601</v>
      </c>
      <c r="B33" s="24">
        <v>599.79999999999995</v>
      </c>
      <c r="C33" s="24">
        <v>600</v>
      </c>
      <c r="D33" s="24">
        <v>5</v>
      </c>
    </row>
    <row r="34" spans="1:4" ht="14.25" customHeight="1" x14ac:dyDescent="0.3">
      <c r="A34" s="24">
        <v>601.6</v>
      </c>
      <c r="B34" s="24">
        <v>599.20000000000005</v>
      </c>
      <c r="C34" s="24">
        <v>600.4</v>
      </c>
      <c r="D34" s="24">
        <v>5</v>
      </c>
    </row>
    <row r="35" spans="1:4" ht="14.25" customHeight="1" x14ac:dyDescent="0.3">
      <c r="A35" s="24">
        <v>601.4</v>
      </c>
      <c r="B35" s="24">
        <v>599.4</v>
      </c>
      <c r="C35" s="24">
        <v>600.79999999999995</v>
      </c>
      <c r="D35" s="24">
        <v>5</v>
      </c>
    </row>
    <row r="36" spans="1:4" ht="14.25" customHeight="1" x14ac:dyDescent="0.3">
      <c r="A36" s="24">
        <v>601.4</v>
      </c>
      <c r="B36" s="24">
        <v>600</v>
      </c>
      <c r="C36" s="24">
        <v>600.79999999999995</v>
      </c>
      <c r="D36" s="24">
        <v>6</v>
      </c>
    </row>
    <row r="37" spans="1:4" ht="14.25" customHeight="1" x14ac:dyDescent="0.3">
      <c r="A37" s="24">
        <v>598.79999999999995</v>
      </c>
      <c r="B37" s="24">
        <v>600.20000000000005</v>
      </c>
      <c r="C37" s="24">
        <v>597.20000000000005</v>
      </c>
      <c r="D37" s="24">
        <v>6</v>
      </c>
    </row>
    <row r="38" spans="1:4" ht="14.25" customHeight="1" x14ac:dyDescent="0.3">
      <c r="A38" s="24">
        <v>601.4</v>
      </c>
      <c r="B38" s="24">
        <v>600.20000000000005</v>
      </c>
      <c r="C38" s="24">
        <v>600.4</v>
      </c>
      <c r="D38" s="24">
        <v>6</v>
      </c>
    </row>
    <row r="39" spans="1:4" ht="14.25" customHeight="1" x14ac:dyDescent="0.3">
      <c r="A39" s="24">
        <v>598.4</v>
      </c>
      <c r="B39" s="24">
        <v>599.6</v>
      </c>
      <c r="C39" s="24">
        <v>599.79999999999995</v>
      </c>
      <c r="D39" s="24">
        <v>6</v>
      </c>
    </row>
    <row r="40" spans="1:4" ht="14.25" customHeight="1" x14ac:dyDescent="0.3">
      <c r="A40" s="24">
        <v>601.6</v>
      </c>
      <c r="B40" s="24">
        <v>599</v>
      </c>
      <c r="C40" s="24">
        <v>596.4</v>
      </c>
      <c r="D40" s="24">
        <v>6</v>
      </c>
    </row>
    <row r="41" spans="1:4" ht="14.25" customHeight="1" x14ac:dyDescent="0.3">
      <c r="A41" s="24">
        <v>598.79999999999995</v>
      </c>
      <c r="B41" s="24">
        <v>599</v>
      </c>
      <c r="C41" s="24">
        <v>600.4</v>
      </c>
      <c r="D41" s="24">
        <v>7</v>
      </c>
    </row>
    <row r="42" spans="1:4" ht="14.25" customHeight="1" x14ac:dyDescent="0.3">
      <c r="A42" s="24">
        <v>601.20000000000005</v>
      </c>
      <c r="B42" s="24">
        <v>599.79999999999995</v>
      </c>
      <c r="C42" s="24">
        <v>598.20000000000005</v>
      </c>
      <c r="D42" s="24">
        <v>7</v>
      </c>
    </row>
    <row r="43" spans="1:4" ht="14.25" customHeight="1" x14ac:dyDescent="0.3">
      <c r="A43" s="24">
        <v>599.6</v>
      </c>
      <c r="B43" s="24">
        <v>600.79999999999995</v>
      </c>
      <c r="C43" s="24">
        <v>598.6</v>
      </c>
      <c r="D43" s="24">
        <v>7</v>
      </c>
    </row>
    <row r="44" spans="1:4" ht="14.25" customHeight="1" x14ac:dyDescent="0.3">
      <c r="A44" s="24">
        <v>601.20000000000005</v>
      </c>
      <c r="B44" s="24">
        <v>598.79999999999995</v>
      </c>
      <c r="C44" s="24">
        <v>599.6</v>
      </c>
      <c r="D44" s="24">
        <v>7</v>
      </c>
    </row>
    <row r="45" spans="1:4" ht="14.25" customHeight="1" x14ac:dyDescent="0.3">
      <c r="A45" s="24">
        <v>598.20000000000005</v>
      </c>
      <c r="B45" s="24">
        <v>598.20000000000005</v>
      </c>
      <c r="C45" s="24">
        <v>599</v>
      </c>
      <c r="D45" s="24">
        <v>7</v>
      </c>
    </row>
    <row r="46" spans="1:4" ht="14.25" customHeight="1" x14ac:dyDescent="0.3">
      <c r="A46" s="24">
        <v>598.79999999999995</v>
      </c>
      <c r="B46" s="24">
        <v>600</v>
      </c>
      <c r="C46" s="24">
        <v>598.20000000000005</v>
      </c>
      <c r="D46" s="24">
        <v>8</v>
      </c>
    </row>
    <row r="47" spans="1:4" ht="14.25" customHeight="1" x14ac:dyDescent="0.3">
      <c r="A47" s="24">
        <v>597.79999999999995</v>
      </c>
      <c r="B47" s="24">
        <v>599.20000000000005</v>
      </c>
      <c r="C47" s="24">
        <v>599.4</v>
      </c>
      <c r="D47" s="24">
        <v>8</v>
      </c>
    </row>
    <row r="48" spans="1:4" ht="14.25" customHeight="1" x14ac:dyDescent="0.3">
      <c r="A48" s="24">
        <v>598.20000000000005</v>
      </c>
      <c r="B48" s="24">
        <v>599.79999999999995</v>
      </c>
      <c r="C48" s="24">
        <v>599.4</v>
      </c>
      <c r="D48" s="24">
        <v>8</v>
      </c>
    </row>
    <row r="49" spans="1:4" ht="14.25" customHeight="1" x14ac:dyDescent="0.3">
      <c r="A49" s="24">
        <v>598.20000000000005</v>
      </c>
      <c r="B49" s="24">
        <v>601.20000000000005</v>
      </c>
      <c r="C49" s="24">
        <v>600.20000000000005</v>
      </c>
      <c r="D49" s="24">
        <v>8</v>
      </c>
    </row>
    <row r="50" spans="1:4" ht="14.25" customHeight="1" x14ac:dyDescent="0.3">
      <c r="A50" s="24">
        <v>598.20000000000005</v>
      </c>
      <c r="B50" s="24">
        <v>600.4</v>
      </c>
      <c r="C50" s="24">
        <v>599</v>
      </c>
      <c r="D50" s="24">
        <v>8</v>
      </c>
    </row>
    <row r="51" spans="1:4" ht="14.25" customHeight="1" x14ac:dyDescent="0.3">
      <c r="A51" s="24">
        <v>601.20000000000005</v>
      </c>
      <c r="B51" s="24">
        <v>600.20000000000005</v>
      </c>
      <c r="C51" s="24">
        <v>599.4</v>
      </c>
      <c r="D51" s="24">
        <v>9</v>
      </c>
    </row>
    <row r="52" spans="1:4" ht="14.25" customHeight="1" x14ac:dyDescent="0.3">
      <c r="A52" s="24">
        <v>600</v>
      </c>
      <c r="B52" s="24">
        <v>599.6</v>
      </c>
      <c r="C52" s="24">
        <v>598</v>
      </c>
      <c r="D52" s="24">
        <v>9</v>
      </c>
    </row>
    <row r="53" spans="1:4" ht="14.25" customHeight="1" x14ac:dyDescent="0.3">
      <c r="A53" s="24">
        <v>598.79999999999995</v>
      </c>
      <c r="B53" s="24">
        <v>599.6</v>
      </c>
      <c r="C53" s="24">
        <v>597.6</v>
      </c>
      <c r="D53" s="24">
        <v>9</v>
      </c>
    </row>
    <row r="54" spans="1:4" ht="14.25" customHeight="1" x14ac:dyDescent="0.3">
      <c r="A54" s="24">
        <v>599.4</v>
      </c>
      <c r="B54" s="24">
        <v>599.6</v>
      </c>
      <c r="C54" s="24">
        <v>598</v>
      </c>
      <c r="D54" s="24">
        <v>9</v>
      </c>
    </row>
    <row r="55" spans="1:4" ht="14.25" customHeight="1" x14ac:dyDescent="0.3">
      <c r="A55" s="24">
        <v>597.20000000000005</v>
      </c>
      <c r="B55" s="24">
        <v>600.20000000000005</v>
      </c>
      <c r="C55" s="24">
        <v>597.6</v>
      </c>
      <c r="D55" s="24">
        <v>9</v>
      </c>
    </row>
    <row r="56" spans="1:4" ht="14.25" customHeight="1" x14ac:dyDescent="0.3">
      <c r="A56" s="24">
        <v>600.79999999999995</v>
      </c>
      <c r="B56" s="24">
        <v>599.20000000000005</v>
      </c>
      <c r="C56" s="24">
        <v>601.20000000000005</v>
      </c>
      <c r="D56" s="24">
        <v>10</v>
      </c>
    </row>
    <row r="57" spans="1:4" ht="14.25" customHeight="1" x14ac:dyDescent="0.3">
      <c r="A57" s="24">
        <v>600.6</v>
      </c>
      <c r="B57" s="24">
        <v>599</v>
      </c>
      <c r="C57" s="24">
        <v>599</v>
      </c>
      <c r="D57" s="24">
        <v>10</v>
      </c>
    </row>
    <row r="58" spans="1:4" ht="14.25" customHeight="1" x14ac:dyDescent="0.3">
      <c r="A58" s="24">
        <v>599.6</v>
      </c>
      <c r="B58" s="24">
        <v>599.6</v>
      </c>
      <c r="C58" s="24">
        <v>600.4</v>
      </c>
      <c r="D58" s="24">
        <v>10</v>
      </c>
    </row>
    <row r="59" spans="1:4" ht="14.25" customHeight="1" x14ac:dyDescent="0.3">
      <c r="A59" s="24">
        <v>599.4</v>
      </c>
      <c r="B59" s="24">
        <v>600.4</v>
      </c>
      <c r="C59" s="24">
        <v>600.6</v>
      </c>
      <c r="D59" s="24">
        <v>10</v>
      </c>
    </row>
    <row r="60" spans="1:4" ht="14.25" customHeight="1" x14ac:dyDescent="0.3">
      <c r="A60" s="24">
        <v>598</v>
      </c>
      <c r="B60" s="24">
        <v>600</v>
      </c>
      <c r="C60" s="24">
        <v>599</v>
      </c>
      <c r="D60" s="24">
        <v>10</v>
      </c>
    </row>
    <row r="61" spans="1:4" ht="14.25" customHeight="1" x14ac:dyDescent="0.3">
      <c r="A61" s="24">
        <v>600.79999999999995</v>
      </c>
      <c r="B61" s="24">
        <v>599</v>
      </c>
      <c r="C61" s="24">
        <v>602.20000000000005</v>
      </c>
      <c r="D61" s="24">
        <v>11</v>
      </c>
    </row>
    <row r="62" spans="1:4" ht="14.25" customHeight="1" x14ac:dyDescent="0.3">
      <c r="A62" s="24">
        <v>597.79999999999995</v>
      </c>
      <c r="B62" s="24">
        <v>599.6</v>
      </c>
      <c r="C62" s="24">
        <v>599.79999999999995</v>
      </c>
      <c r="D62" s="24">
        <v>11</v>
      </c>
    </row>
    <row r="63" spans="1:4" ht="14.25" customHeight="1" x14ac:dyDescent="0.3">
      <c r="A63" s="24">
        <v>599.20000000000005</v>
      </c>
      <c r="B63" s="24">
        <v>599.4</v>
      </c>
      <c r="C63" s="24">
        <v>599.79999999999995</v>
      </c>
      <c r="D63" s="24">
        <v>11</v>
      </c>
    </row>
    <row r="64" spans="1:4" ht="14.25" customHeight="1" x14ac:dyDescent="0.3">
      <c r="A64" s="24">
        <v>599.20000000000005</v>
      </c>
      <c r="B64" s="24">
        <v>599.20000000000005</v>
      </c>
      <c r="C64" s="24">
        <v>601</v>
      </c>
      <c r="D64" s="24">
        <v>11</v>
      </c>
    </row>
    <row r="65" spans="1:4" ht="14.25" customHeight="1" x14ac:dyDescent="0.3">
      <c r="A65" s="24">
        <v>600.6</v>
      </c>
      <c r="B65" s="24">
        <v>597.79999999999995</v>
      </c>
      <c r="C65" s="24">
        <v>601.6</v>
      </c>
      <c r="D65" s="24">
        <v>11</v>
      </c>
    </row>
    <row r="66" spans="1:4" ht="14.25" customHeight="1" x14ac:dyDescent="0.3">
      <c r="A66" s="24">
        <v>598</v>
      </c>
      <c r="B66" s="24">
        <v>600.4</v>
      </c>
      <c r="C66" s="24">
        <v>601.6</v>
      </c>
      <c r="D66" s="24">
        <v>12</v>
      </c>
    </row>
    <row r="67" spans="1:4" ht="14.25" customHeight="1" x14ac:dyDescent="0.3">
      <c r="A67" s="24">
        <v>598</v>
      </c>
      <c r="B67" s="24">
        <v>599.6</v>
      </c>
      <c r="C67" s="24">
        <v>600.20000000000005</v>
      </c>
      <c r="D67" s="24">
        <v>12</v>
      </c>
    </row>
    <row r="68" spans="1:4" ht="14.25" customHeight="1" x14ac:dyDescent="0.3">
      <c r="A68" s="24">
        <v>598.79999999999995</v>
      </c>
      <c r="B68" s="24">
        <v>600</v>
      </c>
      <c r="C68" s="24">
        <v>601.79999999999995</v>
      </c>
      <c r="D68" s="24">
        <v>12</v>
      </c>
    </row>
    <row r="69" spans="1:4" ht="14.25" customHeight="1" x14ac:dyDescent="0.3">
      <c r="A69" s="24">
        <v>601</v>
      </c>
      <c r="B69" s="24">
        <v>600.79999999999995</v>
      </c>
      <c r="C69" s="24">
        <v>601.20000000000005</v>
      </c>
      <c r="D69" s="24">
        <v>12</v>
      </c>
    </row>
    <row r="70" spans="1:4" ht="14.25" customHeight="1" x14ac:dyDescent="0.3">
      <c r="A70" s="24">
        <v>600.79999999999995</v>
      </c>
      <c r="B70" s="24">
        <v>600.4</v>
      </c>
      <c r="C70" s="24">
        <v>597.6</v>
      </c>
      <c r="D70" s="24">
        <v>12</v>
      </c>
    </row>
    <row r="71" spans="1:4" ht="14.25" customHeight="1" x14ac:dyDescent="0.3">
      <c r="A71" s="24">
        <v>598.79999999999995</v>
      </c>
      <c r="B71" s="24">
        <v>599.4</v>
      </c>
      <c r="C71" s="24">
        <v>599.79999999999995</v>
      </c>
      <c r="D71" s="24">
        <v>13</v>
      </c>
    </row>
    <row r="72" spans="1:4" ht="14.25" customHeight="1" x14ac:dyDescent="0.3">
      <c r="A72" s="24">
        <v>599.4</v>
      </c>
      <c r="B72" s="24">
        <v>599</v>
      </c>
      <c r="C72" s="24">
        <v>602.79999999999995</v>
      </c>
      <c r="D72" s="24">
        <v>13</v>
      </c>
    </row>
    <row r="73" spans="1:4" ht="14.25" customHeight="1" x14ac:dyDescent="0.3">
      <c r="A73" s="24">
        <v>601</v>
      </c>
      <c r="B73" s="24">
        <v>598.4</v>
      </c>
      <c r="C73" s="24">
        <v>600</v>
      </c>
      <c r="D73" s="24">
        <v>13</v>
      </c>
    </row>
    <row r="74" spans="1:4" ht="14.25" customHeight="1" x14ac:dyDescent="0.3">
      <c r="A74" s="24">
        <v>598.79999999999995</v>
      </c>
      <c r="B74" s="24">
        <v>599</v>
      </c>
      <c r="C74" s="24">
        <v>599.6</v>
      </c>
      <c r="D74" s="24">
        <v>13</v>
      </c>
    </row>
    <row r="75" spans="1:4" ht="14.25" customHeight="1" x14ac:dyDescent="0.3">
      <c r="A75" s="24">
        <v>599.6</v>
      </c>
      <c r="B75" s="24">
        <v>599.6</v>
      </c>
      <c r="C75" s="24">
        <v>602.20000000000005</v>
      </c>
      <c r="D75" s="24">
        <v>13</v>
      </c>
    </row>
    <row r="76" spans="1:4" ht="14.25" customHeight="1" x14ac:dyDescent="0.3">
      <c r="A76" s="24">
        <v>599</v>
      </c>
      <c r="B76" s="24">
        <v>598.79999999999995</v>
      </c>
      <c r="C76" s="24">
        <v>603.79999999999995</v>
      </c>
      <c r="D76" s="24">
        <v>14</v>
      </c>
    </row>
    <row r="77" spans="1:4" ht="14.25" customHeight="1" x14ac:dyDescent="0.3">
      <c r="A77" s="24">
        <v>600.4</v>
      </c>
      <c r="B77" s="24">
        <v>599.20000000000005</v>
      </c>
      <c r="C77" s="24">
        <v>603.6</v>
      </c>
      <c r="D77" s="24">
        <v>14</v>
      </c>
    </row>
    <row r="78" spans="1:4" ht="14.25" customHeight="1" x14ac:dyDescent="0.3">
      <c r="A78" s="24">
        <v>598.4</v>
      </c>
      <c r="B78" s="24">
        <v>599.6</v>
      </c>
      <c r="C78" s="24">
        <v>601.79999999999995</v>
      </c>
      <c r="D78" s="24">
        <v>14</v>
      </c>
    </row>
    <row r="79" spans="1:4" ht="14.25" customHeight="1" x14ac:dyDescent="0.3">
      <c r="A79" s="24">
        <v>602.20000000000005</v>
      </c>
      <c r="B79" s="24">
        <v>598.6</v>
      </c>
      <c r="C79" s="24">
        <v>602</v>
      </c>
      <c r="D79" s="24">
        <v>14</v>
      </c>
    </row>
    <row r="80" spans="1:4" ht="14.25" customHeight="1" x14ac:dyDescent="0.3">
      <c r="A80" s="24">
        <v>601</v>
      </c>
      <c r="B80" s="24">
        <v>599.79999999999995</v>
      </c>
      <c r="C80" s="24">
        <v>603.6</v>
      </c>
      <c r="D80" s="24">
        <v>14</v>
      </c>
    </row>
    <row r="81" spans="1:4" ht="14.25" customHeight="1" x14ac:dyDescent="0.3">
      <c r="A81" s="24">
        <v>601.4</v>
      </c>
      <c r="B81" s="24">
        <v>599.6</v>
      </c>
      <c r="C81" s="24">
        <v>600.79999999999995</v>
      </c>
      <c r="D81" s="24">
        <v>15</v>
      </c>
    </row>
    <row r="82" spans="1:4" ht="14.25" customHeight="1" x14ac:dyDescent="0.3">
      <c r="A82" s="24">
        <v>601</v>
      </c>
      <c r="B82" s="24">
        <v>599.20000000000005</v>
      </c>
      <c r="C82" s="24">
        <v>600.20000000000005</v>
      </c>
      <c r="D82" s="24">
        <v>15</v>
      </c>
    </row>
    <row r="83" spans="1:4" ht="14.25" customHeight="1" x14ac:dyDescent="0.3">
      <c r="A83" s="24">
        <v>601.20000000000005</v>
      </c>
      <c r="B83" s="24">
        <v>599.6</v>
      </c>
      <c r="C83" s="24">
        <v>600.4</v>
      </c>
      <c r="D83" s="24">
        <v>15</v>
      </c>
    </row>
    <row r="84" spans="1:4" ht="14.25" customHeight="1" x14ac:dyDescent="0.3">
      <c r="A84" s="24">
        <v>601.4</v>
      </c>
      <c r="B84" s="24">
        <v>600.20000000000005</v>
      </c>
      <c r="C84" s="24">
        <v>600.20000000000005</v>
      </c>
      <c r="D84" s="24">
        <v>15</v>
      </c>
    </row>
    <row r="85" spans="1:4" ht="14.25" customHeight="1" x14ac:dyDescent="0.3">
      <c r="A85" s="24">
        <v>601.79999999999995</v>
      </c>
      <c r="B85" s="24">
        <v>599.79999999999995</v>
      </c>
      <c r="C85" s="24">
        <v>602.20000000000005</v>
      </c>
      <c r="D85" s="24">
        <v>15</v>
      </c>
    </row>
    <row r="86" spans="1:4" ht="14.25" customHeight="1" x14ac:dyDescent="0.3">
      <c r="A86" s="24">
        <v>601.6</v>
      </c>
      <c r="B86" s="24">
        <v>599.6</v>
      </c>
      <c r="C86" s="24">
        <v>598</v>
      </c>
      <c r="D86" s="24">
        <v>16</v>
      </c>
    </row>
    <row r="87" spans="1:4" ht="14.25" customHeight="1" x14ac:dyDescent="0.3">
      <c r="A87" s="24">
        <v>601</v>
      </c>
      <c r="B87" s="24">
        <v>600</v>
      </c>
      <c r="C87" s="24">
        <v>598.4</v>
      </c>
      <c r="D87" s="24">
        <v>16</v>
      </c>
    </row>
    <row r="88" spans="1:4" ht="14.25" customHeight="1" x14ac:dyDescent="0.3">
      <c r="A88" s="24">
        <v>600.20000000000005</v>
      </c>
      <c r="B88" s="24">
        <v>599.6</v>
      </c>
      <c r="C88" s="24">
        <v>600.79999999999995</v>
      </c>
      <c r="D88" s="24">
        <v>16</v>
      </c>
    </row>
    <row r="89" spans="1:4" ht="14.25" customHeight="1" x14ac:dyDescent="0.3">
      <c r="A89" s="24">
        <v>599</v>
      </c>
      <c r="B89" s="24">
        <v>599.20000000000005</v>
      </c>
      <c r="C89" s="24">
        <v>602.79999999999995</v>
      </c>
      <c r="D89" s="24">
        <v>16</v>
      </c>
    </row>
    <row r="90" spans="1:4" ht="14.25" customHeight="1" x14ac:dyDescent="0.3">
      <c r="A90" s="24">
        <v>601.20000000000005</v>
      </c>
      <c r="B90" s="24">
        <v>598.6</v>
      </c>
      <c r="C90" s="24">
        <v>597.6</v>
      </c>
      <c r="D90" s="24">
        <v>16</v>
      </c>
    </row>
    <row r="91" spans="1:4" ht="14.25" customHeight="1" x14ac:dyDescent="0.3">
      <c r="A91" s="24">
        <v>601.20000000000005</v>
      </c>
      <c r="B91" s="24">
        <v>599.6</v>
      </c>
      <c r="C91" s="24">
        <v>601.6</v>
      </c>
      <c r="D91" s="24">
        <v>17</v>
      </c>
    </row>
    <row r="92" spans="1:4" ht="14.25" customHeight="1" x14ac:dyDescent="0.3">
      <c r="A92" s="24">
        <v>601.20000000000005</v>
      </c>
      <c r="B92" s="24">
        <v>601.20000000000005</v>
      </c>
      <c r="C92" s="24">
        <v>603.4</v>
      </c>
      <c r="D92" s="24">
        <v>17</v>
      </c>
    </row>
    <row r="93" spans="1:4" ht="14.25" customHeight="1" x14ac:dyDescent="0.3">
      <c r="A93" s="24">
        <v>601.20000000000005</v>
      </c>
      <c r="B93" s="24">
        <v>599.6</v>
      </c>
      <c r="C93" s="24">
        <v>597</v>
      </c>
      <c r="D93" s="24">
        <v>17</v>
      </c>
    </row>
    <row r="94" spans="1:4" ht="14.25" customHeight="1" x14ac:dyDescent="0.3">
      <c r="A94" s="24">
        <v>601</v>
      </c>
      <c r="B94" s="24">
        <v>600.20000000000005</v>
      </c>
      <c r="C94" s="24">
        <v>599.79999999999995</v>
      </c>
      <c r="D94" s="24">
        <v>17</v>
      </c>
    </row>
    <row r="95" spans="1:4" ht="14.25" customHeight="1" x14ac:dyDescent="0.3">
      <c r="A95" s="24">
        <v>601</v>
      </c>
      <c r="B95" s="24">
        <v>600</v>
      </c>
      <c r="C95" s="24">
        <v>597.79999999999995</v>
      </c>
      <c r="D95" s="24">
        <v>17</v>
      </c>
    </row>
    <row r="96" spans="1:4" ht="14.25" customHeight="1" x14ac:dyDescent="0.3">
      <c r="A96" s="24">
        <v>601.4</v>
      </c>
      <c r="B96" s="24">
        <v>600</v>
      </c>
      <c r="C96" s="24">
        <v>602.4</v>
      </c>
      <c r="D96" s="24">
        <v>18</v>
      </c>
    </row>
    <row r="97" spans="1:4" ht="14.25" customHeight="1" x14ac:dyDescent="0.3">
      <c r="A97" s="24">
        <v>601.4</v>
      </c>
      <c r="B97" s="24">
        <v>599.4</v>
      </c>
      <c r="C97" s="24">
        <v>602.20000000000005</v>
      </c>
      <c r="D97" s="24">
        <v>18</v>
      </c>
    </row>
    <row r="98" spans="1:4" ht="14.25" customHeight="1" x14ac:dyDescent="0.3">
      <c r="A98" s="24">
        <v>598.79999999999995</v>
      </c>
      <c r="B98" s="24">
        <v>599.79999999999995</v>
      </c>
      <c r="C98" s="24">
        <v>600.6</v>
      </c>
      <c r="D98" s="24">
        <v>18</v>
      </c>
    </row>
    <row r="99" spans="1:4" ht="14.25" customHeight="1" x14ac:dyDescent="0.3">
      <c r="A99" s="24">
        <v>598.79999999999995</v>
      </c>
      <c r="B99" s="24">
        <v>599.20000000000005</v>
      </c>
      <c r="C99" s="24">
        <v>596.20000000000005</v>
      </c>
      <c r="D99" s="24">
        <v>18</v>
      </c>
    </row>
    <row r="100" spans="1:4" ht="14.25" customHeight="1" x14ac:dyDescent="0.3">
      <c r="A100" s="24">
        <v>598.79999999999995</v>
      </c>
      <c r="B100" s="24">
        <v>599.6</v>
      </c>
      <c r="C100" s="24">
        <v>602.4</v>
      </c>
      <c r="D100" s="24">
        <v>18</v>
      </c>
    </row>
    <row r="101" spans="1:4" ht="14.25" customHeight="1" x14ac:dyDescent="0.3">
      <c r="A101" s="24">
        <v>598.20000000000005</v>
      </c>
      <c r="B101" s="24">
        <v>599.4</v>
      </c>
      <c r="C101" s="24">
        <v>601.4</v>
      </c>
      <c r="D101" s="24">
        <v>19</v>
      </c>
    </row>
    <row r="102" spans="1:4" ht="14.25" customHeight="1" x14ac:dyDescent="0.3">
      <c r="A102" s="24">
        <v>601.79999999999995</v>
      </c>
      <c r="B102" s="24">
        <v>600</v>
      </c>
      <c r="C102" s="24">
        <v>599.20000000000005</v>
      </c>
      <c r="D102" s="24">
        <v>19</v>
      </c>
    </row>
    <row r="103" spans="1:4" ht="14.25" customHeight="1" x14ac:dyDescent="0.3">
      <c r="A103" s="24">
        <v>601</v>
      </c>
      <c r="B103" s="24">
        <v>600</v>
      </c>
      <c r="C103" s="24">
        <v>601.6</v>
      </c>
      <c r="D103" s="24">
        <v>19</v>
      </c>
    </row>
    <row r="104" spans="1:4" ht="14.25" customHeight="1" x14ac:dyDescent="0.3">
      <c r="A104" s="24">
        <v>601.4</v>
      </c>
      <c r="B104" s="24">
        <v>599.20000000000005</v>
      </c>
      <c r="C104" s="24">
        <v>600.4</v>
      </c>
      <c r="D104" s="24">
        <v>19</v>
      </c>
    </row>
    <row r="105" spans="1:4" ht="14.25" customHeight="1" x14ac:dyDescent="0.3">
      <c r="A105" s="24">
        <v>601.4</v>
      </c>
      <c r="B105" s="24">
        <v>599.4</v>
      </c>
      <c r="C105" s="24">
        <v>598</v>
      </c>
      <c r="D105" s="24">
        <v>19</v>
      </c>
    </row>
    <row r="106" spans="1:4" ht="14.25" customHeight="1" x14ac:dyDescent="0.3">
      <c r="A106" s="24">
        <v>599</v>
      </c>
      <c r="B106" s="24">
        <v>599.6</v>
      </c>
      <c r="C106" s="24">
        <v>601.20000000000005</v>
      </c>
      <c r="D106" s="24">
        <v>20</v>
      </c>
    </row>
    <row r="107" spans="1:4" ht="14.25" customHeight="1" x14ac:dyDescent="0.3">
      <c r="A107" s="24">
        <v>601.4</v>
      </c>
      <c r="B107" s="24">
        <v>599.79999999999995</v>
      </c>
      <c r="C107" s="24">
        <v>604.20000000000005</v>
      </c>
      <c r="D107" s="24">
        <v>20</v>
      </c>
    </row>
    <row r="108" spans="1:4" ht="14.25" customHeight="1" x14ac:dyDescent="0.3">
      <c r="A108" s="24">
        <v>601.79999999999995</v>
      </c>
      <c r="B108" s="24">
        <v>599</v>
      </c>
      <c r="C108" s="24">
        <v>600.20000000000005</v>
      </c>
      <c r="D108" s="24">
        <v>20</v>
      </c>
    </row>
    <row r="109" spans="1:4" ht="14.25" customHeight="1" x14ac:dyDescent="0.3">
      <c r="A109" s="24">
        <v>601.6</v>
      </c>
      <c r="B109" s="24">
        <v>599.6</v>
      </c>
      <c r="C109" s="24">
        <v>600</v>
      </c>
      <c r="D109" s="24">
        <v>20</v>
      </c>
    </row>
    <row r="110" spans="1:4" ht="14.25" customHeight="1" x14ac:dyDescent="0.3">
      <c r="A110" s="24">
        <v>601.20000000000005</v>
      </c>
      <c r="B110" s="24">
        <v>599.4</v>
      </c>
      <c r="C110" s="24">
        <v>596.79999999999995</v>
      </c>
      <c r="D110" s="24">
        <v>20</v>
      </c>
    </row>
    <row r="111" spans="1:4" ht="14.25" customHeight="1" x14ac:dyDescent="0.3"/>
    <row r="112" spans="1:4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8" activePane="bottomLeft" state="frozen"/>
      <selection pane="bottomLeft" activeCell="N46" sqref="N46"/>
    </sheetView>
  </sheetViews>
  <sheetFormatPr defaultColWidth="14.44140625" defaultRowHeight="15" customHeight="1" x14ac:dyDescent="0.3"/>
  <cols>
    <col min="1" max="1" width="12" customWidth="1"/>
    <col min="2" max="2" width="10.88671875" customWidth="1"/>
    <col min="3" max="3" width="10.109375" customWidth="1"/>
    <col min="4" max="4" width="12" customWidth="1"/>
    <col min="5" max="5" width="8.33203125" customWidth="1"/>
    <col min="6" max="6" width="10.109375" customWidth="1"/>
    <col min="7" max="8" width="9.109375" customWidth="1"/>
    <col min="9" max="9" width="7.44140625" customWidth="1"/>
    <col min="10" max="10" width="11.6640625" customWidth="1"/>
    <col min="11" max="11" width="12" customWidth="1"/>
    <col min="12" max="12" width="8.6640625" customWidth="1"/>
    <col min="13" max="13" width="14.5546875" customWidth="1"/>
    <col min="14" max="14" width="21.109375" customWidth="1"/>
    <col min="15" max="15" width="15.33203125" customWidth="1"/>
    <col min="16" max="16" width="47.6640625" customWidth="1"/>
    <col min="17" max="26" width="8.6640625" customWidth="1"/>
  </cols>
  <sheetData>
    <row r="1" spans="1:26" ht="62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5" t="s">
        <v>11</v>
      </c>
      <c r="B2" s="5">
        <v>10</v>
      </c>
      <c r="C2" s="5" t="s">
        <v>12</v>
      </c>
      <c r="F2" s="5">
        <v>20</v>
      </c>
      <c r="G2" s="6">
        <v>0</v>
      </c>
      <c r="H2" s="6">
        <v>0.41599979921119845</v>
      </c>
      <c r="I2" s="7">
        <v>8.5523607660504999E-2</v>
      </c>
      <c r="J2" s="8">
        <v>61.714603314224242</v>
      </c>
      <c r="K2" s="5" t="s">
        <v>13</v>
      </c>
      <c r="M2" s="9" t="s">
        <v>14</v>
      </c>
    </row>
    <row r="3" spans="1:26" ht="14.25" customHeight="1" x14ac:dyDescent="0.3">
      <c r="B3" s="5">
        <v>20</v>
      </c>
      <c r="C3" s="5" t="s">
        <v>15</v>
      </c>
      <c r="F3" s="5">
        <v>20</v>
      </c>
      <c r="G3" s="6">
        <v>1.1264938856419069</v>
      </c>
      <c r="H3" s="6">
        <v>0.12894269349985998</v>
      </c>
      <c r="I3" s="7">
        <v>0.111421850244242</v>
      </c>
      <c r="J3" s="8"/>
      <c r="M3" s="5" t="s">
        <v>16</v>
      </c>
      <c r="N3" s="5" t="s">
        <v>17</v>
      </c>
    </row>
    <row r="4" spans="1:26" ht="14.25" customHeight="1" x14ac:dyDescent="0.3">
      <c r="B4" s="5">
        <v>30</v>
      </c>
      <c r="C4" s="5" t="s">
        <v>18</v>
      </c>
      <c r="F4" s="5">
        <v>20</v>
      </c>
      <c r="G4" s="6">
        <v>0.47589854172011603</v>
      </c>
      <c r="H4" s="6">
        <v>0.50133709796108217</v>
      </c>
      <c r="I4" s="7">
        <v>5.0533608893815203E-2</v>
      </c>
      <c r="J4" s="8"/>
      <c r="M4" s="5" t="s">
        <v>19</v>
      </c>
      <c r="N4" s="5" t="s">
        <v>20</v>
      </c>
    </row>
    <row r="5" spans="1:26" ht="14.25" customHeight="1" x14ac:dyDescent="0.3">
      <c r="B5" s="5">
        <v>40</v>
      </c>
      <c r="C5" s="5" t="s">
        <v>21</v>
      </c>
      <c r="F5" s="5">
        <v>20</v>
      </c>
      <c r="G5" s="6">
        <v>0</v>
      </c>
      <c r="H5" s="6">
        <v>0.29998481241018482</v>
      </c>
      <c r="I5" s="7">
        <v>4.3344103714953598E-2</v>
      </c>
      <c r="J5" s="8"/>
      <c r="M5" s="5" t="s">
        <v>22</v>
      </c>
      <c r="N5" s="5" t="s">
        <v>23</v>
      </c>
    </row>
    <row r="6" spans="1:26" ht="14.25" customHeight="1" x14ac:dyDescent="0.3">
      <c r="B6" s="5">
        <v>50</v>
      </c>
      <c r="C6" s="5" t="s">
        <v>24</v>
      </c>
      <c r="F6" s="5">
        <v>20</v>
      </c>
      <c r="G6" s="6">
        <v>1.5370484240376798</v>
      </c>
      <c r="H6" s="6">
        <v>0.13487386208912222</v>
      </c>
      <c r="I6" s="7">
        <v>5.9160600070792602E-2</v>
      </c>
      <c r="J6" s="8"/>
      <c r="M6" s="5" t="s">
        <v>25</v>
      </c>
      <c r="N6" s="5" t="s">
        <v>26</v>
      </c>
    </row>
    <row r="7" spans="1:26" ht="14.25" customHeight="1" x14ac:dyDescent="0.3">
      <c r="B7" s="5">
        <v>60</v>
      </c>
      <c r="C7" s="5" t="s">
        <v>27</v>
      </c>
      <c r="D7" s="5" t="s">
        <v>28</v>
      </c>
      <c r="F7" s="5">
        <v>40</v>
      </c>
      <c r="G7" s="6">
        <v>0</v>
      </c>
      <c r="H7" s="6">
        <v>0.51322636160803325</v>
      </c>
      <c r="I7" s="7">
        <v>0.134941999254343</v>
      </c>
      <c r="J7" s="8"/>
      <c r="M7" s="5" t="s">
        <v>29</v>
      </c>
      <c r="N7" s="5" t="s">
        <v>30</v>
      </c>
    </row>
    <row r="8" spans="1:26" ht="14.25" customHeight="1" x14ac:dyDescent="0.3">
      <c r="A8" s="5" t="s">
        <v>31</v>
      </c>
      <c r="B8" s="5">
        <v>10</v>
      </c>
      <c r="C8" s="5" t="s">
        <v>12</v>
      </c>
      <c r="F8" s="5">
        <v>20</v>
      </c>
      <c r="G8" s="6">
        <v>1.3400903399286308</v>
      </c>
      <c r="H8" s="6">
        <v>0.19205678939122783</v>
      </c>
      <c r="I8" s="7">
        <v>8.5523607660504999E-2</v>
      </c>
      <c r="J8" s="8">
        <v>298.99182601996716</v>
      </c>
      <c r="K8" s="5" t="s">
        <v>32</v>
      </c>
      <c r="M8" s="5" t="s">
        <v>33</v>
      </c>
      <c r="N8" s="5" t="s">
        <v>34</v>
      </c>
    </row>
    <row r="9" spans="1:26" ht="14.25" customHeight="1" x14ac:dyDescent="0.3">
      <c r="B9" s="5">
        <v>20</v>
      </c>
      <c r="C9" s="5" t="s">
        <v>15</v>
      </c>
      <c r="F9" s="5">
        <v>20</v>
      </c>
      <c r="G9" s="6">
        <v>1.2404850126084865</v>
      </c>
      <c r="H9" s="6">
        <v>0.98217103335513245</v>
      </c>
      <c r="I9" s="7">
        <v>0.111421850244242</v>
      </c>
      <c r="J9" s="8"/>
      <c r="M9" s="5" t="s">
        <v>35</v>
      </c>
      <c r="N9" s="5" t="s">
        <v>36</v>
      </c>
    </row>
    <row r="10" spans="1:26" ht="14.25" customHeight="1" x14ac:dyDescent="0.3">
      <c r="B10" s="5">
        <v>30</v>
      </c>
      <c r="C10" s="5" t="s">
        <v>18</v>
      </c>
      <c r="F10" s="5">
        <v>20</v>
      </c>
      <c r="G10" s="6">
        <v>1.4021484442301118</v>
      </c>
      <c r="H10" s="6">
        <v>0.85188514719713615</v>
      </c>
      <c r="I10" s="7">
        <v>5.0533608893815203E-2</v>
      </c>
      <c r="J10" s="8"/>
      <c r="M10" s="5" t="s">
        <v>37</v>
      </c>
      <c r="N10" s="5" t="s">
        <v>38</v>
      </c>
    </row>
    <row r="11" spans="1:26" ht="14.25" customHeight="1" x14ac:dyDescent="0.3">
      <c r="B11" s="5">
        <v>40</v>
      </c>
      <c r="C11" s="5" t="s">
        <v>21</v>
      </c>
      <c r="F11" s="5">
        <v>20</v>
      </c>
      <c r="G11" s="6">
        <v>0.60163979561613945</v>
      </c>
      <c r="H11" s="6">
        <v>1.05</v>
      </c>
      <c r="I11" s="7">
        <v>4.3344103714953598E-2</v>
      </c>
      <c r="J11" s="8"/>
    </row>
    <row r="12" spans="1:26" ht="14.25" customHeight="1" x14ac:dyDescent="0.3">
      <c r="B12" s="5">
        <v>50</v>
      </c>
      <c r="C12" s="5" t="s">
        <v>24</v>
      </c>
      <c r="F12" s="5">
        <v>20</v>
      </c>
      <c r="G12" s="6">
        <v>1.4306367789004921</v>
      </c>
      <c r="H12" s="6">
        <v>0.2</v>
      </c>
      <c r="I12" s="7">
        <v>5.9160600070792602E-2</v>
      </c>
      <c r="J12" s="8"/>
    </row>
    <row r="13" spans="1:26" ht="14.25" customHeight="1" x14ac:dyDescent="0.3">
      <c r="B13" s="5">
        <v>60</v>
      </c>
      <c r="C13" s="5" t="s">
        <v>27</v>
      </c>
      <c r="D13" s="5" t="s">
        <v>39</v>
      </c>
      <c r="E13" s="5">
        <v>1</v>
      </c>
      <c r="F13" s="5">
        <v>40</v>
      </c>
      <c r="G13" s="6">
        <v>0.2</v>
      </c>
      <c r="H13" s="6">
        <v>0.77521870967200424</v>
      </c>
      <c r="I13" s="7">
        <v>0.134941999254343</v>
      </c>
      <c r="J13" s="8"/>
      <c r="M13" s="9" t="s">
        <v>40</v>
      </c>
      <c r="N13" s="9" t="s">
        <v>41</v>
      </c>
      <c r="O13" s="9" t="s">
        <v>42</v>
      </c>
      <c r="P13" s="9" t="s">
        <v>43</v>
      </c>
    </row>
    <row r="14" spans="1:26" ht="14.25" customHeight="1" x14ac:dyDescent="0.3">
      <c r="D14" s="5" t="s">
        <v>44</v>
      </c>
      <c r="E14" s="5">
        <v>2</v>
      </c>
      <c r="G14" s="6"/>
      <c r="H14" s="6"/>
      <c r="I14" s="7"/>
      <c r="J14" s="8"/>
      <c r="M14" s="5" t="s">
        <v>13</v>
      </c>
      <c r="N14" s="5" t="s">
        <v>45</v>
      </c>
      <c r="O14" s="6">
        <v>1</v>
      </c>
      <c r="P14" s="5" t="s">
        <v>46</v>
      </c>
    </row>
    <row r="15" spans="1:26" ht="14.25" customHeight="1" x14ac:dyDescent="0.3">
      <c r="A15" s="5" t="s">
        <v>47</v>
      </c>
      <c r="B15" s="5">
        <v>10</v>
      </c>
      <c r="C15" s="5" t="s">
        <v>12</v>
      </c>
      <c r="F15" s="5">
        <v>20</v>
      </c>
      <c r="G15" s="6">
        <v>0</v>
      </c>
      <c r="H15" s="6">
        <v>0.48270007940438597</v>
      </c>
      <c r="I15" s="7">
        <v>8.5523607660504999E-2</v>
      </c>
      <c r="J15" s="8">
        <v>121.75013824168092</v>
      </c>
      <c r="K15" s="5" t="s">
        <v>13</v>
      </c>
      <c r="M15" s="5" t="s">
        <v>32</v>
      </c>
      <c r="N15" s="5" t="s">
        <v>48</v>
      </c>
      <c r="O15" s="5">
        <v>2.6</v>
      </c>
      <c r="P15" s="5" t="s">
        <v>46</v>
      </c>
    </row>
    <row r="16" spans="1:26" ht="14.25" customHeight="1" x14ac:dyDescent="0.3">
      <c r="B16" s="5">
        <v>20</v>
      </c>
      <c r="C16" s="5" t="s">
        <v>15</v>
      </c>
      <c r="F16" s="5">
        <v>20</v>
      </c>
      <c r="G16" s="6">
        <v>3.8977320725745113E-2</v>
      </c>
      <c r="H16" s="6">
        <v>0.85956770439183139</v>
      </c>
      <c r="I16" s="7">
        <v>0.111421850244242</v>
      </c>
      <c r="J16" s="8"/>
      <c r="M16" s="5" t="s">
        <v>49</v>
      </c>
      <c r="N16" s="5" t="s">
        <v>50</v>
      </c>
      <c r="O16" s="5">
        <v>12.2</v>
      </c>
      <c r="P16" s="5" t="s">
        <v>51</v>
      </c>
    </row>
    <row r="17" spans="1:16" ht="14.25" customHeight="1" x14ac:dyDescent="0.3">
      <c r="B17" s="5">
        <v>30</v>
      </c>
      <c r="C17" s="5" t="s">
        <v>18</v>
      </c>
      <c r="F17" s="5">
        <v>20</v>
      </c>
      <c r="G17" s="6">
        <v>0.41849678201267904</v>
      </c>
      <c r="H17" s="6">
        <v>0.47773308393334424</v>
      </c>
      <c r="I17" s="7">
        <v>5.0533608893815203E-2</v>
      </c>
      <c r="J17" s="8"/>
      <c r="M17" s="5" t="s">
        <v>52</v>
      </c>
      <c r="N17" s="5" t="s">
        <v>53</v>
      </c>
      <c r="O17" s="10" t="s">
        <v>54</v>
      </c>
      <c r="P17" s="5" t="s">
        <v>55</v>
      </c>
    </row>
    <row r="18" spans="1:16" ht="14.25" customHeight="1" x14ac:dyDescent="0.3">
      <c r="B18" s="5">
        <v>40</v>
      </c>
      <c r="C18" s="5" t="s">
        <v>21</v>
      </c>
      <c r="F18" s="5">
        <v>20</v>
      </c>
      <c r="G18" s="6">
        <v>1.9053669301556477</v>
      </c>
      <c r="H18" s="6">
        <v>1.2</v>
      </c>
      <c r="I18" s="7">
        <v>4.3344103714953598E-2</v>
      </c>
      <c r="J18" s="8"/>
    </row>
    <row r="19" spans="1:16" ht="14.25" customHeight="1" x14ac:dyDescent="0.3">
      <c r="B19" s="5">
        <v>50</v>
      </c>
      <c r="C19" s="5" t="s">
        <v>24</v>
      </c>
      <c r="F19" s="5">
        <v>20</v>
      </c>
      <c r="G19" s="6">
        <v>0.1539535411727071</v>
      </c>
      <c r="H19" s="6">
        <v>0.2</v>
      </c>
      <c r="I19" s="7">
        <v>5.9160600070792602E-2</v>
      </c>
      <c r="J19" s="8"/>
    </row>
    <row r="20" spans="1:16" ht="14.25" customHeight="1" x14ac:dyDescent="0.3">
      <c r="B20" s="5">
        <v>60</v>
      </c>
      <c r="C20" s="5" t="s">
        <v>27</v>
      </c>
      <c r="D20" s="5" t="s">
        <v>28</v>
      </c>
      <c r="F20" s="5">
        <v>40</v>
      </c>
      <c r="G20" s="6">
        <v>0</v>
      </c>
      <c r="H20" s="6">
        <v>0.11722131599705055</v>
      </c>
      <c r="I20" s="7">
        <v>0.134941999254343</v>
      </c>
      <c r="J20" s="8"/>
    </row>
    <row r="21" spans="1:16" ht="14.25" customHeight="1" x14ac:dyDescent="0.3">
      <c r="A21" s="5" t="s">
        <v>56</v>
      </c>
      <c r="B21" s="5">
        <v>10</v>
      </c>
      <c r="C21" s="5" t="s">
        <v>12</v>
      </c>
      <c r="F21" s="5">
        <v>20</v>
      </c>
      <c r="G21" s="6">
        <v>1.3787093748153834</v>
      </c>
      <c r="H21" s="6">
        <v>0.68822292266060248</v>
      </c>
      <c r="I21" s="7">
        <v>8.5523607660504999E-2</v>
      </c>
      <c r="J21" s="8">
        <v>90.344394706807265</v>
      </c>
      <c r="K21" s="5" t="s">
        <v>13</v>
      </c>
      <c r="L21">
        <v>3</v>
      </c>
      <c r="M21">
        <f>PRODUCT(104,H21,1/15.5)</f>
        <v>4.6177538036582364</v>
      </c>
      <c r="N21">
        <f>PRODUCT(M21,1/L21)</f>
        <v>1.5392512678860788</v>
      </c>
    </row>
    <row r="22" spans="1:16" ht="14.25" customHeight="1" x14ac:dyDescent="0.3">
      <c r="B22" s="5">
        <v>20</v>
      </c>
      <c r="C22" s="5" t="s">
        <v>15</v>
      </c>
      <c r="F22" s="5">
        <v>20</v>
      </c>
      <c r="G22" s="6">
        <v>0.18045000112733622</v>
      </c>
      <c r="H22" s="6">
        <v>0.50028840419782139</v>
      </c>
      <c r="I22" s="7">
        <v>0.111421850244242</v>
      </c>
      <c r="J22" s="8"/>
      <c r="L22">
        <v>4</v>
      </c>
      <c r="M22" s="32">
        <f t="shared" ref="M22:M26" si="0">PRODUCT(104,H22,1/15.5)</f>
        <v>3.3567738088111887</v>
      </c>
      <c r="N22" s="32">
        <f t="shared" ref="N22:N26" si="1">PRODUCT(M22,1/L22)</f>
        <v>0.83919345220279717</v>
      </c>
    </row>
    <row r="23" spans="1:16" ht="14.25" customHeight="1" x14ac:dyDescent="0.3">
      <c r="B23" s="5">
        <v>30</v>
      </c>
      <c r="C23" s="5" t="s">
        <v>18</v>
      </c>
      <c r="F23" s="5">
        <v>20</v>
      </c>
      <c r="G23" s="6">
        <v>1.8403831704973801</v>
      </c>
      <c r="H23" s="6">
        <v>0.93916249679759733</v>
      </c>
      <c r="I23" s="7">
        <v>5.0533608893815203E-2</v>
      </c>
      <c r="J23" s="8"/>
      <c r="L23">
        <v>3</v>
      </c>
      <c r="M23" s="32">
        <f t="shared" si="0"/>
        <v>6.3014773978677496</v>
      </c>
      <c r="N23" s="32">
        <f t="shared" si="1"/>
        <v>2.1004924659559165</v>
      </c>
    </row>
    <row r="24" spans="1:16" ht="14.25" customHeight="1" x14ac:dyDescent="0.3">
      <c r="B24" s="5">
        <v>40</v>
      </c>
      <c r="C24" s="5" t="s">
        <v>21</v>
      </c>
      <c r="F24" s="5">
        <v>20</v>
      </c>
      <c r="G24" s="6">
        <v>0.3596990176943955</v>
      </c>
      <c r="H24" s="6">
        <v>0.50480888495285325</v>
      </c>
      <c r="I24" s="7">
        <v>4.3344103714953598E-2</v>
      </c>
      <c r="J24" s="8"/>
      <c r="L24">
        <v>4</v>
      </c>
      <c r="M24" s="32">
        <f t="shared" si="0"/>
        <v>3.3871047764578539</v>
      </c>
      <c r="N24" s="32">
        <f t="shared" si="1"/>
        <v>0.84677619411446348</v>
      </c>
    </row>
    <row r="25" spans="1:16" ht="14.25" customHeight="1" x14ac:dyDescent="0.3">
      <c r="B25" s="5">
        <v>50</v>
      </c>
      <c r="C25" s="5" t="s">
        <v>24</v>
      </c>
      <c r="F25" s="5">
        <v>20</v>
      </c>
      <c r="G25" s="6">
        <v>1.4468875174714964</v>
      </c>
      <c r="H25" s="6">
        <v>0.128745333192478</v>
      </c>
      <c r="I25" s="7">
        <v>5.9160600070792602E-2</v>
      </c>
      <c r="J25" s="8"/>
      <c r="L25">
        <v>2</v>
      </c>
      <c r="M25" s="32">
        <f t="shared" si="0"/>
        <v>0.8638396549688846</v>
      </c>
      <c r="N25" s="32">
        <f t="shared" si="1"/>
        <v>0.4319198274844423</v>
      </c>
    </row>
    <row r="26" spans="1:16" ht="14.25" customHeight="1" x14ac:dyDescent="0.3">
      <c r="B26" s="5">
        <v>60</v>
      </c>
      <c r="C26" s="5" t="s">
        <v>27</v>
      </c>
      <c r="D26" s="5" t="s">
        <v>28</v>
      </c>
      <c r="F26" s="5">
        <v>40</v>
      </c>
      <c r="G26" s="6">
        <v>0.1</v>
      </c>
      <c r="H26" s="6">
        <v>0.26</v>
      </c>
      <c r="I26" s="7">
        <v>0.134941999254343</v>
      </c>
      <c r="J26" s="8"/>
      <c r="L26">
        <v>3</v>
      </c>
      <c r="M26" s="32">
        <f t="shared" si="0"/>
        <v>1.7445161290322579</v>
      </c>
      <c r="N26" s="32">
        <f t="shared" si="1"/>
        <v>0.58150537634408594</v>
      </c>
    </row>
    <row r="27" spans="1:16" ht="14.25" customHeight="1" x14ac:dyDescent="0.3">
      <c r="A27" s="5" t="s">
        <v>57</v>
      </c>
      <c r="B27" s="5">
        <v>10</v>
      </c>
      <c r="C27" s="5" t="s">
        <v>12</v>
      </c>
      <c r="F27" s="5">
        <v>10</v>
      </c>
      <c r="G27" s="6">
        <v>0.37558535879260002</v>
      </c>
      <c r="H27" s="6">
        <v>0.20663760100984363</v>
      </c>
      <c r="I27" s="7">
        <v>8.5523607660504999E-2</v>
      </c>
      <c r="J27" s="8">
        <v>287.42855000351244</v>
      </c>
      <c r="K27" s="5" t="s">
        <v>32</v>
      </c>
    </row>
    <row r="28" spans="1:16" ht="14.25" customHeight="1" x14ac:dyDescent="0.3">
      <c r="B28" s="5">
        <v>20</v>
      </c>
      <c r="C28" s="5" t="s">
        <v>15</v>
      </c>
      <c r="F28" s="5">
        <v>10</v>
      </c>
      <c r="G28" s="6">
        <v>0.39786725436538872</v>
      </c>
      <c r="H28" s="6">
        <v>0.97259701293446865</v>
      </c>
      <c r="I28" s="7">
        <v>0.111421850244242</v>
      </c>
      <c r="J28" s="8"/>
    </row>
    <row r="29" spans="1:16" ht="14.25" customHeight="1" x14ac:dyDescent="0.3">
      <c r="B29" s="5">
        <v>30</v>
      </c>
      <c r="C29" s="5" t="s">
        <v>18</v>
      </c>
      <c r="F29" s="5">
        <v>10</v>
      </c>
      <c r="G29" s="6">
        <v>0.90113290878754304</v>
      </c>
      <c r="H29" s="6">
        <v>0.45045154262905795</v>
      </c>
      <c r="I29" s="7">
        <v>5.0533608893815203E-2</v>
      </c>
      <c r="J29" s="8"/>
    </row>
    <row r="30" spans="1:16" ht="14.25" customHeight="1" x14ac:dyDescent="0.3">
      <c r="B30" s="5">
        <v>40</v>
      </c>
      <c r="C30" s="5" t="s">
        <v>21</v>
      </c>
      <c r="F30" s="5">
        <v>10</v>
      </c>
      <c r="G30" s="6">
        <v>1.6924099950854041</v>
      </c>
      <c r="H30" s="6">
        <v>1.2</v>
      </c>
      <c r="I30" s="7">
        <v>4.3344103714953598E-2</v>
      </c>
      <c r="J30" s="8"/>
    </row>
    <row r="31" spans="1:16" ht="14.25" customHeight="1" x14ac:dyDescent="0.3">
      <c r="B31" s="5">
        <v>50</v>
      </c>
      <c r="C31" s="5" t="s">
        <v>24</v>
      </c>
      <c r="F31" s="5">
        <v>10</v>
      </c>
      <c r="G31" s="6">
        <v>1.6044776672658441</v>
      </c>
      <c r="H31" s="6">
        <v>0.33</v>
      </c>
      <c r="I31" s="7">
        <v>5.9160600070792602E-2</v>
      </c>
      <c r="J31" s="8"/>
    </row>
    <row r="32" spans="1:16" ht="14.25" customHeight="1" x14ac:dyDescent="0.3">
      <c r="B32" s="5">
        <v>60</v>
      </c>
      <c r="C32" s="5" t="s">
        <v>27</v>
      </c>
      <c r="D32" s="5" t="s">
        <v>58</v>
      </c>
      <c r="E32" s="5">
        <v>1</v>
      </c>
      <c r="F32" s="5">
        <v>20</v>
      </c>
      <c r="G32" s="6">
        <v>0.4</v>
      </c>
      <c r="H32" s="6">
        <v>0.6</v>
      </c>
      <c r="I32" s="7">
        <v>0.134941999254343</v>
      </c>
      <c r="J32" s="8"/>
    </row>
    <row r="33" spans="1:13" ht="14.25" customHeight="1" x14ac:dyDescent="0.3">
      <c r="D33" s="5" t="s">
        <v>59</v>
      </c>
      <c r="E33" s="5">
        <v>1</v>
      </c>
      <c r="G33" s="6"/>
      <c r="H33" s="6"/>
      <c r="I33" s="7"/>
      <c r="J33" s="8"/>
    </row>
    <row r="34" spans="1:13" ht="14.25" customHeight="1" x14ac:dyDescent="0.3">
      <c r="A34" s="5" t="s">
        <v>60</v>
      </c>
      <c r="B34" s="5">
        <v>10</v>
      </c>
      <c r="C34" s="5" t="s">
        <v>12</v>
      </c>
      <c r="F34" s="5">
        <v>20</v>
      </c>
      <c r="G34" s="6">
        <v>0.3</v>
      </c>
      <c r="H34" s="6">
        <v>0.3009285839222724</v>
      </c>
      <c r="I34" s="7">
        <v>8.5523607660504999E-2</v>
      </c>
      <c r="J34" s="8">
        <v>98.996379515689156</v>
      </c>
      <c r="K34" s="5" t="s">
        <v>13</v>
      </c>
    </row>
    <row r="35" spans="1:13" ht="14.25" customHeight="1" x14ac:dyDescent="0.3">
      <c r="B35" s="5">
        <v>20</v>
      </c>
      <c r="C35" s="5" t="s">
        <v>15</v>
      </c>
      <c r="F35" s="5">
        <v>20</v>
      </c>
      <c r="G35" s="6">
        <v>0.15844662409822474</v>
      </c>
      <c r="H35" s="6">
        <v>0.37580561344005559</v>
      </c>
      <c r="I35" s="7">
        <v>0.111421850244242</v>
      </c>
      <c r="J35" s="8"/>
    </row>
    <row r="36" spans="1:13" ht="14.25" customHeight="1" x14ac:dyDescent="0.3">
      <c r="B36" s="5">
        <v>30</v>
      </c>
      <c r="C36" s="5" t="s">
        <v>18</v>
      </c>
      <c r="F36" s="5">
        <v>20</v>
      </c>
      <c r="G36" s="6">
        <v>0.13392081388946475</v>
      </c>
      <c r="H36" s="6">
        <v>0.13955176351161069</v>
      </c>
      <c r="I36" s="7">
        <v>5.0533608893815203E-2</v>
      </c>
      <c r="J36" s="8"/>
    </row>
    <row r="37" spans="1:13" ht="14.25" customHeight="1" x14ac:dyDescent="0.3">
      <c r="B37" s="5">
        <v>40</v>
      </c>
      <c r="C37" s="5" t="s">
        <v>21</v>
      </c>
      <c r="F37" s="5">
        <v>20</v>
      </c>
      <c r="G37" s="6">
        <v>0.79917078629354976</v>
      </c>
      <c r="H37" s="6">
        <v>1.05</v>
      </c>
      <c r="I37" s="7">
        <v>4.3344103714953598E-2</v>
      </c>
      <c r="J37" s="8"/>
    </row>
    <row r="38" spans="1:13" ht="14.25" customHeight="1" x14ac:dyDescent="0.3">
      <c r="B38" s="5">
        <v>50</v>
      </c>
      <c r="C38" s="5" t="s">
        <v>24</v>
      </c>
      <c r="F38" s="5">
        <v>20</v>
      </c>
      <c r="G38" s="6">
        <v>1.007769287472744</v>
      </c>
      <c r="H38" s="6">
        <v>0.2</v>
      </c>
      <c r="I38" s="7">
        <v>5.9160600070792602E-2</v>
      </c>
      <c r="J38" s="8"/>
    </row>
    <row r="39" spans="1:13" ht="14.25" customHeight="1" x14ac:dyDescent="0.3">
      <c r="B39" s="5">
        <v>60</v>
      </c>
      <c r="C39" s="5" t="s">
        <v>27</v>
      </c>
      <c r="D39" s="5" t="s">
        <v>28</v>
      </c>
      <c r="F39" s="5">
        <v>40</v>
      </c>
      <c r="G39" s="6">
        <v>0</v>
      </c>
      <c r="H39" s="6">
        <v>0.47056961844120615</v>
      </c>
      <c r="I39" s="7">
        <v>0.134941999254343</v>
      </c>
      <c r="J39" s="8"/>
    </row>
    <row r="40" spans="1:13" ht="14.25" customHeight="1" x14ac:dyDescent="0.3">
      <c r="A40" s="5" t="s">
        <v>61</v>
      </c>
      <c r="B40" s="5">
        <v>10</v>
      </c>
      <c r="C40" s="5" t="s">
        <v>12</v>
      </c>
      <c r="F40" s="5">
        <v>20</v>
      </c>
      <c r="G40" s="6">
        <v>0.1</v>
      </c>
      <c r="H40" s="6">
        <v>0.20484329481120001</v>
      </c>
      <c r="I40" s="7">
        <v>8.5523607660504999E-2</v>
      </c>
      <c r="J40" s="8">
        <v>86.115618676426067</v>
      </c>
      <c r="K40" s="5" t="s">
        <v>13</v>
      </c>
    </row>
    <row r="41" spans="1:13" ht="14.25" customHeight="1" x14ac:dyDescent="0.3">
      <c r="B41" s="5">
        <v>20</v>
      </c>
      <c r="C41" s="5" t="s">
        <v>15</v>
      </c>
      <c r="F41" s="5">
        <v>20</v>
      </c>
      <c r="G41" s="6">
        <v>0.61117881534371632</v>
      </c>
      <c r="H41" s="6">
        <v>9.9048964091992264E-2</v>
      </c>
      <c r="I41" s="7">
        <v>0.111421850244242</v>
      </c>
      <c r="J41" s="8"/>
    </row>
    <row r="42" spans="1:13" ht="14.25" customHeight="1" x14ac:dyDescent="0.3">
      <c r="B42" s="5">
        <v>30</v>
      </c>
      <c r="C42" s="5" t="s">
        <v>18</v>
      </c>
      <c r="F42" s="5">
        <v>20</v>
      </c>
      <c r="G42" s="6">
        <v>1.8520893577550459</v>
      </c>
      <c r="H42" s="6">
        <v>0.69705203242204794</v>
      </c>
      <c r="I42" s="7">
        <v>5.0533608893815203E-2</v>
      </c>
      <c r="J42" s="8"/>
    </row>
    <row r="43" spans="1:13" ht="14.25" customHeight="1" x14ac:dyDescent="0.3">
      <c r="B43" s="5">
        <v>40</v>
      </c>
      <c r="C43" s="5" t="s">
        <v>21</v>
      </c>
      <c r="F43" s="5">
        <v>20</v>
      </c>
      <c r="G43" s="6">
        <v>1.3354267395537436</v>
      </c>
      <c r="H43" s="6">
        <v>0.95</v>
      </c>
      <c r="I43" s="7">
        <v>4.3344103714953598E-2</v>
      </c>
      <c r="J43" s="8"/>
    </row>
    <row r="44" spans="1:13" ht="14.25" customHeight="1" x14ac:dyDescent="0.3">
      <c r="B44" s="5">
        <v>50</v>
      </c>
      <c r="C44" s="5" t="s">
        <v>24</v>
      </c>
      <c r="F44" s="5">
        <v>20</v>
      </c>
      <c r="G44" s="6">
        <v>0.84205676111272276</v>
      </c>
      <c r="H44" s="6">
        <v>0.32</v>
      </c>
      <c r="I44" s="7">
        <v>5.9160600070792602E-2</v>
      </c>
      <c r="J44" s="8"/>
    </row>
    <row r="45" spans="1:13" ht="14.25" customHeight="1" x14ac:dyDescent="0.3">
      <c r="B45" s="5">
        <v>60</v>
      </c>
      <c r="C45" s="5" t="s">
        <v>27</v>
      </c>
      <c r="D45" s="5" t="s">
        <v>28</v>
      </c>
      <c r="F45" s="5">
        <v>40</v>
      </c>
      <c r="G45" s="6">
        <v>0.3</v>
      </c>
      <c r="H45" s="6">
        <v>0.50347305703893974</v>
      </c>
      <c r="I45" s="7">
        <v>0.134941999254343</v>
      </c>
      <c r="J45" s="8"/>
    </row>
    <row r="46" spans="1:13" ht="14.25" customHeight="1" x14ac:dyDescent="0.3">
      <c r="A46" s="5" t="s">
        <v>62</v>
      </c>
      <c r="B46" s="5">
        <v>10</v>
      </c>
      <c r="C46" s="5" t="s">
        <v>12</v>
      </c>
      <c r="F46" s="5">
        <v>20</v>
      </c>
      <c r="G46" s="6">
        <v>0</v>
      </c>
      <c r="H46" s="6">
        <v>0.59332231387172996</v>
      </c>
      <c r="I46" s="7">
        <v>8.5523607660504999E-2</v>
      </c>
      <c r="J46" s="8">
        <v>297.44866007863368</v>
      </c>
      <c r="K46" s="5" t="s">
        <v>32</v>
      </c>
      <c r="M46">
        <f>PRODUCT(106,H46,1/15.5)</f>
        <v>4.0575590497034435</v>
      </c>
    </row>
    <row r="47" spans="1:13" ht="14.25" customHeight="1" x14ac:dyDescent="0.3">
      <c r="B47" s="5">
        <v>20</v>
      </c>
      <c r="C47" s="5" t="s">
        <v>15</v>
      </c>
      <c r="F47" s="5">
        <v>20</v>
      </c>
      <c r="G47" s="6">
        <v>0.14415463027171604</v>
      </c>
      <c r="H47" s="6">
        <v>0.67401073074546325</v>
      </c>
      <c r="I47" s="7">
        <v>0.111421850244242</v>
      </c>
      <c r="J47" s="8"/>
    </row>
    <row r="48" spans="1:13" ht="14.25" customHeight="1" x14ac:dyDescent="0.3">
      <c r="B48" s="5">
        <v>30</v>
      </c>
      <c r="C48" s="5" t="s">
        <v>18</v>
      </c>
      <c r="F48" s="5">
        <v>20</v>
      </c>
      <c r="G48" s="6">
        <v>0.79949919433840244</v>
      </c>
      <c r="H48" s="6">
        <v>0.74258291362137463</v>
      </c>
      <c r="I48" s="7">
        <v>5.0533608893815203E-2</v>
      </c>
      <c r="J48" s="8"/>
    </row>
    <row r="49" spans="1:11" ht="14.25" customHeight="1" x14ac:dyDescent="0.3">
      <c r="B49" s="5">
        <v>40</v>
      </c>
      <c r="C49" s="5" t="s">
        <v>21</v>
      </c>
      <c r="F49" s="5">
        <v>20</v>
      </c>
      <c r="G49" s="6">
        <v>0.56981791524513437</v>
      </c>
      <c r="H49" s="6">
        <v>0.90695496852017576</v>
      </c>
      <c r="I49" s="7">
        <v>4.3344103714953598E-2</v>
      </c>
      <c r="J49" s="8"/>
    </row>
    <row r="50" spans="1:11" ht="14.25" customHeight="1" x14ac:dyDescent="0.3">
      <c r="B50" s="5">
        <v>50</v>
      </c>
      <c r="C50" s="5" t="s">
        <v>24</v>
      </c>
      <c r="F50" s="5">
        <v>20</v>
      </c>
      <c r="G50" s="6">
        <v>1.9102973659931222</v>
      </c>
      <c r="H50" s="6">
        <v>0.15</v>
      </c>
      <c r="I50" s="7">
        <v>5.9160600070792602E-2</v>
      </c>
      <c r="J50" s="8"/>
    </row>
    <row r="51" spans="1:11" ht="14.25" customHeight="1" x14ac:dyDescent="0.3">
      <c r="B51" s="5">
        <v>60</v>
      </c>
      <c r="C51" s="5" t="s">
        <v>27</v>
      </c>
      <c r="D51" s="5" t="s">
        <v>63</v>
      </c>
      <c r="E51" s="5">
        <v>2</v>
      </c>
      <c r="F51" s="5">
        <v>40</v>
      </c>
      <c r="G51" s="6">
        <v>0.23862264025574609</v>
      </c>
      <c r="H51" s="6">
        <v>0.84518278311542738</v>
      </c>
      <c r="I51" s="7">
        <v>0.134941999254343</v>
      </c>
      <c r="J51" s="8"/>
    </row>
    <row r="52" spans="1:11" ht="14.25" customHeight="1" x14ac:dyDescent="0.3">
      <c r="A52" s="5" t="s">
        <v>64</v>
      </c>
      <c r="B52" s="5">
        <v>10</v>
      </c>
      <c r="C52" s="5" t="s">
        <v>12</v>
      </c>
      <c r="F52" s="5">
        <v>20</v>
      </c>
      <c r="G52" s="6">
        <v>0.29794003721757134</v>
      </c>
      <c r="H52" s="6">
        <v>0.75942466235282535</v>
      </c>
      <c r="I52" s="7">
        <v>8.5523607660504999E-2</v>
      </c>
      <c r="J52" s="8">
        <v>101.70598278591694</v>
      </c>
      <c r="K52" s="5" t="s">
        <v>13</v>
      </c>
    </row>
    <row r="53" spans="1:11" ht="14.25" customHeight="1" x14ac:dyDescent="0.3">
      <c r="B53" s="5">
        <v>20</v>
      </c>
      <c r="C53" s="5" t="s">
        <v>15</v>
      </c>
      <c r="F53" s="5">
        <v>20</v>
      </c>
      <c r="G53" s="6">
        <v>1.1013820130252998</v>
      </c>
      <c r="H53" s="6">
        <v>0.23103271645833479</v>
      </c>
      <c r="I53" s="7">
        <v>0.111421850244242</v>
      </c>
      <c r="J53" s="8"/>
    </row>
    <row r="54" spans="1:11" ht="14.25" customHeight="1" x14ac:dyDescent="0.3">
      <c r="B54" s="5">
        <v>30</v>
      </c>
      <c r="C54" s="5" t="s">
        <v>18</v>
      </c>
      <c r="F54" s="5">
        <v>20</v>
      </c>
      <c r="G54" s="6">
        <v>0.39259356376501464</v>
      </c>
      <c r="H54" s="6">
        <v>0.85553100439632424</v>
      </c>
      <c r="I54" s="7">
        <v>5.0533608893815203E-2</v>
      </c>
      <c r="J54" s="8"/>
    </row>
    <row r="55" spans="1:11" ht="14.25" customHeight="1" x14ac:dyDescent="0.3">
      <c r="B55" s="5">
        <v>40</v>
      </c>
      <c r="C55" s="5" t="s">
        <v>21</v>
      </c>
      <c r="F55" s="5">
        <v>20</v>
      </c>
      <c r="G55" s="6">
        <v>0.32374951593359902</v>
      </c>
      <c r="H55" s="6">
        <v>0.36089700937422453</v>
      </c>
      <c r="I55" s="7">
        <v>4.3344103714953598E-2</v>
      </c>
      <c r="J55" s="8"/>
    </row>
    <row r="56" spans="1:11" ht="14.25" customHeight="1" x14ac:dyDescent="0.3">
      <c r="B56" s="5">
        <v>50</v>
      </c>
      <c r="C56" s="5" t="s">
        <v>24</v>
      </c>
      <c r="F56" s="5">
        <v>20</v>
      </c>
      <c r="G56" s="6">
        <v>0.60068512058086787</v>
      </c>
      <c r="H56" s="6">
        <v>0.2</v>
      </c>
      <c r="I56" s="7">
        <v>5.9160600070792602E-2</v>
      </c>
      <c r="J56" s="8"/>
    </row>
    <row r="57" spans="1:11" ht="14.25" customHeight="1" x14ac:dyDescent="0.3">
      <c r="B57" s="5">
        <v>60</v>
      </c>
      <c r="C57" s="5" t="s">
        <v>27</v>
      </c>
      <c r="D57" s="5" t="s">
        <v>28</v>
      </c>
      <c r="F57" s="5">
        <v>40</v>
      </c>
      <c r="G57" s="6">
        <v>1.7425663853601288</v>
      </c>
      <c r="H57" s="6">
        <v>0.14540112661396098</v>
      </c>
      <c r="I57" s="7">
        <v>0.134941999254343</v>
      </c>
      <c r="J57" s="8"/>
    </row>
    <row r="58" spans="1:11" ht="14.25" customHeight="1" x14ac:dyDescent="0.3">
      <c r="A58" s="5" t="s">
        <v>65</v>
      </c>
      <c r="B58" s="5">
        <v>10</v>
      </c>
      <c r="C58" s="5" t="s">
        <v>12</v>
      </c>
      <c r="F58" s="5">
        <v>20</v>
      </c>
      <c r="G58" s="6">
        <v>1.0375645603295347</v>
      </c>
      <c r="H58" s="6">
        <v>0.22094990592839714</v>
      </c>
      <c r="I58" s="7">
        <v>8.5523607660504999E-2</v>
      </c>
      <c r="J58" s="8">
        <v>112.40947265051366</v>
      </c>
      <c r="K58" s="5" t="s">
        <v>13</v>
      </c>
    </row>
    <row r="59" spans="1:11" ht="14.25" customHeight="1" x14ac:dyDescent="0.3">
      <c r="B59" s="5">
        <v>20</v>
      </c>
      <c r="C59" s="5" t="s">
        <v>15</v>
      </c>
      <c r="F59" s="5">
        <v>20</v>
      </c>
      <c r="G59" s="6">
        <v>1.8371399523116025</v>
      </c>
      <c r="H59" s="6">
        <v>0.26268474920344809</v>
      </c>
      <c r="I59" s="7">
        <v>0.111421850244242</v>
      </c>
      <c r="J59" s="8"/>
    </row>
    <row r="60" spans="1:11" ht="14.25" customHeight="1" x14ac:dyDescent="0.3">
      <c r="B60" s="5">
        <v>30</v>
      </c>
      <c r="C60" s="5" t="s">
        <v>18</v>
      </c>
      <c r="F60" s="5">
        <v>20</v>
      </c>
      <c r="G60" s="6">
        <v>0.28595328406446563</v>
      </c>
      <c r="H60" s="6">
        <v>0.48321589846101098</v>
      </c>
      <c r="I60" s="7">
        <v>5.0533608893815203E-2</v>
      </c>
      <c r="J60" s="8"/>
    </row>
    <row r="61" spans="1:11" ht="14.25" customHeight="1" x14ac:dyDescent="0.3">
      <c r="B61" s="5">
        <v>40</v>
      </c>
      <c r="C61" s="5" t="s">
        <v>21</v>
      </c>
      <c r="F61" s="5">
        <v>20</v>
      </c>
      <c r="G61" s="6">
        <v>1.3306785739206859</v>
      </c>
      <c r="H61" s="6">
        <v>0.52782555956930377</v>
      </c>
      <c r="I61" s="7">
        <v>4.3344103714953598E-2</v>
      </c>
      <c r="J61" s="8"/>
    </row>
    <row r="62" spans="1:11" ht="14.25" customHeight="1" x14ac:dyDescent="0.3">
      <c r="B62" s="5">
        <v>50</v>
      </c>
      <c r="C62" s="5" t="s">
        <v>24</v>
      </c>
      <c r="F62" s="5">
        <v>20</v>
      </c>
      <c r="G62" s="6">
        <v>1.9209419666168617</v>
      </c>
      <c r="H62" s="6">
        <v>0.25</v>
      </c>
      <c r="I62" s="7">
        <v>5.9160600070792602E-2</v>
      </c>
      <c r="J62" s="8"/>
    </row>
    <row r="63" spans="1:11" ht="14.25" customHeight="1" x14ac:dyDescent="0.3">
      <c r="B63" s="5">
        <v>60</v>
      </c>
      <c r="C63" s="5" t="s">
        <v>27</v>
      </c>
      <c r="D63" s="5" t="s">
        <v>66</v>
      </c>
      <c r="E63" s="5">
        <v>1</v>
      </c>
      <c r="F63" s="5">
        <v>40</v>
      </c>
      <c r="G63" s="6">
        <v>0.55971330031307542</v>
      </c>
      <c r="H63" s="6">
        <v>0.56601328531577344</v>
      </c>
      <c r="I63" s="7">
        <v>0.134941999254343</v>
      </c>
      <c r="J63" s="8"/>
    </row>
    <row r="64" spans="1:11" ht="14.25" customHeight="1" x14ac:dyDescent="0.3">
      <c r="A64" s="5" t="s">
        <v>67</v>
      </c>
      <c r="B64" s="5">
        <v>10</v>
      </c>
      <c r="C64" s="5" t="s">
        <v>12</v>
      </c>
      <c r="F64" s="5">
        <v>20</v>
      </c>
      <c r="G64" s="6">
        <v>0.2</v>
      </c>
      <c r="H64" s="6">
        <v>0.55456838699497768</v>
      </c>
      <c r="I64" s="7">
        <v>8.5523607660504999E-2</v>
      </c>
      <c r="J64" s="8">
        <v>97.014211762430008</v>
      </c>
      <c r="K64" s="5" t="s">
        <v>13</v>
      </c>
    </row>
    <row r="65" spans="1:11" ht="14.25" customHeight="1" x14ac:dyDescent="0.3">
      <c r="B65" s="5">
        <v>20</v>
      </c>
      <c r="C65" s="5" t="s">
        <v>15</v>
      </c>
      <c r="F65" s="5">
        <v>20</v>
      </c>
      <c r="G65" s="6">
        <v>1.2250008927761717</v>
      </c>
      <c r="H65" s="6">
        <v>0.17403464360061882</v>
      </c>
      <c r="I65" s="7">
        <v>0.111421850244242</v>
      </c>
      <c r="J65" s="8"/>
    </row>
    <row r="66" spans="1:11" ht="14.25" customHeight="1" x14ac:dyDescent="0.3">
      <c r="B66" s="5">
        <v>30</v>
      </c>
      <c r="C66" s="5" t="s">
        <v>18</v>
      </c>
      <c r="F66" s="5">
        <v>20</v>
      </c>
      <c r="G66" s="6">
        <v>1.1831997832843251</v>
      </c>
      <c r="H66" s="6">
        <v>0.63722761945297268</v>
      </c>
      <c r="I66" s="7">
        <v>5.0533608893815203E-2</v>
      </c>
      <c r="J66" s="8"/>
    </row>
    <row r="67" spans="1:11" ht="14.25" customHeight="1" x14ac:dyDescent="0.3">
      <c r="B67" s="5">
        <v>40</v>
      </c>
      <c r="C67" s="5" t="s">
        <v>21</v>
      </c>
      <c r="F67" s="5">
        <v>20</v>
      </c>
      <c r="G67" s="6">
        <v>1.8937190215813244</v>
      </c>
      <c r="H67" s="6">
        <v>0.66479656233671569</v>
      </c>
      <c r="I67" s="7">
        <v>4.3344103714953598E-2</v>
      </c>
      <c r="J67" s="8"/>
    </row>
    <row r="68" spans="1:11" ht="14.25" customHeight="1" x14ac:dyDescent="0.3">
      <c r="B68" s="5">
        <v>50</v>
      </c>
      <c r="C68" s="5" t="s">
        <v>24</v>
      </c>
      <c r="F68" s="5">
        <v>20</v>
      </c>
      <c r="G68" s="6">
        <v>1.210922196193843</v>
      </c>
      <c r="H68" s="6">
        <v>0.2</v>
      </c>
      <c r="I68" s="7">
        <v>5.9160600070792602E-2</v>
      </c>
      <c r="J68" s="8"/>
    </row>
    <row r="69" spans="1:11" ht="14.25" customHeight="1" x14ac:dyDescent="0.3">
      <c r="B69" s="5">
        <v>60</v>
      </c>
      <c r="C69" s="5" t="s">
        <v>27</v>
      </c>
      <c r="D69" s="5" t="s">
        <v>28</v>
      </c>
      <c r="F69" s="5">
        <v>40</v>
      </c>
      <c r="G69" s="6">
        <v>0.2</v>
      </c>
      <c r="H69" s="6">
        <v>0.60933868274656333</v>
      </c>
      <c r="I69" s="7">
        <v>0.134941999254343</v>
      </c>
      <c r="J69" s="8"/>
    </row>
    <row r="70" spans="1:11" ht="14.25" customHeight="1" x14ac:dyDescent="0.3">
      <c r="A70" s="5" t="s">
        <v>68</v>
      </c>
      <c r="B70" s="5">
        <v>10</v>
      </c>
      <c r="C70" s="5" t="s">
        <v>12</v>
      </c>
      <c r="F70" s="5">
        <v>10</v>
      </c>
      <c r="G70" s="6">
        <v>0.4</v>
      </c>
      <c r="H70" s="6">
        <v>0.56527818761308979</v>
      </c>
      <c r="I70" s="7">
        <v>8.5523607660504999E-2</v>
      </c>
      <c r="J70" s="8">
        <v>372.01477930802616</v>
      </c>
      <c r="K70" s="5" t="s">
        <v>49</v>
      </c>
    </row>
    <row r="71" spans="1:11" ht="14.25" customHeight="1" x14ac:dyDescent="0.3">
      <c r="B71" s="5">
        <v>20</v>
      </c>
      <c r="C71" s="5" t="s">
        <v>15</v>
      </c>
      <c r="F71" s="5">
        <v>10</v>
      </c>
      <c r="G71" s="6">
        <v>1.8520464858981653</v>
      </c>
      <c r="H71" s="6">
        <v>0.52447316651124476</v>
      </c>
      <c r="I71" s="7">
        <v>0.111421850244242</v>
      </c>
      <c r="J71" s="8"/>
    </row>
    <row r="72" spans="1:11" ht="14.25" customHeight="1" x14ac:dyDescent="0.3">
      <c r="B72" s="5">
        <v>30</v>
      </c>
      <c r="C72" s="5" t="s">
        <v>18</v>
      </c>
      <c r="F72" s="5">
        <v>10</v>
      </c>
      <c r="G72" s="6">
        <v>0.97161614365648452</v>
      </c>
      <c r="H72" s="6">
        <v>0.31725830395116927</v>
      </c>
      <c r="I72" s="7">
        <v>5.0533608893815203E-2</v>
      </c>
      <c r="J72" s="8"/>
    </row>
    <row r="73" spans="1:11" ht="14.25" customHeight="1" x14ac:dyDescent="0.3">
      <c r="B73" s="5">
        <v>40</v>
      </c>
      <c r="C73" s="5" t="s">
        <v>21</v>
      </c>
      <c r="F73" s="5">
        <v>10</v>
      </c>
      <c r="G73" s="6">
        <v>6.9543581257815124E-2</v>
      </c>
      <c r="H73" s="6">
        <v>1.27</v>
      </c>
      <c r="I73" s="7">
        <v>4.3344103714953598E-2</v>
      </c>
      <c r="J73" s="8"/>
    </row>
    <row r="74" spans="1:11" ht="14.25" customHeight="1" x14ac:dyDescent="0.3">
      <c r="B74" s="5">
        <v>50</v>
      </c>
      <c r="C74" s="5" t="s">
        <v>24</v>
      </c>
      <c r="F74" s="5">
        <v>10</v>
      </c>
      <c r="G74" s="6">
        <v>1.662416700013144</v>
      </c>
      <c r="H74" s="6">
        <v>0.15</v>
      </c>
      <c r="I74" s="7">
        <v>5.9160600070792602E-2</v>
      </c>
      <c r="J74" s="8"/>
    </row>
    <row r="75" spans="1:11" ht="14.25" customHeight="1" x14ac:dyDescent="0.3">
      <c r="B75" s="5">
        <v>60</v>
      </c>
      <c r="C75" s="5" t="s">
        <v>27</v>
      </c>
      <c r="D75" s="5" t="s">
        <v>69</v>
      </c>
      <c r="E75" s="5">
        <v>2</v>
      </c>
      <c r="F75" s="5">
        <v>20</v>
      </c>
      <c r="G75" s="6">
        <v>0.48287254533116086</v>
      </c>
      <c r="H75" s="6">
        <v>0.81380855869235258</v>
      </c>
      <c r="I75" s="7">
        <v>0.134941999254343</v>
      </c>
      <c r="J75" s="8"/>
    </row>
    <row r="76" spans="1:11" ht="14.25" customHeight="1" x14ac:dyDescent="0.3">
      <c r="D76" s="5" t="s">
        <v>70</v>
      </c>
      <c r="E76" s="5">
        <v>2</v>
      </c>
      <c r="G76" s="6"/>
      <c r="H76" s="6"/>
      <c r="I76" s="7"/>
      <c r="J76" s="8"/>
    </row>
    <row r="77" spans="1:11" ht="14.25" customHeight="1" x14ac:dyDescent="0.3">
      <c r="A77" s="5" t="s">
        <v>71</v>
      </c>
      <c r="B77" s="5">
        <v>10</v>
      </c>
      <c r="C77" s="5" t="s">
        <v>12</v>
      </c>
      <c r="F77" s="5">
        <v>20</v>
      </c>
      <c r="G77" s="6">
        <v>0.49964462596401016</v>
      </c>
      <c r="H77" s="6">
        <v>0.73641192078409534</v>
      </c>
      <c r="I77" s="7">
        <v>8.5523607660504999E-2</v>
      </c>
      <c r="J77" s="8">
        <v>141.47513637030664</v>
      </c>
      <c r="K77" s="5" t="s">
        <v>32</v>
      </c>
    </row>
    <row r="78" spans="1:11" ht="14.25" customHeight="1" x14ac:dyDescent="0.3">
      <c r="B78" s="5">
        <v>20</v>
      </c>
      <c r="C78" s="5" t="s">
        <v>15</v>
      </c>
      <c r="F78" s="5">
        <v>20</v>
      </c>
      <c r="G78" s="6">
        <v>3.835798776646393E-2</v>
      </c>
      <c r="H78" s="6">
        <v>0.53624078821564269</v>
      </c>
      <c r="I78" s="7">
        <v>0.111421850244242</v>
      </c>
      <c r="J78" s="8"/>
    </row>
    <row r="79" spans="1:11" ht="14.25" customHeight="1" x14ac:dyDescent="0.3">
      <c r="B79" s="5">
        <v>30</v>
      </c>
      <c r="C79" s="5" t="s">
        <v>18</v>
      </c>
      <c r="F79" s="5">
        <v>20</v>
      </c>
      <c r="G79" s="6">
        <v>1.4872293456057835</v>
      </c>
      <c r="H79" s="6">
        <v>0.45810164397099107</v>
      </c>
      <c r="I79" s="7">
        <v>5.0533608893815203E-2</v>
      </c>
      <c r="J79" s="8"/>
    </row>
    <row r="80" spans="1:11" ht="14.25" customHeight="1" x14ac:dyDescent="0.3">
      <c r="B80" s="5">
        <v>40</v>
      </c>
      <c r="C80" s="5" t="s">
        <v>21</v>
      </c>
      <c r="F80" s="5">
        <v>20</v>
      </c>
      <c r="G80" s="6">
        <v>0.19949974104580392</v>
      </c>
      <c r="H80" s="6">
        <v>1.08</v>
      </c>
      <c r="I80" s="7">
        <v>4.3344103714953598E-2</v>
      </c>
      <c r="J80" s="8"/>
    </row>
    <row r="81" spans="1:11" ht="14.25" customHeight="1" x14ac:dyDescent="0.3">
      <c r="B81" s="5">
        <v>50</v>
      </c>
      <c r="C81" s="5" t="s">
        <v>24</v>
      </c>
      <c r="F81" s="5">
        <v>20</v>
      </c>
      <c r="G81" s="6">
        <v>0.70368911452004212</v>
      </c>
      <c r="H81" s="6">
        <v>0.2</v>
      </c>
      <c r="I81" s="7">
        <v>5.9160600070792602E-2</v>
      </c>
      <c r="J81" s="8"/>
    </row>
    <row r="82" spans="1:11" ht="14.25" customHeight="1" x14ac:dyDescent="0.3">
      <c r="B82" s="5">
        <v>60</v>
      </c>
      <c r="C82" s="5" t="s">
        <v>27</v>
      </c>
      <c r="D82" s="5" t="s">
        <v>28</v>
      </c>
      <c r="F82" s="5">
        <v>40</v>
      </c>
      <c r="G82" s="6">
        <v>0.15978755971069702</v>
      </c>
      <c r="H82" s="6">
        <v>0.91905253184310176</v>
      </c>
      <c r="I82" s="7">
        <v>0.134941999254343</v>
      </c>
      <c r="J82" s="8"/>
    </row>
    <row r="83" spans="1:11" ht="14.25" customHeight="1" x14ac:dyDescent="0.3">
      <c r="A83" s="5" t="s">
        <v>72</v>
      </c>
      <c r="B83" s="5">
        <v>10</v>
      </c>
      <c r="C83" s="5" t="s">
        <v>12</v>
      </c>
      <c r="F83" s="5">
        <v>20</v>
      </c>
      <c r="G83" s="6">
        <v>0.4</v>
      </c>
      <c r="H83" s="6">
        <v>0.9769663732447329</v>
      </c>
      <c r="I83" s="7">
        <v>8.5523607660504999E-2</v>
      </c>
      <c r="J83" s="8">
        <v>140.07761809133754</v>
      </c>
      <c r="K83" s="5" t="s">
        <v>32</v>
      </c>
    </row>
    <row r="84" spans="1:11" ht="14.25" customHeight="1" x14ac:dyDescent="0.3">
      <c r="B84" s="5">
        <v>20</v>
      </c>
      <c r="C84" s="5" t="s">
        <v>15</v>
      </c>
      <c r="F84" s="5">
        <v>20</v>
      </c>
      <c r="G84" s="6">
        <v>0.40169005937695679</v>
      </c>
      <c r="H84" s="6">
        <v>0.7587385568445294</v>
      </c>
      <c r="I84" s="7">
        <v>0.111421850244242</v>
      </c>
      <c r="J84" s="8"/>
    </row>
    <row r="85" spans="1:11" ht="14.25" customHeight="1" x14ac:dyDescent="0.3">
      <c r="B85" s="5">
        <v>30</v>
      </c>
      <c r="C85" s="5" t="s">
        <v>18</v>
      </c>
      <c r="F85" s="5">
        <v>20</v>
      </c>
      <c r="G85" s="6">
        <v>1.2172174296564762</v>
      </c>
      <c r="H85" s="6">
        <v>0.45447073273187444</v>
      </c>
      <c r="I85" s="7">
        <v>5.0533608893815203E-2</v>
      </c>
      <c r="J85" s="8"/>
    </row>
    <row r="86" spans="1:11" ht="14.25" customHeight="1" x14ac:dyDescent="0.3">
      <c r="B86" s="5">
        <v>40</v>
      </c>
      <c r="C86" s="5" t="s">
        <v>21</v>
      </c>
      <c r="F86" s="5">
        <v>20</v>
      </c>
      <c r="G86" s="6">
        <v>0.26089735483909404</v>
      </c>
      <c r="H86" s="6">
        <v>0.83577780185185735</v>
      </c>
      <c r="I86" s="7">
        <v>4.3344103714953598E-2</v>
      </c>
      <c r="J86" s="8"/>
    </row>
    <row r="87" spans="1:11" ht="14.25" customHeight="1" x14ac:dyDescent="0.3">
      <c r="B87" s="5">
        <v>50</v>
      </c>
      <c r="C87" s="5" t="s">
        <v>24</v>
      </c>
      <c r="F87" s="5">
        <v>20</v>
      </c>
      <c r="G87" s="6">
        <v>1.1812689860085959</v>
      </c>
      <c r="H87" s="6">
        <v>0.23</v>
      </c>
      <c r="I87" s="7">
        <v>5.9160600070792602E-2</v>
      </c>
      <c r="J87" s="8"/>
    </row>
    <row r="88" spans="1:11" ht="14.25" customHeight="1" x14ac:dyDescent="0.3">
      <c r="B88" s="5">
        <v>60</v>
      </c>
      <c r="C88" s="5" t="s">
        <v>27</v>
      </c>
      <c r="D88" s="5" t="s">
        <v>28</v>
      </c>
      <c r="F88" s="5">
        <v>40</v>
      </c>
      <c r="G88" s="6">
        <v>0.3</v>
      </c>
      <c r="H88" s="6">
        <v>0.58410931629222718</v>
      </c>
      <c r="I88" s="7">
        <v>0.134941999254343</v>
      </c>
      <c r="J88" s="8"/>
    </row>
    <row r="89" spans="1:11" ht="14.25" customHeight="1" x14ac:dyDescent="0.3">
      <c r="A89" s="5" t="s">
        <v>73</v>
      </c>
      <c r="B89" s="5">
        <v>10</v>
      </c>
      <c r="C89" s="5" t="s">
        <v>12</v>
      </c>
      <c r="F89" s="5">
        <v>20</v>
      </c>
      <c r="G89" s="6">
        <v>0.3</v>
      </c>
      <c r="H89" s="6">
        <v>0.81932308960466882</v>
      </c>
      <c r="I89" s="7">
        <v>8.5523607660504999E-2</v>
      </c>
      <c r="J89" s="8">
        <v>133.41871805543221</v>
      </c>
      <c r="K89" s="5" t="s">
        <v>13</v>
      </c>
    </row>
    <row r="90" spans="1:11" ht="14.25" customHeight="1" x14ac:dyDescent="0.3">
      <c r="B90" s="5">
        <v>20</v>
      </c>
      <c r="C90" s="5" t="s">
        <v>15</v>
      </c>
      <c r="F90" s="5">
        <v>20</v>
      </c>
      <c r="G90" s="6">
        <v>1.4989194701328994</v>
      </c>
      <c r="H90" s="6">
        <v>0.65131195508880591</v>
      </c>
      <c r="I90" s="7">
        <v>0.111421850244242</v>
      </c>
      <c r="J90" s="8"/>
    </row>
    <row r="91" spans="1:11" ht="14.25" customHeight="1" x14ac:dyDescent="0.3">
      <c r="B91" s="5">
        <v>30</v>
      </c>
      <c r="C91" s="5" t="s">
        <v>18</v>
      </c>
      <c r="F91" s="5">
        <v>20</v>
      </c>
      <c r="G91" s="6">
        <v>1.1096314529533513</v>
      </c>
      <c r="H91" s="6">
        <v>0.32524142080579388</v>
      </c>
      <c r="I91" s="7">
        <v>5.0533608893815203E-2</v>
      </c>
      <c r="J91" s="8"/>
    </row>
    <row r="92" spans="1:11" ht="14.25" customHeight="1" x14ac:dyDescent="0.3">
      <c r="B92" s="5">
        <v>40</v>
      </c>
      <c r="C92" s="5" t="s">
        <v>21</v>
      </c>
      <c r="E92" s="32"/>
      <c r="F92" s="5">
        <v>20</v>
      </c>
      <c r="G92" s="6">
        <v>1.110887851539639</v>
      </c>
      <c r="H92" s="6">
        <v>0.89429343318500876</v>
      </c>
      <c r="I92" s="7">
        <v>4.3344103714953598E-2</v>
      </c>
      <c r="J92" s="8"/>
    </row>
    <row r="93" spans="1:11" ht="14.25" customHeight="1" x14ac:dyDescent="0.3">
      <c r="B93" s="5">
        <v>50</v>
      </c>
      <c r="C93" s="5" t="s">
        <v>24</v>
      </c>
      <c r="F93" s="5">
        <v>20</v>
      </c>
      <c r="G93" s="6">
        <v>1.1741213058621576</v>
      </c>
      <c r="H93" s="6">
        <v>0.16</v>
      </c>
      <c r="I93" s="7">
        <v>5.9160600070792602E-2</v>
      </c>
      <c r="J93" s="8"/>
    </row>
    <row r="94" spans="1:11" ht="14.25" customHeight="1" x14ac:dyDescent="0.3">
      <c r="B94" s="5">
        <v>60</v>
      </c>
      <c r="C94" s="5" t="s">
        <v>27</v>
      </c>
      <c r="D94" s="5" t="s">
        <v>28</v>
      </c>
      <c r="F94" s="5">
        <v>40</v>
      </c>
      <c r="G94" s="6">
        <v>0.15551025063921409</v>
      </c>
      <c r="H94" s="6">
        <v>0.97072627382405474</v>
      </c>
      <c r="I94" s="7">
        <v>0.134941999254343</v>
      </c>
      <c r="J94" s="8"/>
    </row>
    <row r="95" spans="1:11" ht="14.25" customHeight="1" x14ac:dyDescent="0.3">
      <c r="A95" s="5" t="s">
        <v>74</v>
      </c>
      <c r="B95" s="5">
        <v>10</v>
      </c>
      <c r="C95" s="5" t="s">
        <v>12</v>
      </c>
      <c r="F95" s="5">
        <v>20</v>
      </c>
      <c r="G95" s="6">
        <v>0.2291638706296375</v>
      </c>
      <c r="H95" s="6">
        <v>0.74732925493205371</v>
      </c>
      <c r="I95" s="7">
        <v>8.5523607660504999E-2</v>
      </c>
      <c r="J95" s="8">
        <v>194.3292301554867</v>
      </c>
      <c r="K95" s="5" t="s">
        <v>32</v>
      </c>
    </row>
    <row r="96" spans="1:11" ht="14.25" customHeight="1" x14ac:dyDescent="0.3">
      <c r="B96" s="5">
        <v>20</v>
      </c>
      <c r="C96" s="5" t="s">
        <v>15</v>
      </c>
      <c r="F96" s="5">
        <v>20</v>
      </c>
      <c r="G96" s="6">
        <v>0.82712814898996201</v>
      </c>
      <c r="H96" s="6">
        <v>0.57136594250647221</v>
      </c>
      <c r="I96" s="7">
        <v>0.111421850244242</v>
      </c>
      <c r="J96" s="8"/>
    </row>
    <row r="97" spans="1:11" ht="14.25" customHeight="1" x14ac:dyDescent="0.3">
      <c r="B97" s="5">
        <v>30</v>
      </c>
      <c r="C97" s="5" t="s">
        <v>18</v>
      </c>
      <c r="F97" s="5">
        <v>20</v>
      </c>
      <c r="G97" s="6">
        <v>1.2631975169755727</v>
      </c>
      <c r="H97" s="6">
        <v>0.76746774345029123</v>
      </c>
      <c r="I97" s="7">
        <v>5.0533608893815203E-2</v>
      </c>
      <c r="J97" s="8"/>
    </row>
    <row r="98" spans="1:11" ht="14.25" customHeight="1" x14ac:dyDescent="0.3">
      <c r="B98" s="5">
        <v>40</v>
      </c>
      <c r="C98" s="5" t="s">
        <v>21</v>
      </c>
      <c r="F98" s="5">
        <v>20</v>
      </c>
      <c r="G98" s="6">
        <v>0.74596954540232252</v>
      </c>
      <c r="H98" s="6">
        <v>0.62383541016368793</v>
      </c>
      <c r="I98" s="7">
        <v>4.3344103714953598E-2</v>
      </c>
      <c r="J98" s="8"/>
    </row>
    <row r="99" spans="1:11" ht="14.25" customHeight="1" x14ac:dyDescent="0.3">
      <c r="B99" s="5">
        <v>50</v>
      </c>
      <c r="C99" s="5" t="s">
        <v>24</v>
      </c>
      <c r="F99" s="5">
        <v>20</v>
      </c>
      <c r="G99" s="6">
        <v>0.14758239807283102</v>
      </c>
      <c r="H99" s="6">
        <v>0.27338535521656504</v>
      </c>
      <c r="I99" s="7">
        <v>5.9160600070792602E-2</v>
      </c>
      <c r="J99" s="8"/>
    </row>
    <row r="100" spans="1:11" ht="14.25" customHeight="1" x14ac:dyDescent="0.3">
      <c r="B100" s="5">
        <v>60</v>
      </c>
      <c r="C100" s="5" t="s">
        <v>27</v>
      </c>
      <c r="D100" s="5" t="s">
        <v>75</v>
      </c>
      <c r="E100" s="5">
        <v>1</v>
      </c>
      <c r="F100" s="5">
        <v>40</v>
      </c>
      <c r="G100" s="6">
        <v>0.2</v>
      </c>
      <c r="H100" s="6">
        <v>0.81492959726395864</v>
      </c>
      <c r="I100" s="7">
        <v>0.134941999254343</v>
      </c>
      <c r="J100" s="8"/>
    </row>
    <row r="101" spans="1:11" ht="14.25" customHeight="1" x14ac:dyDescent="0.3">
      <c r="A101" s="5" t="s">
        <v>76</v>
      </c>
      <c r="B101" s="5">
        <v>10</v>
      </c>
      <c r="C101" s="5" t="s">
        <v>12</v>
      </c>
      <c r="F101" s="5">
        <v>20</v>
      </c>
      <c r="G101" s="6">
        <v>0.61010878741616459</v>
      </c>
      <c r="H101" s="6">
        <v>0.22878725612904799</v>
      </c>
      <c r="I101" s="7">
        <v>8.5523607660504999E-2</v>
      </c>
      <c r="J101" s="8">
        <v>258.21242872044041</v>
      </c>
      <c r="K101" s="5" t="s">
        <v>32</v>
      </c>
    </row>
    <row r="102" spans="1:11" ht="14.25" customHeight="1" x14ac:dyDescent="0.3">
      <c r="B102" s="5">
        <v>20</v>
      </c>
      <c r="C102" s="5" t="s">
        <v>15</v>
      </c>
      <c r="F102" s="5">
        <v>20</v>
      </c>
      <c r="G102" s="6">
        <v>1.9128704659985332</v>
      </c>
      <c r="H102" s="6">
        <v>0.86174914528108193</v>
      </c>
      <c r="I102" s="7">
        <v>0.111421850244242</v>
      </c>
      <c r="J102" s="8"/>
    </row>
    <row r="103" spans="1:11" ht="14.25" customHeight="1" x14ac:dyDescent="0.3">
      <c r="B103" s="5">
        <v>30</v>
      </c>
      <c r="C103" s="5" t="s">
        <v>18</v>
      </c>
      <c r="F103" s="5">
        <v>20</v>
      </c>
      <c r="G103" s="6">
        <v>0.36866805175345863</v>
      </c>
      <c r="H103" s="6">
        <v>0.423555282396332</v>
      </c>
      <c r="I103" s="7">
        <v>5.0533608893815203E-2</v>
      </c>
      <c r="J103" s="8"/>
    </row>
    <row r="104" spans="1:11" ht="14.25" customHeight="1" x14ac:dyDescent="0.3">
      <c r="B104" s="5">
        <v>40</v>
      </c>
      <c r="C104" s="5" t="s">
        <v>21</v>
      </c>
      <c r="F104" s="5">
        <v>20</v>
      </c>
      <c r="G104" s="6">
        <v>0.3766228581655815</v>
      </c>
      <c r="H104" s="6">
        <v>0.49315144176719394</v>
      </c>
      <c r="I104" s="7">
        <v>4.3344103714953598E-2</v>
      </c>
      <c r="J104" s="8"/>
    </row>
    <row r="105" spans="1:11" ht="14.25" customHeight="1" x14ac:dyDescent="0.3">
      <c r="B105" s="5">
        <v>50</v>
      </c>
      <c r="C105" s="5" t="s">
        <v>24</v>
      </c>
      <c r="F105" s="5">
        <v>20</v>
      </c>
      <c r="G105" s="6">
        <v>1.5428896741655245</v>
      </c>
      <c r="H105" s="6">
        <v>0.17</v>
      </c>
      <c r="I105" s="7">
        <v>5.9160600070792602E-2</v>
      </c>
      <c r="J105" s="8"/>
    </row>
    <row r="106" spans="1:11" ht="14.25" customHeight="1" x14ac:dyDescent="0.3">
      <c r="B106" s="5">
        <v>60</v>
      </c>
      <c r="C106" s="5" t="s">
        <v>27</v>
      </c>
      <c r="D106" s="5" t="s">
        <v>75</v>
      </c>
      <c r="E106" s="5">
        <v>2</v>
      </c>
      <c r="F106" s="5">
        <v>40</v>
      </c>
      <c r="G106" s="6">
        <v>0.80889933469595388</v>
      </c>
      <c r="H106" s="6">
        <v>0.7702985905184736</v>
      </c>
      <c r="I106" s="7">
        <v>0.134941999254343</v>
      </c>
      <c r="J106" s="8"/>
    </row>
    <row r="107" spans="1:11" ht="14.25" customHeight="1" x14ac:dyDescent="0.3">
      <c r="A107" s="5" t="s">
        <v>77</v>
      </c>
      <c r="B107" s="5">
        <v>10</v>
      </c>
      <c r="C107" s="5" t="s">
        <v>12</v>
      </c>
      <c r="F107" s="5">
        <v>20</v>
      </c>
      <c r="G107" s="6">
        <v>0.16910372521292483</v>
      </c>
      <c r="H107" s="6">
        <v>0.62390114044437095</v>
      </c>
      <c r="I107" s="7">
        <v>8.5523607660504999E-2</v>
      </c>
      <c r="J107" s="8">
        <v>379.75930221539681</v>
      </c>
      <c r="K107" s="5" t="s">
        <v>49</v>
      </c>
    </row>
    <row r="108" spans="1:11" ht="14.25" customHeight="1" x14ac:dyDescent="0.3">
      <c r="B108" s="5">
        <v>20</v>
      </c>
      <c r="C108" s="5" t="s">
        <v>15</v>
      </c>
      <c r="F108" s="5">
        <v>20</v>
      </c>
      <c r="G108" s="6">
        <v>0.66093568275210823</v>
      </c>
      <c r="H108" s="6">
        <v>0.80672818589092732</v>
      </c>
      <c r="I108" s="7">
        <v>0.111421850244242</v>
      </c>
      <c r="J108" s="8"/>
    </row>
    <row r="109" spans="1:11" ht="14.25" customHeight="1" x14ac:dyDescent="0.3">
      <c r="B109" s="5">
        <v>30</v>
      </c>
      <c r="C109" s="5" t="s">
        <v>18</v>
      </c>
      <c r="F109" s="5">
        <v>20</v>
      </c>
      <c r="G109" s="6">
        <v>1.9542262227447631</v>
      </c>
      <c r="H109" s="6">
        <v>0.88687904122446926</v>
      </c>
      <c r="I109" s="7">
        <v>5.0533608893815203E-2</v>
      </c>
      <c r="J109" s="8"/>
    </row>
    <row r="110" spans="1:11" ht="14.25" customHeight="1" x14ac:dyDescent="0.3">
      <c r="B110" s="5">
        <v>40</v>
      </c>
      <c r="C110" s="5" t="s">
        <v>21</v>
      </c>
      <c r="F110" s="5">
        <v>20</v>
      </c>
      <c r="G110" s="6">
        <v>0.97895493951619605</v>
      </c>
      <c r="H110" s="6">
        <v>0.82285041506711221</v>
      </c>
      <c r="I110" s="7">
        <v>4.3344103714953598E-2</v>
      </c>
      <c r="J110" s="8"/>
    </row>
    <row r="111" spans="1:11" ht="14.25" customHeight="1" x14ac:dyDescent="0.3">
      <c r="B111" s="5">
        <v>50</v>
      </c>
      <c r="C111" s="5" t="s">
        <v>24</v>
      </c>
      <c r="F111" s="5">
        <v>20</v>
      </c>
      <c r="G111" s="6">
        <v>0.7916615927779751</v>
      </c>
      <c r="H111" s="6">
        <v>0.24</v>
      </c>
      <c r="I111" s="7">
        <v>5.9160600070792602E-2</v>
      </c>
      <c r="J111" s="8"/>
    </row>
    <row r="112" spans="1:11" ht="14.25" customHeight="1" x14ac:dyDescent="0.3">
      <c r="B112" s="5">
        <v>60</v>
      </c>
      <c r="C112" s="5" t="s">
        <v>27</v>
      </c>
      <c r="D112" s="5" t="s">
        <v>78</v>
      </c>
      <c r="E112" s="5">
        <v>3</v>
      </c>
      <c r="F112" s="5">
        <v>40</v>
      </c>
      <c r="G112" s="6">
        <v>0.3</v>
      </c>
      <c r="H112" s="6">
        <v>0.96875014690519279</v>
      </c>
      <c r="I112" s="7">
        <v>0.134941999254343</v>
      </c>
      <c r="J112" s="8"/>
    </row>
    <row r="113" spans="1:11" ht="14.25" customHeight="1" x14ac:dyDescent="0.3">
      <c r="A113" s="5" t="s">
        <v>79</v>
      </c>
      <c r="B113" s="5">
        <v>10</v>
      </c>
      <c r="C113" s="5" t="s">
        <v>12</v>
      </c>
      <c r="F113" s="5">
        <v>10</v>
      </c>
      <c r="G113" s="6">
        <v>0.5</v>
      </c>
      <c r="H113" s="6">
        <v>0.78620829122125979</v>
      </c>
      <c r="I113" s="7">
        <v>8.5523607660504999E-2</v>
      </c>
      <c r="J113" s="8">
        <v>148.6117843445125</v>
      </c>
      <c r="K113" s="5" t="s">
        <v>32</v>
      </c>
    </row>
    <row r="114" spans="1:11" ht="14.25" customHeight="1" x14ac:dyDescent="0.3">
      <c r="B114" s="5">
        <v>20</v>
      </c>
      <c r="C114" s="5" t="s">
        <v>15</v>
      </c>
      <c r="F114" s="5">
        <v>10</v>
      </c>
      <c r="G114" s="6">
        <v>0.67827300641194954</v>
      </c>
      <c r="H114" s="6">
        <v>0.7002911284624439</v>
      </c>
      <c r="I114" s="7">
        <v>0.111421850244242</v>
      </c>
      <c r="J114" s="8"/>
    </row>
    <row r="115" spans="1:11" ht="14.25" customHeight="1" x14ac:dyDescent="0.3">
      <c r="B115" s="5">
        <v>30</v>
      </c>
      <c r="C115" s="5" t="s">
        <v>18</v>
      </c>
      <c r="F115" s="5">
        <v>10</v>
      </c>
      <c r="G115" s="6">
        <v>1.2739373420646831</v>
      </c>
      <c r="H115" s="6">
        <v>0.9221876218511228</v>
      </c>
      <c r="I115" s="7">
        <v>5.0533608893815203E-2</v>
      </c>
      <c r="J115" s="8"/>
    </row>
    <row r="116" spans="1:11" ht="14.25" customHeight="1" x14ac:dyDescent="0.3">
      <c r="B116" s="5">
        <v>40</v>
      </c>
      <c r="C116" s="5" t="s">
        <v>21</v>
      </c>
      <c r="F116" s="5">
        <v>10</v>
      </c>
      <c r="G116" s="6">
        <v>0.57121800685714752</v>
      </c>
      <c r="H116" s="6">
        <v>1.06</v>
      </c>
      <c r="I116" s="7">
        <v>4.3344103714953598E-2</v>
      </c>
      <c r="J116" s="8"/>
    </row>
    <row r="117" spans="1:11" ht="14.25" customHeight="1" x14ac:dyDescent="0.3">
      <c r="B117" s="5">
        <v>50</v>
      </c>
      <c r="C117" s="5" t="s">
        <v>24</v>
      </c>
      <c r="F117" s="5">
        <v>10</v>
      </c>
      <c r="G117" s="6">
        <v>1.1888808737984407</v>
      </c>
      <c r="H117" s="6">
        <v>0.27</v>
      </c>
      <c r="I117" s="7">
        <v>5.9160600070792602E-2</v>
      </c>
      <c r="J117" s="8"/>
    </row>
    <row r="118" spans="1:11" ht="14.25" customHeight="1" x14ac:dyDescent="0.3">
      <c r="B118" s="5">
        <v>60</v>
      </c>
      <c r="C118" s="5" t="s">
        <v>27</v>
      </c>
      <c r="D118" s="5" t="s">
        <v>28</v>
      </c>
      <c r="F118" s="5">
        <v>20</v>
      </c>
      <c r="G118" s="6">
        <v>0.6</v>
      </c>
      <c r="H118" s="6">
        <v>3.6363791953886504E-2</v>
      </c>
      <c r="I118" s="7">
        <v>0.134941999254343</v>
      </c>
      <c r="J118" s="8"/>
    </row>
    <row r="119" spans="1:11" ht="14.25" customHeight="1" x14ac:dyDescent="0.3">
      <c r="A119" s="5" t="s">
        <v>80</v>
      </c>
      <c r="B119" s="5">
        <v>10</v>
      </c>
      <c r="C119" s="5" t="s">
        <v>12</v>
      </c>
      <c r="F119" s="5">
        <v>10</v>
      </c>
      <c r="G119" s="6">
        <v>0.1</v>
      </c>
      <c r="H119" s="6">
        <v>0.60788969709930096</v>
      </c>
      <c r="I119" s="7">
        <v>8.5523607660504999E-2</v>
      </c>
      <c r="J119" s="8">
        <v>117.60742932484445</v>
      </c>
      <c r="K119" s="5" t="s">
        <v>13</v>
      </c>
    </row>
    <row r="120" spans="1:11" ht="14.25" customHeight="1" x14ac:dyDescent="0.3">
      <c r="B120" s="5">
        <v>20</v>
      </c>
      <c r="C120" s="5" t="s">
        <v>15</v>
      </c>
      <c r="F120" s="5">
        <v>10</v>
      </c>
      <c r="G120" s="6">
        <v>1.9239600453707051</v>
      </c>
      <c r="H120" s="6">
        <v>0.44737188843454212</v>
      </c>
      <c r="I120" s="7">
        <v>0.111421850244242</v>
      </c>
      <c r="J120" s="8"/>
    </row>
    <row r="121" spans="1:11" ht="14.25" customHeight="1" x14ac:dyDescent="0.3">
      <c r="B121" s="5">
        <v>30</v>
      </c>
      <c r="C121" s="5" t="s">
        <v>18</v>
      </c>
      <c r="F121" s="5">
        <v>10</v>
      </c>
      <c r="G121" s="6">
        <v>0.52698905167616328</v>
      </c>
      <c r="H121" s="6">
        <v>0.89057353735509748</v>
      </c>
      <c r="I121" s="7">
        <v>5.0533608893815203E-2</v>
      </c>
      <c r="J121" s="8"/>
    </row>
    <row r="122" spans="1:11" ht="14.25" customHeight="1" x14ac:dyDescent="0.3">
      <c r="B122" s="5">
        <v>40</v>
      </c>
      <c r="C122" s="5" t="s">
        <v>21</v>
      </c>
      <c r="F122" s="5">
        <v>10</v>
      </c>
      <c r="G122" s="6">
        <v>0.20494757115269358</v>
      </c>
      <c r="H122" s="6">
        <v>0.76070777065552808</v>
      </c>
      <c r="I122" s="7">
        <v>4.3344103714953598E-2</v>
      </c>
      <c r="J122" s="8"/>
    </row>
    <row r="123" spans="1:11" ht="14.25" customHeight="1" x14ac:dyDescent="0.3">
      <c r="B123" s="5">
        <v>50</v>
      </c>
      <c r="C123" s="5" t="s">
        <v>24</v>
      </c>
      <c r="F123" s="5">
        <v>10</v>
      </c>
      <c r="G123" s="6">
        <v>1.9120008155443886</v>
      </c>
      <c r="H123" s="6">
        <v>0.15642380272375267</v>
      </c>
      <c r="I123" s="7">
        <v>5.9160600070792602E-2</v>
      </c>
      <c r="J123" s="8"/>
    </row>
    <row r="124" spans="1:11" ht="14.25" customHeight="1" x14ac:dyDescent="0.3">
      <c r="B124" s="5">
        <v>60</v>
      </c>
      <c r="C124" s="5" t="s">
        <v>27</v>
      </c>
      <c r="D124" s="5" t="s">
        <v>28</v>
      </c>
      <c r="F124" s="5">
        <v>20</v>
      </c>
      <c r="G124" s="6">
        <v>0.3</v>
      </c>
      <c r="H124" s="6">
        <v>0.56049119951886528</v>
      </c>
      <c r="I124" s="7">
        <v>0.134941999254343</v>
      </c>
      <c r="J124" s="8"/>
    </row>
    <row r="125" spans="1:11" ht="14.25" customHeight="1" x14ac:dyDescent="0.3">
      <c r="A125" s="5" t="s">
        <v>81</v>
      </c>
      <c r="B125" s="5">
        <v>10</v>
      </c>
      <c r="C125" s="5" t="s">
        <v>82</v>
      </c>
      <c r="F125" s="5">
        <v>30</v>
      </c>
      <c r="G125" s="6">
        <v>2.7</v>
      </c>
      <c r="H125" s="6">
        <v>0.90987012522244037</v>
      </c>
      <c r="I125" s="7">
        <v>9.26516014465672E-2</v>
      </c>
      <c r="J125" s="8">
        <v>79.992923296584763</v>
      </c>
      <c r="K125" s="5" t="s">
        <v>13</v>
      </c>
    </row>
    <row r="126" spans="1:11" ht="14.25" customHeight="1" x14ac:dyDescent="0.3">
      <c r="B126" s="5">
        <v>20</v>
      </c>
      <c r="C126" s="5" t="s">
        <v>21</v>
      </c>
      <c r="F126" s="5">
        <v>30</v>
      </c>
      <c r="G126" s="6">
        <v>0.65249959445295591</v>
      </c>
      <c r="H126" s="6">
        <v>0.22455768560596334</v>
      </c>
      <c r="I126" s="7">
        <v>4.3344103714953598E-2</v>
      </c>
      <c r="J126" s="8"/>
    </row>
    <row r="127" spans="1:11" ht="14.25" customHeight="1" x14ac:dyDescent="0.3">
      <c r="B127" s="5">
        <v>30</v>
      </c>
      <c r="C127" s="5" t="s">
        <v>24</v>
      </c>
      <c r="F127" s="5">
        <v>30</v>
      </c>
      <c r="G127" s="6">
        <v>0.42316334391357913</v>
      </c>
      <c r="H127" s="6">
        <v>0.23</v>
      </c>
      <c r="I127" s="7">
        <v>5.9160600070792602E-2</v>
      </c>
      <c r="J127" s="8"/>
    </row>
    <row r="128" spans="1:11" ht="14.25" customHeight="1" x14ac:dyDescent="0.3">
      <c r="B128" s="5">
        <v>40</v>
      </c>
      <c r="C128" s="5" t="s">
        <v>27</v>
      </c>
      <c r="D128" s="5" t="s">
        <v>28</v>
      </c>
      <c r="F128" s="5">
        <v>30</v>
      </c>
      <c r="G128" s="6">
        <v>0.69794070333499758</v>
      </c>
      <c r="H128" s="6">
        <v>0.8483212410104547</v>
      </c>
      <c r="I128" s="7">
        <v>0.134941999254343</v>
      </c>
      <c r="J128" s="8"/>
    </row>
    <row r="129" spans="1:11" ht="14.25" customHeight="1" x14ac:dyDescent="0.3">
      <c r="A129" s="5" t="s">
        <v>83</v>
      </c>
      <c r="B129" s="5">
        <v>10</v>
      </c>
      <c r="C129" s="5" t="s">
        <v>82</v>
      </c>
      <c r="F129" s="5">
        <v>30</v>
      </c>
      <c r="G129" s="6">
        <v>2.4</v>
      </c>
      <c r="H129" s="6">
        <v>1.6</v>
      </c>
      <c r="I129" s="7">
        <v>9.26516014465672E-2</v>
      </c>
      <c r="J129" s="8">
        <v>96.598719051871569</v>
      </c>
      <c r="K129" s="5" t="s">
        <v>13</v>
      </c>
    </row>
    <row r="130" spans="1:11" ht="14.25" customHeight="1" x14ac:dyDescent="0.3">
      <c r="B130" s="5">
        <v>20</v>
      </c>
      <c r="C130" s="5" t="s">
        <v>21</v>
      </c>
      <c r="F130" s="5">
        <v>30</v>
      </c>
      <c r="G130" s="6">
        <v>6.3039845798268823E-2</v>
      </c>
      <c r="H130" s="6">
        <v>0.64392665415390071</v>
      </c>
      <c r="I130" s="7">
        <v>4.3344103714953598E-2</v>
      </c>
      <c r="J130" s="8"/>
    </row>
    <row r="131" spans="1:11" ht="14.25" customHeight="1" x14ac:dyDescent="0.3">
      <c r="B131" s="5">
        <v>30</v>
      </c>
      <c r="C131" s="5" t="s">
        <v>24</v>
      </c>
      <c r="F131" s="5">
        <v>30</v>
      </c>
      <c r="G131" s="6">
        <v>0.37037809876175354</v>
      </c>
      <c r="H131" s="6">
        <v>0.17</v>
      </c>
      <c r="I131" s="7">
        <v>5.9160600070792602E-2</v>
      </c>
      <c r="J131" s="8"/>
    </row>
    <row r="132" spans="1:11" ht="14.25" customHeight="1" x14ac:dyDescent="0.3">
      <c r="B132" s="5">
        <v>40</v>
      </c>
      <c r="C132" s="5" t="s">
        <v>27</v>
      </c>
      <c r="D132" s="5" t="s">
        <v>28</v>
      </c>
      <c r="F132" s="5">
        <v>30</v>
      </c>
      <c r="G132" s="6">
        <v>0.80104525576514618</v>
      </c>
      <c r="H132" s="6">
        <v>0.28385502907966886</v>
      </c>
      <c r="I132" s="7">
        <v>0.134941999254343</v>
      </c>
      <c r="J132" s="8"/>
    </row>
    <row r="133" spans="1:11" ht="14.25" customHeight="1" x14ac:dyDescent="0.3">
      <c r="A133" s="5" t="s">
        <v>84</v>
      </c>
      <c r="B133" s="5">
        <v>10</v>
      </c>
      <c r="C133" s="5" t="s">
        <v>82</v>
      </c>
      <c r="F133" s="5">
        <v>30</v>
      </c>
      <c r="G133" s="6">
        <v>2.6</v>
      </c>
      <c r="H133" s="6">
        <v>1.5</v>
      </c>
      <c r="I133" s="7">
        <v>9.26516014465672E-2</v>
      </c>
      <c r="J133" s="8">
        <v>117.32692973317363</v>
      </c>
      <c r="K133" s="5" t="s">
        <v>13</v>
      </c>
    </row>
    <row r="134" spans="1:11" ht="14.25" customHeight="1" x14ac:dyDescent="0.3">
      <c r="B134" s="5">
        <v>20</v>
      </c>
      <c r="C134" s="5" t="s">
        <v>21</v>
      </c>
      <c r="F134" s="5">
        <v>30</v>
      </c>
      <c r="G134" s="6">
        <v>0.23775178665535046</v>
      </c>
      <c r="H134" s="6">
        <v>0.82231073615602002</v>
      </c>
      <c r="I134" s="7">
        <v>4.3344103714953598E-2</v>
      </c>
      <c r="J134" s="8"/>
    </row>
    <row r="135" spans="1:11" ht="14.25" customHeight="1" x14ac:dyDescent="0.3">
      <c r="B135" s="5">
        <v>30</v>
      </c>
      <c r="C135" s="5" t="s">
        <v>24</v>
      </c>
      <c r="F135" s="5">
        <v>30</v>
      </c>
      <c r="G135" s="6">
        <v>1.2998174378296978</v>
      </c>
      <c r="H135" s="6">
        <v>0.13</v>
      </c>
      <c r="I135" s="7">
        <v>5.9160600070792602E-2</v>
      </c>
      <c r="J135" s="8"/>
    </row>
    <row r="136" spans="1:11" ht="14.25" customHeight="1" x14ac:dyDescent="0.3">
      <c r="B136" s="5">
        <v>40</v>
      </c>
      <c r="C136" s="5" t="s">
        <v>27</v>
      </c>
      <c r="D136" s="5" t="s">
        <v>28</v>
      </c>
      <c r="F136" s="5">
        <v>30</v>
      </c>
      <c r="G136" s="6">
        <v>0.78128369694030875</v>
      </c>
      <c r="H136" s="6">
        <v>0.99569999468140635</v>
      </c>
      <c r="I136" s="7">
        <v>0.134941999254343</v>
      </c>
      <c r="J136" s="8"/>
    </row>
    <row r="137" spans="1:11" ht="14.25" customHeight="1" x14ac:dyDescent="0.3">
      <c r="A137" s="5" t="s">
        <v>85</v>
      </c>
      <c r="B137" s="5">
        <v>10</v>
      </c>
      <c r="C137" s="5" t="s">
        <v>82</v>
      </c>
      <c r="F137" s="5">
        <v>30</v>
      </c>
      <c r="G137" s="6">
        <v>2.9</v>
      </c>
      <c r="H137" s="6">
        <v>1.7</v>
      </c>
      <c r="I137" s="7">
        <v>9.26516014465672E-2</v>
      </c>
      <c r="J137" s="8">
        <v>253.36913201370774</v>
      </c>
      <c r="K137" s="5" t="s">
        <v>32</v>
      </c>
    </row>
    <row r="138" spans="1:11" ht="14.25" customHeight="1" x14ac:dyDescent="0.3">
      <c r="B138" s="5">
        <v>20</v>
      </c>
      <c r="C138" s="5" t="s">
        <v>21</v>
      </c>
      <c r="F138" s="5">
        <v>30</v>
      </c>
      <c r="G138" s="6">
        <v>0.48239612465371762</v>
      </c>
      <c r="H138" s="6">
        <v>0.34758935709680794</v>
      </c>
      <c r="I138" s="7">
        <v>4.3344103714953598E-2</v>
      </c>
      <c r="J138" s="8"/>
    </row>
    <row r="139" spans="1:11" ht="14.25" customHeight="1" x14ac:dyDescent="0.3">
      <c r="B139" s="5">
        <v>30</v>
      </c>
      <c r="C139" s="5" t="s">
        <v>24</v>
      </c>
      <c r="F139" s="5">
        <v>30</v>
      </c>
      <c r="G139" s="6">
        <v>0.55514674993526469</v>
      </c>
      <c r="H139" s="6">
        <v>0.16857433350201789</v>
      </c>
      <c r="I139" s="7">
        <v>5.9160600070792602E-2</v>
      </c>
      <c r="J139" s="8"/>
    </row>
    <row r="140" spans="1:11" ht="14.25" customHeight="1" x14ac:dyDescent="0.3">
      <c r="B140" s="5">
        <v>40</v>
      </c>
      <c r="C140" s="5" t="s">
        <v>27</v>
      </c>
      <c r="D140" s="5" t="s">
        <v>39</v>
      </c>
      <c r="E140" s="5">
        <v>2</v>
      </c>
      <c r="F140" s="5">
        <v>30</v>
      </c>
      <c r="G140" s="6">
        <v>0.3</v>
      </c>
      <c r="H140" s="6">
        <v>0.70436690500570631</v>
      </c>
      <c r="I140" s="7">
        <v>0.134941999254343</v>
      </c>
      <c r="J140" s="8"/>
    </row>
    <row r="141" spans="1:11" ht="14.25" customHeight="1" x14ac:dyDescent="0.3">
      <c r="D141" s="5" t="s">
        <v>66</v>
      </c>
      <c r="E141" s="5">
        <v>1</v>
      </c>
      <c r="G141" s="6"/>
      <c r="H141" s="6"/>
      <c r="I141" s="7"/>
      <c r="J141" s="8"/>
    </row>
    <row r="142" spans="1:11" ht="14.25" customHeight="1" x14ac:dyDescent="0.3">
      <c r="A142" s="5" t="s">
        <v>86</v>
      </c>
      <c r="B142" s="5">
        <v>10</v>
      </c>
      <c r="C142" s="5" t="s">
        <v>82</v>
      </c>
      <c r="F142" s="5">
        <v>30</v>
      </c>
      <c r="G142" s="6">
        <v>1.9</v>
      </c>
      <c r="H142" s="6">
        <v>1.35</v>
      </c>
      <c r="I142" s="7">
        <v>9.26516014465672E-2</v>
      </c>
      <c r="J142" s="8">
        <v>96.474807773758272</v>
      </c>
      <c r="K142" s="5" t="s">
        <v>13</v>
      </c>
    </row>
    <row r="143" spans="1:11" ht="14.25" customHeight="1" x14ac:dyDescent="0.3">
      <c r="B143" s="5">
        <v>20</v>
      </c>
      <c r="C143" s="5" t="s">
        <v>21</v>
      </c>
      <c r="F143" s="5">
        <v>30</v>
      </c>
      <c r="G143" s="6">
        <v>0.27737863558068221</v>
      </c>
      <c r="H143" s="6">
        <v>0.27369192758399319</v>
      </c>
      <c r="I143" s="7">
        <v>4.3344103714953598E-2</v>
      </c>
      <c r="J143" s="8"/>
    </row>
    <row r="144" spans="1:11" ht="14.25" customHeight="1" x14ac:dyDescent="0.3">
      <c r="B144" s="5">
        <v>30</v>
      </c>
      <c r="C144" s="5" t="s">
        <v>24</v>
      </c>
      <c r="F144" s="5">
        <v>30</v>
      </c>
      <c r="G144" s="6">
        <v>1.1925465191032947</v>
      </c>
      <c r="H144" s="6">
        <v>0.15</v>
      </c>
      <c r="I144" s="7">
        <v>5.9160600070792602E-2</v>
      </c>
      <c r="J144" s="8"/>
    </row>
    <row r="145" spans="1:11" ht="14.25" customHeight="1" x14ac:dyDescent="0.3">
      <c r="B145" s="5">
        <v>40</v>
      </c>
      <c r="C145" s="5" t="s">
        <v>27</v>
      </c>
      <c r="D145" s="5" t="s">
        <v>28</v>
      </c>
      <c r="F145" s="5">
        <v>30</v>
      </c>
      <c r="G145" s="6">
        <v>1.5891424589552825</v>
      </c>
      <c r="H145" s="6">
        <v>0.97416347560870453</v>
      </c>
      <c r="I145" s="7">
        <v>0.134941999254343</v>
      </c>
      <c r="J145" s="8"/>
    </row>
    <row r="146" spans="1:11" ht="14.25" customHeight="1" x14ac:dyDescent="0.3">
      <c r="A146" s="5" t="s">
        <v>87</v>
      </c>
      <c r="B146" s="5">
        <v>10</v>
      </c>
      <c r="C146" s="5" t="s">
        <v>82</v>
      </c>
      <c r="F146" s="5">
        <v>5</v>
      </c>
      <c r="G146" s="6">
        <v>2.4</v>
      </c>
      <c r="H146" s="6">
        <v>1.2</v>
      </c>
      <c r="I146" s="7">
        <v>9.26516014465672E-2</v>
      </c>
      <c r="J146" s="8">
        <v>251.3987841972945</v>
      </c>
      <c r="K146" s="5" t="s">
        <v>32</v>
      </c>
    </row>
    <row r="147" spans="1:11" ht="14.25" customHeight="1" x14ac:dyDescent="0.3">
      <c r="B147" s="5">
        <v>20</v>
      </c>
      <c r="C147" s="5" t="s">
        <v>21</v>
      </c>
      <c r="F147" s="5">
        <v>5</v>
      </c>
      <c r="G147" s="6">
        <v>1.5398305710224585</v>
      </c>
      <c r="H147" s="6">
        <v>0.5880958344283852</v>
      </c>
      <c r="I147" s="7">
        <v>4.3344103714953598E-2</v>
      </c>
      <c r="J147" s="8"/>
    </row>
    <row r="148" spans="1:11" ht="14.25" customHeight="1" x14ac:dyDescent="0.3">
      <c r="B148" s="5">
        <v>30</v>
      </c>
      <c r="C148" s="5" t="s">
        <v>24</v>
      </c>
      <c r="F148" s="5">
        <v>5</v>
      </c>
      <c r="G148" s="6">
        <v>1.3655519111260399</v>
      </c>
      <c r="H148" s="6">
        <v>0.17</v>
      </c>
      <c r="I148" s="7">
        <v>5.9160600070792602E-2</v>
      </c>
      <c r="J148" s="8"/>
    </row>
    <row r="149" spans="1:11" ht="14.25" customHeight="1" x14ac:dyDescent="0.3">
      <c r="B149" s="5">
        <v>40</v>
      </c>
      <c r="C149" s="5" t="s">
        <v>27</v>
      </c>
      <c r="D149" s="5" t="s">
        <v>88</v>
      </c>
      <c r="E149" s="5">
        <v>1</v>
      </c>
      <c r="F149" s="5">
        <v>10</v>
      </c>
      <c r="G149" s="6">
        <v>0.2</v>
      </c>
      <c r="H149" s="6">
        <v>0.78571146363389788</v>
      </c>
      <c r="I149" s="7">
        <v>0.134941999254343</v>
      </c>
      <c r="J149" s="8"/>
    </row>
    <row r="150" spans="1:11" ht="14.25" customHeight="1" x14ac:dyDescent="0.3">
      <c r="A150" s="5" t="s">
        <v>89</v>
      </c>
      <c r="B150" s="5">
        <v>10</v>
      </c>
      <c r="C150" s="5" t="s">
        <v>82</v>
      </c>
      <c r="F150" s="5">
        <v>30</v>
      </c>
      <c r="G150" s="6">
        <v>1.7335843072766137</v>
      </c>
      <c r="H150" s="6">
        <v>0.98546650853877527</v>
      </c>
      <c r="I150" s="7">
        <v>9.26516014465672E-2</v>
      </c>
      <c r="J150" s="8">
        <v>426.92118792200949</v>
      </c>
      <c r="K150" s="5" t="s">
        <v>49</v>
      </c>
    </row>
    <row r="151" spans="1:11" ht="14.25" customHeight="1" x14ac:dyDescent="0.3">
      <c r="B151" s="5">
        <v>20</v>
      </c>
      <c r="C151" s="5" t="s">
        <v>21</v>
      </c>
      <c r="F151" s="5">
        <v>30</v>
      </c>
      <c r="G151" s="6">
        <v>1.3242013727098174</v>
      </c>
      <c r="H151" s="6">
        <v>0.18395974520842218</v>
      </c>
      <c r="I151" s="7">
        <v>4.3344103714953598E-2</v>
      </c>
      <c r="J151" s="8"/>
    </row>
    <row r="152" spans="1:11" ht="14.25" customHeight="1" x14ac:dyDescent="0.3">
      <c r="B152" s="5">
        <v>30</v>
      </c>
      <c r="C152" s="5" t="s">
        <v>24</v>
      </c>
      <c r="F152" s="5">
        <v>30</v>
      </c>
      <c r="G152" s="6">
        <v>1.6081293864534616</v>
      </c>
      <c r="H152" s="6">
        <v>0.14000000000000001</v>
      </c>
      <c r="I152" s="7">
        <v>5.9160600070792602E-2</v>
      </c>
      <c r="J152" s="8"/>
    </row>
    <row r="153" spans="1:11" ht="14.25" customHeight="1" x14ac:dyDescent="0.3">
      <c r="B153" s="5">
        <v>40</v>
      </c>
      <c r="C153" s="5" t="s">
        <v>27</v>
      </c>
      <c r="D153" s="5" t="s">
        <v>39</v>
      </c>
      <c r="E153" s="5">
        <v>4</v>
      </c>
      <c r="F153" s="5">
        <v>30</v>
      </c>
      <c r="G153" s="6">
        <v>0.3</v>
      </c>
      <c r="H153" s="6">
        <v>0.42590585378285195</v>
      </c>
      <c r="I153" s="7">
        <v>0.134941999254343</v>
      </c>
      <c r="J153" s="8"/>
    </row>
    <row r="154" spans="1:11" ht="14.25" customHeight="1" x14ac:dyDescent="0.3">
      <c r="D154" s="5" t="s">
        <v>90</v>
      </c>
      <c r="E154" s="5">
        <v>1</v>
      </c>
      <c r="G154" s="6"/>
      <c r="H154" s="6"/>
      <c r="I154" s="7"/>
      <c r="J154" s="8"/>
    </row>
    <row r="155" spans="1:11" ht="14.25" customHeight="1" x14ac:dyDescent="0.3">
      <c r="A155" s="5" t="s">
        <v>91</v>
      </c>
      <c r="B155" s="5">
        <v>10</v>
      </c>
      <c r="C155" s="5" t="s">
        <v>82</v>
      </c>
      <c r="F155" s="5">
        <v>30</v>
      </c>
      <c r="G155" s="6">
        <v>2.7</v>
      </c>
      <c r="H155" s="6">
        <v>0.53660829289918999</v>
      </c>
      <c r="I155" s="7">
        <v>9.26516014465672E-2</v>
      </c>
      <c r="J155" s="8">
        <v>76.481879533789211</v>
      </c>
      <c r="K155" s="5" t="s">
        <v>13</v>
      </c>
    </row>
    <row r="156" spans="1:11" ht="14.25" customHeight="1" x14ac:dyDescent="0.3">
      <c r="B156" s="5">
        <v>20</v>
      </c>
      <c r="C156" s="5" t="s">
        <v>21</v>
      </c>
      <c r="F156" s="5">
        <v>30</v>
      </c>
      <c r="G156" s="6">
        <v>1.3116698909221141</v>
      </c>
      <c r="H156" s="6">
        <v>0.90320116655678362</v>
      </c>
      <c r="I156" s="7">
        <v>4.3344103714953598E-2</v>
      </c>
      <c r="J156" s="8"/>
    </row>
    <row r="157" spans="1:11" ht="14.25" customHeight="1" x14ac:dyDescent="0.3">
      <c r="B157" s="5">
        <v>30</v>
      </c>
      <c r="C157" s="5" t="s">
        <v>24</v>
      </c>
      <c r="F157" s="5">
        <v>30</v>
      </c>
      <c r="G157" s="6">
        <v>1.49557746336318</v>
      </c>
      <c r="H157" s="6">
        <v>0.205196709620348</v>
      </c>
      <c r="I157" s="7">
        <v>5.9160600070792602E-2</v>
      </c>
      <c r="J157" s="8"/>
    </row>
    <row r="158" spans="1:11" ht="14.25" customHeight="1" x14ac:dyDescent="0.3">
      <c r="B158" s="5">
        <v>40</v>
      </c>
      <c r="C158" s="5" t="s">
        <v>27</v>
      </c>
      <c r="D158" s="5" t="s">
        <v>28</v>
      </c>
      <c r="F158" s="5">
        <v>30</v>
      </c>
      <c r="G158" s="6">
        <v>0.2</v>
      </c>
      <c r="H158" s="6">
        <v>0.91729297943128696</v>
      </c>
      <c r="I158" s="7">
        <v>0.134941999254343</v>
      </c>
      <c r="J158" s="8"/>
    </row>
    <row r="159" spans="1:11" ht="14.25" customHeight="1" x14ac:dyDescent="0.3">
      <c r="A159" s="5" t="s">
        <v>92</v>
      </c>
      <c r="B159" s="5">
        <v>10</v>
      </c>
      <c r="C159" s="5" t="s">
        <v>82</v>
      </c>
      <c r="F159" s="5">
        <v>30</v>
      </c>
      <c r="G159" s="6">
        <v>2.2999999999999998</v>
      </c>
      <c r="H159" s="6">
        <v>1.2</v>
      </c>
      <c r="I159" s="7">
        <v>9.26516014465672E-2</v>
      </c>
      <c r="J159" s="8">
        <v>116.79704994413849</v>
      </c>
      <c r="K159" s="5" t="s">
        <v>13</v>
      </c>
    </row>
    <row r="160" spans="1:11" ht="14.25" customHeight="1" x14ac:dyDescent="0.3">
      <c r="B160" s="5">
        <v>20</v>
      </c>
      <c r="C160" s="5" t="s">
        <v>21</v>
      </c>
      <c r="F160" s="5">
        <v>30</v>
      </c>
      <c r="G160" s="6">
        <v>1.3171254812715116</v>
      </c>
      <c r="H160" s="6">
        <v>0.90748097217567092</v>
      </c>
      <c r="I160" s="7">
        <v>4.3344103714953598E-2</v>
      </c>
      <c r="J160" s="8"/>
    </row>
    <row r="161" spans="1:11" ht="14.25" customHeight="1" x14ac:dyDescent="0.3">
      <c r="B161" s="5">
        <v>30</v>
      </c>
      <c r="C161" s="5" t="s">
        <v>24</v>
      </c>
      <c r="F161" s="5">
        <v>30</v>
      </c>
      <c r="G161" s="6">
        <v>0.57450406103139429</v>
      </c>
      <c r="H161" s="6">
        <v>0.21</v>
      </c>
      <c r="I161" s="7">
        <v>5.9160600070792602E-2</v>
      </c>
      <c r="J161" s="8"/>
    </row>
    <row r="162" spans="1:11" ht="14.25" customHeight="1" x14ac:dyDescent="0.3">
      <c r="B162" s="5">
        <v>40</v>
      </c>
      <c r="C162" s="5" t="s">
        <v>27</v>
      </c>
      <c r="D162" s="5" t="s">
        <v>28</v>
      </c>
      <c r="F162" s="5">
        <v>30</v>
      </c>
      <c r="G162" s="6">
        <v>0.5</v>
      </c>
      <c r="H162" s="6">
        <v>0.81800034914846897</v>
      </c>
      <c r="I162" s="7">
        <v>0.134941999254343</v>
      </c>
      <c r="J162" s="8"/>
    </row>
    <row r="163" spans="1:11" ht="14.25" customHeight="1" x14ac:dyDescent="0.3">
      <c r="A163" s="5" t="s">
        <v>93</v>
      </c>
      <c r="B163" s="5">
        <v>10</v>
      </c>
      <c r="C163" s="5" t="s">
        <v>82</v>
      </c>
      <c r="F163" s="5">
        <v>30</v>
      </c>
      <c r="G163" s="6">
        <v>2.9</v>
      </c>
      <c r="H163" s="6">
        <v>1.28</v>
      </c>
      <c r="I163" s="7">
        <v>9.26516014465672E-2</v>
      </c>
      <c r="J163" s="8">
        <v>80.443287229747185</v>
      </c>
      <c r="K163" s="5" t="s">
        <v>13</v>
      </c>
    </row>
    <row r="164" spans="1:11" ht="14.25" customHeight="1" x14ac:dyDescent="0.3">
      <c r="B164" s="5">
        <v>20</v>
      </c>
      <c r="C164" s="5" t="s">
        <v>21</v>
      </c>
      <c r="F164" s="5">
        <v>30</v>
      </c>
      <c r="G164" s="6">
        <v>1.0771890162976407</v>
      </c>
      <c r="H164" s="6">
        <v>0.13840084665061114</v>
      </c>
      <c r="I164" s="7">
        <v>4.3344103714953598E-2</v>
      </c>
      <c r="J164" s="8"/>
    </row>
    <row r="165" spans="1:11" ht="14.25" customHeight="1" x14ac:dyDescent="0.3">
      <c r="B165" s="5">
        <v>30</v>
      </c>
      <c r="C165" s="5" t="s">
        <v>24</v>
      </c>
      <c r="F165" s="5">
        <v>30</v>
      </c>
      <c r="G165" s="6">
        <v>1.0836661880068379</v>
      </c>
      <c r="H165" s="6">
        <v>0.24567715566775317</v>
      </c>
      <c r="I165" s="7">
        <v>5.9160600070792602E-2</v>
      </c>
      <c r="J165" s="8"/>
    </row>
    <row r="166" spans="1:11" ht="14.25" customHeight="1" x14ac:dyDescent="0.3">
      <c r="B166" s="5">
        <v>40</v>
      </c>
      <c r="C166" s="5" t="s">
        <v>27</v>
      </c>
      <c r="D166" s="5" t="s">
        <v>28</v>
      </c>
      <c r="F166" s="5">
        <v>30</v>
      </c>
      <c r="G166" s="6">
        <v>0.2</v>
      </c>
      <c r="H166" s="6">
        <v>0.8420030651963929</v>
      </c>
      <c r="I166" s="7">
        <v>0.134941999254343</v>
      </c>
      <c r="J166" s="8"/>
    </row>
    <row r="167" spans="1:11" ht="14.25" customHeight="1" x14ac:dyDescent="0.3">
      <c r="A167" s="5" t="s">
        <v>58</v>
      </c>
      <c r="B167" s="5">
        <v>10</v>
      </c>
      <c r="C167" s="5" t="s">
        <v>12</v>
      </c>
      <c r="F167" s="5">
        <v>10</v>
      </c>
      <c r="G167" s="6">
        <v>0.79573743305608002</v>
      </c>
      <c r="H167" s="6">
        <v>0.1079017453877914</v>
      </c>
      <c r="I167" s="7">
        <v>8.5523607660504999E-2</v>
      </c>
      <c r="J167" s="8">
        <v>61.501472442446577</v>
      </c>
      <c r="K167" s="5" t="s">
        <v>13</v>
      </c>
    </row>
    <row r="168" spans="1:11" ht="14.25" customHeight="1" x14ac:dyDescent="0.3">
      <c r="B168" s="5">
        <v>20</v>
      </c>
      <c r="C168" s="5" t="s">
        <v>18</v>
      </c>
      <c r="F168" s="5">
        <v>10</v>
      </c>
      <c r="G168" s="6">
        <v>1.2486101288358415</v>
      </c>
      <c r="H168" s="6">
        <v>0.97458524231703514</v>
      </c>
      <c r="I168" s="7">
        <v>5.0533608893815203E-2</v>
      </c>
      <c r="J168" s="8"/>
    </row>
    <row r="169" spans="1:11" ht="14.25" customHeight="1" x14ac:dyDescent="0.3">
      <c r="B169" s="5">
        <v>30</v>
      </c>
      <c r="C169" s="5" t="s">
        <v>94</v>
      </c>
      <c r="F169" s="5">
        <v>10</v>
      </c>
      <c r="G169" s="6">
        <v>9.7769731428253515E-2</v>
      </c>
      <c r="H169" s="6">
        <v>0.26095772944022699</v>
      </c>
      <c r="I169" s="7">
        <v>3.50421596453767E-2</v>
      </c>
      <c r="J169" s="8"/>
    </row>
    <row r="170" spans="1:11" ht="14.25" customHeight="1" x14ac:dyDescent="0.3">
      <c r="B170" s="5">
        <v>40</v>
      </c>
      <c r="C170" s="5" t="s">
        <v>24</v>
      </c>
      <c r="F170" s="5">
        <v>10</v>
      </c>
      <c r="G170" s="6">
        <v>0.23743137443473428</v>
      </c>
      <c r="H170" s="6">
        <v>0.27</v>
      </c>
      <c r="I170" s="7">
        <v>5.9160600070792602E-2</v>
      </c>
      <c r="J170" s="8"/>
    </row>
    <row r="171" spans="1:11" ht="14.25" customHeight="1" x14ac:dyDescent="0.3">
      <c r="A171" s="5" t="s">
        <v>39</v>
      </c>
      <c r="B171" s="5">
        <v>10</v>
      </c>
      <c r="C171" s="5" t="s">
        <v>12</v>
      </c>
      <c r="F171" s="5">
        <v>40</v>
      </c>
      <c r="G171" s="6">
        <v>0.17198112726645332</v>
      </c>
      <c r="H171" s="6">
        <v>0.17003585590651837</v>
      </c>
      <c r="I171" s="7">
        <v>8.5523607660504999E-2</v>
      </c>
      <c r="J171" s="8">
        <v>82.606369005838644</v>
      </c>
      <c r="K171" s="5" t="s">
        <v>13</v>
      </c>
    </row>
    <row r="172" spans="1:11" ht="14.25" customHeight="1" x14ac:dyDescent="0.3">
      <c r="B172" s="5">
        <v>20</v>
      </c>
      <c r="C172" s="5" t="s">
        <v>18</v>
      </c>
      <c r="F172" s="5">
        <v>40</v>
      </c>
      <c r="G172" s="6">
        <v>1.4481935698420085</v>
      </c>
      <c r="H172" s="6">
        <v>0.81414447916398758</v>
      </c>
      <c r="I172" s="7">
        <v>5.0533608893815203E-2</v>
      </c>
      <c r="J172" s="8"/>
    </row>
    <row r="173" spans="1:11" ht="14.25" customHeight="1" x14ac:dyDescent="0.3">
      <c r="B173" s="5">
        <v>30</v>
      </c>
      <c r="C173" s="5" t="s">
        <v>94</v>
      </c>
      <c r="F173" s="5">
        <v>40</v>
      </c>
      <c r="G173" s="6">
        <v>0.20190239566331836</v>
      </c>
      <c r="H173" s="6">
        <v>0.86184403558710554</v>
      </c>
      <c r="I173" s="7">
        <v>3.50421596453767E-2</v>
      </c>
      <c r="J173" s="8"/>
    </row>
    <row r="174" spans="1:11" ht="14.25" customHeight="1" x14ac:dyDescent="0.3">
      <c r="B174" s="5">
        <v>40</v>
      </c>
      <c r="C174" s="5" t="s">
        <v>24</v>
      </c>
      <c r="F174" s="5">
        <v>40</v>
      </c>
      <c r="G174" s="6">
        <v>1.3489228789015912</v>
      </c>
      <c r="H174" s="6">
        <v>0.25</v>
      </c>
      <c r="I174" s="7">
        <v>5.9160600070792602E-2</v>
      </c>
      <c r="J174" s="8"/>
    </row>
    <row r="175" spans="1:11" ht="14.25" customHeight="1" x14ac:dyDescent="0.3">
      <c r="A175" s="5" t="s">
        <v>95</v>
      </c>
      <c r="B175" s="5">
        <v>10</v>
      </c>
      <c r="C175" s="5" t="s">
        <v>12</v>
      </c>
      <c r="F175" s="5">
        <v>40</v>
      </c>
      <c r="G175" s="6">
        <v>0.11532088698363108</v>
      </c>
      <c r="H175" s="6">
        <v>0.16935407267701799</v>
      </c>
      <c r="I175" s="7">
        <v>8.5523607660504999E-2</v>
      </c>
      <c r="J175" s="8">
        <v>29.917501231785234</v>
      </c>
      <c r="K175" s="5" t="s">
        <v>13</v>
      </c>
    </row>
    <row r="176" spans="1:11" ht="14.25" customHeight="1" x14ac:dyDescent="0.3">
      <c r="B176" s="5">
        <v>20</v>
      </c>
      <c r="C176" s="5" t="s">
        <v>18</v>
      </c>
      <c r="F176" s="5">
        <v>40</v>
      </c>
      <c r="G176" s="6">
        <v>1.7067283480808244</v>
      </c>
      <c r="H176" s="6">
        <v>0.475710524779552</v>
      </c>
      <c r="I176" s="7">
        <v>5.0533608893815203E-2</v>
      </c>
      <c r="J176" s="8"/>
    </row>
    <row r="177" spans="1:11" ht="14.25" customHeight="1" x14ac:dyDescent="0.3">
      <c r="B177" s="5">
        <v>30</v>
      </c>
      <c r="C177" s="5" t="s">
        <v>94</v>
      </c>
      <c r="F177" s="5">
        <v>40</v>
      </c>
      <c r="G177" s="6">
        <v>0.50828301461335124</v>
      </c>
      <c r="H177" s="6">
        <v>0.50393971941379712</v>
      </c>
      <c r="I177" s="7">
        <v>3.50421596453767E-2</v>
      </c>
      <c r="J177" s="8"/>
    </row>
    <row r="178" spans="1:11" ht="14.25" customHeight="1" x14ac:dyDescent="0.3">
      <c r="B178" s="5">
        <v>40</v>
      </c>
      <c r="C178" s="5" t="s">
        <v>24</v>
      </c>
      <c r="F178" s="5">
        <v>40</v>
      </c>
      <c r="G178" s="6">
        <v>1.7978994643254114</v>
      </c>
      <c r="H178" s="6">
        <v>0.26</v>
      </c>
      <c r="I178" s="7">
        <v>5.9160600070792602E-2</v>
      </c>
      <c r="J178" s="8"/>
    </row>
    <row r="179" spans="1:11" ht="14.25" customHeight="1" x14ac:dyDescent="0.3">
      <c r="A179" s="5" t="s">
        <v>69</v>
      </c>
      <c r="B179" s="5">
        <v>10</v>
      </c>
      <c r="C179" s="5" t="s">
        <v>12</v>
      </c>
      <c r="F179" s="5">
        <v>10</v>
      </c>
      <c r="G179" s="6">
        <v>0.89765099522413871</v>
      </c>
      <c r="H179" s="6">
        <v>0.54439703339338918</v>
      </c>
      <c r="I179" s="7">
        <v>8.5523607660504999E-2</v>
      </c>
      <c r="J179" s="8">
        <v>60.655518431631464</v>
      </c>
      <c r="K179" s="5" t="s">
        <v>13</v>
      </c>
    </row>
    <row r="180" spans="1:11" ht="14.25" customHeight="1" x14ac:dyDescent="0.3">
      <c r="B180" s="5">
        <v>20</v>
      </c>
      <c r="C180" s="5" t="s">
        <v>18</v>
      </c>
      <c r="F180" s="5">
        <v>10</v>
      </c>
      <c r="G180" s="6">
        <v>1.3693512365036022</v>
      </c>
      <c r="H180" s="6">
        <v>0.79638603576594869</v>
      </c>
      <c r="I180" s="7">
        <v>5.0533608893815203E-2</v>
      </c>
      <c r="J180" s="8"/>
    </row>
    <row r="181" spans="1:11" ht="14.25" customHeight="1" x14ac:dyDescent="0.3">
      <c r="B181" s="5">
        <v>30</v>
      </c>
      <c r="C181" s="5" t="s">
        <v>94</v>
      </c>
      <c r="F181" s="5">
        <v>10</v>
      </c>
      <c r="G181" s="6">
        <v>1.6425340747625186</v>
      </c>
      <c r="H181" s="6">
        <v>0.22588894232544343</v>
      </c>
      <c r="I181" s="7">
        <v>3.50421596453767E-2</v>
      </c>
      <c r="J181" s="8"/>
    </row>
    <row r="182" spans="1:11" ht="14.25" customHeight="1" x14ac:dyDescent="0.3">
      <c r="B182" s="5">
        <v>40</v>
      </c>
      <c r="C182" s="5" t="s">
        <v>24</v>
      </c>
      <c r="F182" s="5">
        <v>10</v>
      </c>
      <c r="G182" s="6">
        <v>0.18586970727845054</v>
      </c>
      <c r="H182" s="6">
        <v>0.26</v>
      </c>
      <c r="I182" s="7">
        <v>5.9160600070792602E-2</v>
      </c>
      <c r="J182" s="8"/>
    </row>
    <row r="183" spans="1:11" ht="14.25" customHeight="1" x14ac:dyDescent="0.3">
      <c r="A183" s="5" t="s">
        <v>66</v>
      </c>
      <c r="B183" s="5">
        <v>10</v>
      </c>
      <c r="C183" s="5" t="s">
        <v>12</v>
      </c>
      <c r="F183" s="5">
        <v>40</v>
      </c>
      <c r="G183" s="6">
        <v>0.52014086964036732</v>
      </c>
      <c r="H183" s="6">
        <v>0.15632925319880897</v>
      </c>
      <c r="I183" s="7">
        <v>8.5523607660504999E-2</v>
      </c>
      <c r="J183" s="8">
        <v>38.512726386089675</v>
      </c>
      <c r="K183" s="5" t="s">
        <v>13</v>
      </c>
    </row>
    <row r="184" spans="1:11" ht="14.25" customHeight="1" x14ac:dyDescent="0.3">
      <c r="B184" s="5">
        <v>20</v>
      </c>
      <c r="C184" s="5" t="s">
        <v>18</v>
      </c>
      <c r="F184" s="5">
        <v>40</v>
      </c>
      <c r="G184" s="6">
        <v>0.34013370468890614</v>
      </c>
      <c r="H184" s="6">
        <v>0.90120503846470634</v>
      </c>
      <c r="I184" s="7">
        <v>5.0533608893815203E-2</v>
      </c>
      <c r="J184" s="8"/>
    </row>
    <row r="185" spans="1:11" ht="14.25" customHeight="1" x14ac:dyDescent="0.3">
      <c r="B185" s="5">
        <v>30</v>
      </c>
      <c r="C185" s="5" t="s">
        <v>94</v>
      </c>
      <c r="F185" s="5">
        <v>40</v>
      </c>
      <c r="G185" s="6">
        <v>0.47083266215826769</v>
      </c>
      <c r="H185" s="6">
        <v>7.909362115659746E-2</v>
      </c>
      <c r="I185" s="7">
        <v>3.50421596453767E-2</v>
      </c>
      <c r="J185" s="8"/>
    </row>
    <row r="186" spans="1:11" ht="14.25" customHeight="1" x14ac:dyDescent="0.3">
      <c r="B186" s="5">
        <v>40</v>
      </c>
      <c r="C186" s="5" t="s">
        <v>24</v>
      </c>
      <c r="F186" s="5">
        <v>40</v>
      </c>
      <c r="G186" s="6">
        <v>0.71868347352557715</v>
      </c>
      <c r="H186" s="6">
        <v>0.11296645488265777</v>
      </c>
      <c r="I186" s="7">
        <v>5.9160600070792602E-2</v>
      </c>
      <c r="J186" s="8"/>
    </row>
    <row r="187" spans="1:11" ht="14.25" customHeight="1" x14ac:dyDescent="0.3">
      <c r="A187" s="5" t="s">
        <v>70</v>
      </c>
      <c r="B187" s="5">
        <v>10</v>
      </c>
      <c r="C187" s="5" t="s">
        <v>12</v>
      </c>
      <c r="F187" s="5">
        <v>40</v>
      </c>
      <c r="G187" s="6">
        <v>4.2960858310126193E-2</v>
      </c>
      <c r="H187" s="6">
        <v>0.74631064591336904</v>
      </c>
      <c r="I187" s="7">
        <v>8.5523607660504999E-2</v>
      </c>
      <c r="J187" s="8">
        <v>57.302223613452618</v>
      </c>
      <c r="K187" s="5" t="s">
        <v>13</v>
      </c>
    </row>
    <row r="188" spans="1:11" ht="14.25" customHeight="1" x14ac:dyDescent="0.3">
      <c r="B188" s="5">
        <v>20</v>
      </c>
      <c r="C188" s="5" t="s">
        <v>18</v>
      </c>
      <c r="F188" s="5">
        <v>40</v>
      </c>
      <c r="G188" s="6">
        <v>1.6658563935883131</v>
      </c>
      <c r="H188" s="6">
        <v>0.25392576921994903</v>
      </c>
      <c r="I188" s="7">
        <v>5.0533608893815203E-2</v>
      </c>
      <c r="J188" s="8"/>
    </row>
    <row r="189" spans="1:11" ht="14.25" customHeight="1" x14ac:dyDescent="0.3">
      <c r="B189" s="5">
        <v>30</v>
      </c>
      <c r="C189" s="5" t="s">
        <v>94</v>
      </c>
      <c r="F189" s="5">
        <v>40</v>
      </c>
      <c r="G189" s="6">
        <v>1.5040398422636845</v>
      </c>
      <c r="H189" s="6">
        <v>0.17181868002180956</v>
      </c>
      <c r="I189" s="7">
        <v>3.50421596453767E-2</v>
      </c>
      <c r="J189" s="8"/>
    </row>
    <row r="190" spans="1:11" ht="14.25" customHeight="1" x14ac:dyDescent="0.3">
      <c r="B190" s="5">
        <v>40</v>
      </c>
      <c r="C190" s="5" t="s">
        <v>24</v>
      </c>
      <c r="F190" s="5">
        <v>40</v>
      </c>
      <c r="G190" s="6">
        <v>0.62715145087221336</v>
      </c>
      <c r="H190" s="6">
        <v>0.18</v>
      </c>
      <c r="I190" s="7">
        <v>5.9160600070792602E-2</v>
      </c>
      <c r="J190" s="8"/>
    </row>
    <row r="191" spans="1:11" ht="14.25" customHeight="1" x14ac:dyDescent="0.3">
      <c r="A191" s="5" t="s">
        <v>44</v>
      </c>
      <c r="B191" s="5">
        <v>10</v>
      </c>
      <c r="C191" s="5" t="s">
        <v>12</v>
      </c>
      <c r="F191" s="5">
        <v>40</v>
      </c>
      <c r="G191" s="6">
        <v>1.9024522392966881</v>
      </c>
      <c r="H191" s="6">
        <v>5.7191002520665002E-2</v>
      </c>
      <c r="I191" s="7">
        <v>8.5523607660504999E-2</v>
      </c>
      <c r="J191" s="8">
        <v>39.506364676102258</v>
      </c>
      <c r="K191" s="5" t="s">
        <v>13</v>
      </c>
    </row>
    <row r="192" spans="1:11" ht="14.25" customHeight="1" x14ac:dyDescent="0.3">
      <c r="B192" s="5">
        <v>20</v>
      </c>
      <c r="C192" s="5" t="s">
        <v>18</v>
      </c>
      <c r="F192" s="5">
        <v>40</v>
      </c>
      <c r="G192" s="6">
        <v>3.0504583233034399E-2</v>
      </c>
      <c r="H192" s="6">
        <v>0.67746136173883498</v>
      </c>
      <c r="I192" s="7">
        <v>5.0533608893815203E-2</v>
      </c>
      <c r="J192" s="8"/>
    </row>
    <row r="193" spans="1:11" ht="14.25" customHeight="1" x14ac:dyDescent="0.3">
      <c r="B193" s="5">
        <v>30</v>
      </c>
      <c r="C193" s="5" t="s">
        <v>94</v>
      </c>
      <c r="F193" s="5">
        <v>40</v>
      </c>
      <c r="G193" s="6">
        <v>0.86546050973646249</v>
      </c>
      <c r="H193" s="6">
        <v>0.63706791343303837</v>
      </c>
      <c r="I193" s="7">
        <v>3.50421596453767E-2</v>
      </c>
      <c r="J193" s="8"/>
    </row>
    <row r="194" spans="1:11" ht="14.25" customHeight="1" x14ac:dyDescent="0.3">
      <c r="B194" s="5">
        <v>40</v>
      </c>
      <c r="C194" s="5" t="s">
        <v>24</v>
      </c>
      <c r="F194" s="5">
        <v>40</v>
      </c>
      <c r="G194" s="6">
        <v>0.32278603075574086</v>
      </c>
      <c r="H194" s="6">
        <v>0.2</v>
      </c>
      <c r="I194" s="7">
        <v>5.9160600070792602E-2</v>
      </c>
      <c r="J194" s="8"/>
    </row>
    <row r="195" spans="1:11" ht="14.25" customHeight="1" x14ac:dyDescent="0.3">
      <c r="A195" s="5" t="s">
        <v>90</v>
      </c>
      <c r="B195" s="5">
        <v>10</v>
      </c>
      <c r="C195" s="5" t="s">
        <v>12</v>
      </c>
      <c r="F195" s="5">
        <v>40</v>
      </c>
      <c r="G195" s="6">
        <v>1.5320301793168802</v>
      </c>
      <c r="H195" s="6">
        <v>0.24080177919334866</v>
      </c>
      <c r="I195" s="7">
        <v>8.5523607660504999E-2</v>
      </c>
      <c r="J195" s="8">
        <v>42.585735309263086</v>
      </c>
      <c r="K195" s="5" t="s">
        <v>13</v>
      </c>
    </row>
    <row r="196" spans="1:11" ht="14.25" customHeight="1" x14ac:dyDescent="0.3">
      <c r="B196" s="5">
        <v>20</v>
      </c>
      <c r="C196" s="5" t="s">
        <v>18</v>
      </c>
      <c r="F196" s="5">
        <v>40</v>
      </c>
      <c r="G196" s="6">
        <v>0.94036017650040415</v>
      </c>
      <c r="H196" s="6">
        <v>0.1419947423658805</v>
      </c>
      <c r="I196" s="7">
        <v>5.0533608893815203E-2</v>
      </c>
      <c r="J196" s="8"/>
    </row>
    <row r="197" spans="1:11" ht="14.25" customHeight="1" x14ac:dyDescent="0.3">
      <c r="B197" s="5">
        <v>30</v>
      </c>
      <c r="C197" s="5" t="s">
        <v>94</v>
      </c>
      <c r="F197" s="5">
        <v>40</v>
      </c>
      <c r="G197" s="6">
        <v>1.7925361354309186</v>
      </c>
      <c r="H197" s="6">
        <v>0.17086296361734199</v>
      </c>
      <c r="I197" s="7">
        <v>3.50421596453767E-2</v>
      </c>
      <c r="J197" s="8"/>
    </row>
    <row r="198" spans="1:11" ht="14.25" customHeight="1" x14ac:dyDescent="0.3">
      <c r="B198" s="5">
        <v>40</v>
      </c>
      <c r="C198" s="5" t="s">
        <v>24</v>
      </c>
      <c r="F198" s="5">
        <v>40</v>
      </c>
      <c r="G198" s="6">
        <v>1.1767819642559467</v>
      </c>
      <c r="H198" s="6">
        <v>0.23</v>
      </c>
      <c r="I198" s="7">
        <v>5.9160600070792602E-2</v>
      </c>
      <c r="J198" s="8"/>
    </row>
    <row r="199" spans="1:11" ht="14.25" customHeight="1" x14ac:dyDescent="0.3">
      <c r="A199" s="5" t="s">
        <v>96</v>
      </c>
      <c r="B199" s="5">
        <v>10</v>
      </c>
      <c r="C199" s="5" t="s">
        <v>12</v>
      </c>
      <c r="F199" s="5">
        <v>40</v>
      </c>
      <c r="G199" s="6">
        <v>0.78543218305639884</v>
      </c>
      <c r="H199" s="6">
        <v>0.20018881281745993</v>
      </c>
      <c r="I199" s="7">
        <v>8.5523607660504999E-2</v>
      </c>
      <c r="J199" s="8">
        <v>63.886600692683871</v>
      </c>
      <c r="K199" s="5" t="s">
        <v>13</v>
      </c>
    </row>
    <row r="200" spans="1:11" ht="14.25" customHeight="1" x14ac:dyDescent="0.3">
      <c r="B200" s="5">
        <v>20</v>
      </c>
      <c r="C200" s="5" t="s">
        <v>18</v>
      </c>
      <c r="F200" s="5">
        <v>40</v>
      </c>
      <c r="G200" s="6">
        <v>0.95225856150323596</v>
      </c>
      <c r="H200" s="6">
        <v>0.52572856111112565</v>
      </c>
      <c r="I200" s="7">
        <v>5.0533608893815203E-2</v>
      </c>
      <c r="J200" s="8"/>
    </row>
    <row r="201" spans="1:11" ht="14.25" customHeight="1" x14ac:dyDescent="0.3">
      <c r="B201" s="5">
        <v>30</v>
      </c>
      <c r="C201" s="5" t="s">
        <v>94</v>
      </c>
      <c r="F201" s="5">
        <v>40</v>
      </c>
      <c r="G201" s="6">
        <v>0.31678818755432747</v>
      </c>
      <c r="H201" s="6">
        <v>0.36760663476713573</v>
      </c>
      <c r="I201" s="7">
        <v>3.50421596453767E-2</v>
      </c>
      <c r="J201" s="8"/>
    </row>
    <row r="202" spans="1:11" ht="14.25" customHeight="1" x14ac:dyDescent="0.3">
      <c r="B202" s="5">
        <v>40</v>
      </c>
      <c r="C202" s="5" t="s">
        <v>24</v>
      </c>
      <c r="F202" s="5">
        <v>40</v>
      </c>
      <c r="G202" s="6">
        <v>1.2164856783643465</v>
      </c>
      <c r="H202" s="6">
        <v>0.18</v>
      </c>
      <c r="I202" s="7">
        <v>5.9160600070792602E-2</v>
      </c>
      <c r="J202" s="8"/>
    </row>
    <row r="203" spans="1:11" ht="14.25" customHeight="1" x14ac:dyDescent="0.3">
      <c r="A203" s="5" t="s">
        <v>63</v>
      </c>
      <c r="B203" s="5">
        <v>10</v>
      </c>
      <c r="C203" s="5" t="s">
        <v>12</v>
      </c>
      <c r="F203" s="5">
        <v>40</v>
      </c>
      <c r="G203" s="6">
        <v>1.745933816777234</v>
      </c>
      <c r="H203" s="6">
        <v>0.84008834846440639</v>
      </c>
      <c r="I203" s="7">
        <v>8.5523607660504999E-2</v>
      </c>
      <c r="J203" s="8">
        <v>82.710492384636339</v>
      </c>
      <c r="K203" s="5" t="s">
        <v>13</v>
      </c>
    </row>
    <row r="204" spans="1:11" ht="14.25" customHeight="1" x14ac:dyDescent="0.3">
      <c r="B204" s="5">
        <v>20</v>
      </c>
      <c r="C204" s="5" t="s">
        <v>18</v>
      </c>
      <c r="F204" s="5">
        <v>40</v>
      </c>
      <c r="G204" s="6">
        <v>1.2891472083346724</v>
      </c>
      <c r="H204" s="6">
        <v>0.50860343076142878</v>
      </c>
      <c r="I204" s="7">
        <v>5.0533608893815203E-2</v>
      </c>
      <c r="J204" s="8"/>
    </row>
    <row r="205" spans="1:11" ht="14.25" customHeight="1" x14ac:dyDescent="0.3">
      <c r="B205" s="5">
        <v>30</v>
      </c>
      <c r="C205" s="5" t="s">
        <v>94</v>
      </c>
      <c r="F205" s="5">
        <v>40</v>
      </c>
      <c r="G205" s="6">
        <v>2.7666785736811805E-2</v>
      </c>
      <c r="H205" s="6">
        <v>0.56421761781112123</v>
      </c>
      <c r="I205" s="7">
        <v>3.50421596453767E-2</v>
      </c>
      <c r="J205" s="8"/>
    </row>
    <row r="206" spans="1:11" ht="14.25" customHeight="1" x14ac:dyDescent="0.3">
      <c r="B206" s="5">
        <v>40</v>
      </c>
      <c r="C206" s="5" t="s">
        <v>24</v>
      </c>
      <c r="F206" s="5">
        <v>40</v>
      </c>
      <c r="G206" s="6">
        <v>0.34324444695125389</v>
      </c>
      <c r="H206" s="6">
        <v>0.19</v>
      </c>
      <c r="I206" s="7">
        <v>5.9160600070792602E-2</v>
      </c>
      <c r="J206" s="8"/>
    </row>
    <row r="207" spans="1:11" ht="14.25" customHeight="1" x14ac:dyDescent="0.3">
      <c r="A207" s="5" t="s">
        <v>97</v>
      </c>
      <c r="B207" s="5">
        <v>10</v>
      </c>
      <c r="C207" s="5" t="s">
        <v>12</v>
      </c>
      <c r="F207" s="5">
        <v>20</v>
      </c>
      <c r="G207" s="6">
        <v>0.9452997296870298</v>
      </c>
      <c r="H207" s="6">
        <v>0.46869742578798801</v>
      </c>
      <c r="I207" s="7">
        <v>8.5523607660504999E-2</v>
      </c>
      <c r="J207" s="8">
        <v>57.676389304676952</v>
      </c>
      <c r="K207" s="5" t="s">
        <v>13</v>
      </c>
    </row>
    <row r="208" spans="1:11" ht="14.25" customHeight="1" x14ac:dyDescent="0.3">
      <c r="B208" s="5">
        <v>20</v>
      </c>
      <c r="C208" s="5" t="s">
        <v>82</v>
      </c>
      <c r="F208" s="5">
        <v>20</v>
      </c>
      <c r="G208" s="6">
        <v>2.1</v>
      </c>
      <c r="H208" s="6">
        <v>0.21954512416657479</v>
      </c>
      <c r="I208" s="7">
        <v>9.26516014465672E-2</v>
      </c>
      <c r="J208" s="8"/>
    </row>
    <row r="209" spans="1:11" ht="14.25" customHeight="1" x14ac:dyDescent="0.3">
      <c r="B209" s="5">
        <v>30</v>
      </c>
      <c r="C209" s="5" t="s">
        <v>21</v>
      </c>
      <c r="F209" s="5">
        <v>20</v>
      </c>
      <c r="G209" s="6">
        <v>1.2844228509279483</v>
      </c>
      <c r="H209" s="6">
        <v>0.67457253901450709</v>
      </c>
      <c r="I209" s="7">
        <v>4.3344103714953598E-2</v>
      </c>
      <c r="J209" s="8"/>
    </row>
    <row r="210" spans="1:11" ht="14.25" customHeight="1" x14ac:dyDescent="0.3">
      <c r="B210" s="5">
        <v>40</v>
      </c>
      <c r="C210" s="5" t="s">
        <v>24</v>
      </c>
      <c r="F210" s="5">
        <v>20</v>
      </c>
      <c r="G210" s="6">
        <v>1.8523663879175478</v>
      </c>
      <c r="H210" s="6">
        <v>0.15183635308622023</v>
      </c>
      <c r="I210" s="7">
        <v>5.9160600070792602E-2</v>
      </c>
      <c r="J210" s="8"/>
    </row>
    <row r="211" spans="1:11" ht="14.25" customHeight="1" x14ac:dyDescent="0.3">
      <c r="B211" s="5">
        <v>50</v>
      </c>
      <c r="C211" s="5" t="s">
        <v>27</v>
      </c>
      <c r="D211" s="5" t="s">
        <v>28</v>
      </c>
      <c r="F211" s="5">
        <v>40</v>
      </c>
      <c r="G211" s="6">
        <v>0.4</v>
      </c>
      <c r="H211" s="6">
        <v>0.27625308872995746</v>
      </c>
      <c r="I211" s="7">
        <v>0.134941999254343</v>
      </c>
      <c r="J211" s="8"/>
    </row>
    <row r="212" spans="1:11" ht="14.25" customHeight="1" x14ac:dyDescent="0.3">
      <c r="A212" s="5" t="s">
        <v>78</v>
      </c>
      <c r="B212" s="5">
        <v>10</v>
      </c>
      <c r="C212" s="5" t="s">
        <v>12</v>
      </c>
      <c r="F212" s="5">
        <v>20</v>
      </c>
      <c r="G212" s="6">
        <v>1.1691673864185377</v>
      </c>
      <c r="H212" s="6">
        <v>0.69494790112779992</v>
      </c>
      <c r="I212" s="7">
        <v>8.5523607660504999E-2</v>
      </c>
      <c r="J212" s="8">
        <v>79.150232542004929</v>
      </c>
      <c r="K212" s="5" t="s">
        <v>13</v>
      </c>
    </row>
    <row r="213" spans="1:11" ht="14.25" customHeight="1" x14ac:dyDescent="0.3">
      <c r="B213" s="5">
        <v>20</v>
      </c>
      <c r="C213" s="5" t="s">
        <v>82</v>
      </c>
      <c r="F213" s="5">
        <v>20</v>
      </c>
      <c r="G213" s="6">
        <v>2.8</v>
      </c>
      <c r="H213" s="6">
        <v>0.41451205897704335</v>
      </c>
      <c r="I213" s="7">
        <v>9.26516014465672E-2</v>
      </c>
      <c r="J213" s="8"/>
    </row>
    <row r="214" spans="1:11" ht="14.25" customHeight="1" x14ac:dyDescent="0.3">
      <c r="B214" s="5">
        <v>30</v>
      </c>
      <c r="C214" s="5" t="s">
        <v>21</v>
      </c>
      <c r="F214" s="5">
        <v>20</v>
      </c>
      <c r="G214" s="6">
        <v>0.50057670770824392</v>
      </c>
      <c r="H214" s="6">
        <v>0.84218995972480382</v>
      </c>
      <c r="I214" s="7">
        <v>4.3344103714953598E-2</v>
      </c>
      <c r="J214" s="8"/>
    </row>
    <row r="215" spans="1:11" ht="14.25" customHeight="1" x14ac:dyDescent="0.3">
      <c r="B215" s="5">
        <v>40</v>
      </c>
      <c r="C215" s="5" t="s">
        <v>24</v>
      </c>
      <c r="F215" s="5">
        <v>20</v>
      </c>
      <c r="G215" s="6">
        <v>0.93428586119651214</v>
      </c>
      <c r="H215" s="6">
        <v>0.284044571406119</v>
      </c>
      <c r="I215" s="7">
        <v>5.9160600070792602E-2</v>
      </c>
      <c r="J215" s="8"/>
    </row>
    <row r="216" spans="1:11" ht="14.25" customHeight="1" x14ac:dyDescent="0.3">
      <c r="B216" s="5">
        <v>50</v>
      </c>
      <c r="C216" s="5" t="s">
        <v>27</v>
      </c>
      <c r="D216" s="5" t="s">
        <v>28</v>
      </c>
      <c r="F216" s="5">
        <v>40</v>
      </c>
      <c r="G216" s="6">
        <v>1.2870194990982615</v>
      </c>
      <c r="H216" s="6">
        <v>0.26882560440930015</v>
      </c>
      <c r="I216" s="7">
        <v>0.134941999254343</v>
      </c>
      <c r="J216" s="8"/>
    </row>
    <row r="217" spans="1:11" ht="14.25" customHeight="1" x14ac:dyDescent="0.3">
      <c r="A217" s="5" t="s">
        <v>75</v>
      </c>
      <c r="B217" s="5">
        <v>10</v>
      </c>
      <c r="C217" s="5" t="s">
        <v>12</v>
      </c>
      <c r="F217" s="5">
        <v>20</v>
      </c>
      <c r="G217" s="6">
        <v>0.16532154760949891</v>
      </c>
      <c r="H217" s="6">
        <v>0.1111398459290841</v>
      </c>
      <c r="I217" s="7">
        <v>8.5523607660504999E-2</v>
      </c>
      <c r="J217" s="8">
        <v>78.332006161453705</v>
      </c>
      <c r="K217" s="5" t="s">
        <v>13</v>
      </c>
    </row>
    <row r="218" spans="1:11" ht="14.25" customHeight="1" x14ac:dyDescent="0.3">
      <c r="B218" s="5">
        <v>20</v>
      </c>
      <c r="C218" s="5" t="s">
        <v>82</v>
      </c>
      <c r="F218" s="5">
        <v>20</v>
      </c>
      <c r="G218" s="6">
        <v>2.8</v>
      </c>
      <c r="H218" s="6">
        <v>1.08</v>
      </c>
      <c r="I218" s="7">
        <v>9.26516014465672E-2</v>
      </c>
      <c r="J218" s="8"/>
    </row>
    <row r="219" spans="1:11" ht="14.25" customHeight="1" x14ac:dyDescent="0.3">
      <c r="B219" s="5">
        <v>30</v>
      </c>
      <c r="C219" s="5" t="s">
        <v>21</v>
      </c>
      <c r="F219" s="5">
        <v>20</v>
      </c>
      <c r="G219" s="6">
        <v>0.41446750799050425</v>
      </c>
      <c r="H219" s="6">
        <v>0.26293903121281159</v>
      </c>
      <c r="I219" s="7">
        <v>4.3344103714953598E-2</v>
      </c>
      <c r="J219" s="8"/>
    </row>
    <row r="220" spans="1:11" ht="14.25" customHeight="1" x14ac:dyDescent="0.3">
      <c r="B220" s="5">
        <v>40</v>
      </c>
      <c r="C220" s="5" t="s">
        <v>24</v>
      </c>
      <c r="F220" s="5">
        <v>20</v>
      </c>
      <c r="G220" s="6">
        <v>1.59376143269421</v>
      </c>
      <c r="H220" s="6">
        <v>0.14000000000000001</v>
      </c>
      <c r="I220" s="7">
        <v>5.9160600070792602E-2</v>
      </c>
      <c r="J220" s="8"/>
    </row>
    <row r="221" spans="1:11" ht="14.25" customHeight="1" x14ac:dyDescent="0.3">
      <c r="B221" s="5">
        <v>50</v>
      </c>
      <c r="C221" s="5" t="s">
        <v>27</v>
      </c>
      <c r="D221" s="5" t="s">
        <v>28</v>
      </c>
      <c r="F221" s="5">
        <v>40</v>
      </c>
      <c r="G221" s="6">
        <v>0.8</v>
      </c>
      <c r="H221" s="6">
        <v>0.40533154852677911</v>
      </c>
      <c r="I221" s="7">
        <v>0.134941999254343</v>
      </c>
      <c r="J221" s="8"/>
    </row>
    <row r="222" spans="1:11" ht="14.25" customHeight="1" x14ac:dyDescent="0.3">
      <c r="A222" s="5" t="s">
        <v>98</v>
      </c>
      <c r="B222" s="5">
        <v>10</v>
      </c>
      <c r="C222" s="5" t="s">
        <v>12</v>
      </c>
      <c r="F222" s="5">
        <v>20</v>
      </c>
      <c r="G222" s="6">
        <v>0.71648239613397569</v>
      </c>
      <c r="H222" s="6">
        <v>0.76794040579262879</v>
      </c>
      <c r="I222" s="7">
        <v>8.5523607660504999E-2</v>
      </c>
      <c r="J222" s="8">
        <v>225.45332481241516</v>
      </c>
      <c r="K222" s="5" t="s">
        <v>32</v>
      </c>
    </row>
    <row r="223" spans="1:11" ht="14.25" customHeight="1" x14ac:dyDescent="0.3">
      <c r="B223" s="5">
        <v>20</v>
      </c>
      <c r="C223" s="5" t="s">
        <v>82</v>
      </c>
      <c r="F223" s="5">
        <v>20</v>
      </c>
      <c r="G223" s="6">
        <v>2.2999999999999998</v>
      </c>
      <c r="H223" s="6">
        <v>1.53</v>
      </c>
      <c r="I223" s="7">
        <v>9.26516014465672E-2</v>
      </c>
      <c r="J223" s="8"/>
    </row>
    <row r="224" spans="1:11" ht="14.25" customHeight="1" x14ac:dyDescent="0.3">
      <c r="B224" s="5">
        <v>30</v>
      </c>
      <c r="C224" s="5" t="s">
        <v>21</v>
      </c>
      <c r="F224" s="5">
        <v>20</v>
      </c>
      <c r="G224" s="6">
        <v>0.74751675077157587</v>
      </c>
      <c r="H224" s="6">
        <v>0.93862460546335258</v>
      </c>
      <c r="I224" s="7">
        <v>4.3344103714953598E-2</v>
      </c>
      <c r="J224" s="8"/>
    </row>
    <row r="225" spans="1:11" ht="14.25" customHeight="1" x14ac:dyDescent="0.3">
      <c r="B225" s="5">
        <v>40</v>
      </c>
      <c r="C225" s="5" t="s">
        <v>24</v>
      </c>
      <c r="F225" s="5">
        <v>20</v>
      </c>
      <c r="G225" s="6">
        <v>6.5449517392983436E-2</v>
      </c>
      <c r="H225" s="6">
        <v>0.15</v>
      </c>
      <c r="I225" s="7">
        <v>5.9160600070792602E-2</v>
      </c>
      <c r="J225" s="8"/>
    </row>
    <row r="226" spans="1:11" ht="14.25" customHeight="1" x14ac:dyDescent="0.3">
      <c r="B226" s="5">
        <v>50</v>
      </c>
      <c r="C226" s="5" t="s">
        <v>27</v>
      </c>
      <c r="D226" s="5" t="s">
        <v>90</v>
      </c>
      <c r="E226" s="5">
        <v>2</v>
      </c>
      <c r="F226" s="5">
        <v>40</v>
      </c>
      <c r="G226" s="6">
        <v>0.7516254974977068</v>
      </c>
      <c r="H226" s="6">
        <v>0.99354757912879987</v>
      </c>
      <c r="I226" s="7">
        <v>0.134941999254343</v>
      </c>
      <c r="J226" s="8"/>
    </row>
    <row r="227" spans="1:11" ht="14.25" customHeight="1" x14ac:dyDescent="0.3">
      <c r="A227" s="5" t="s">
        <v>99</v>
      </c>
      <c r="B227" s="5">
        <v>10</v>
      </c>
      <c r="C227" s="5" t="s">
        <v>12</v>
      </c>
      <c r="F227" s="5">
        <v>20</v>
      </c>
      <c r="G227" s="6">
        <v>0.7</v>
      </c>
      <c r="H227" s="6">
        <v>0.49044416828866244</v>
      </c>
      <c r="I227" s="7">
        <v>8.5523607660504999E-2</v>
      </c>
      <c r="J227" s="8">
        <v>69.478271873497604</v>
      </c>
      <c r="K227" s="5" t="s">
        <v>13</v>
      </c>
    </row>
    <row r="228" spans="1:11" ht="14.25" customHeight="1" x14ac:dyDescent="0.3">
      <c r="B228" s="5">
        <v>20</v>
      </c>
      <c r="C228" s="5" t="s">
        <v>82</v>
      </c>
      <c r="F228" s="5">
        <v>20</v>
      </c>
      <c r="G228" s="6">
        <v>2.8</v>
      </c>
      <c r="H228" s="6">
        <v>0.75</v>
      </c>
      <c r="I228" s="7">
        <v>9.26516014465672E-2</v>
      </c>
      <c r="J228" s="8"/>
    </row>
    <row r="229" spans="1:11" ht="14.25" customHeight="1" x14ac:dyDescent="0.3">
      <c r="B229" s="5">
        <v>30</v>
      </c>
      <c r="C229" s="5" t="s">
        <v>21</v>
      </c>
      <c r="F229" s="5">
        <v>20</v>
      </c>
      <c r="G229" s="6">
        <v>0.38364285931583364</v>
      </c>
      <c r="H229" s="6">
        <v>1.9039539843200504E-2</v>
      </c>
      <c r="I229" s="7">
        <v>4.3344103714953598E-2</v>
      </c>
      <c r="J229" s="8"/>
    </row>
    <row r="230" spans="1:11" ht="14.25" customHeight="1" x14ac:dyDescent="0.3">
      <c r="B230" s="5">
        <v>40</v>
      </c>
      <c r="C230" s="5" t="s">
        <v>24</v>
      </c>
      <c r="F230" s="5">
        <v>20</v>
      </c>
      <c r="G230" s="6">
        <v>1.192645062473638</v>
      </c>
      <c r="H230" s="6">
        <v>0.19</v>
      </c>
      <c r="I230" s="7">
        <v>5.9160600070792602E-2</v>
      </c>
      <c r="J230" s="8"/>
    </row>
    <row r="231" spans="1:11" ht="14.25" customHeight="1" x14ac:dyDescent="0.3">
      <c r="B231" s="5">
        <v>50</v>
      </c>
      <c r="C231" s="5" t="s">
        <v>27</v>
      </c>
      <c r="D231" s="5" t="s">
        <v>28</v>
      </c>
      <c r="F231" s="5">
        <v>40</v>
      </c>
      <c r="G231" s="6">
        <v>3.8889304928952706E-2</v>
      </c>
      <c r="H231" s="6">
        <v>0.56258096816070735</v>
      </c>
      <c r="I231" s="7">
        <v>0.134941999254343</v>
      </c>
      <c r="J231" s="8"/>
    </row>
    <row r="232" spans="1:11" ht="14.25" customHeight="1" x14ac:dyDescent="0.3">
      <c r="A232" s="5" t="s">
        <v>100</v>
      </c>
      <c r="B232" s="5">
        <v>10</v>
      </c>
      <c r="C232" s="5" t="s">
        <v>12</v>
      </c>
      <c r="F232" s="5">
        <v>15</v>
      </c>
      <c r="G232" s="6">
        <v>0.9</v>
      </c>
      <c r="H232" s="6">
        <v>0.16301300306013466</v>
      </c>
      <c r="I232" s="7">
        <v>8.5523607660504999E-2</v>
      </c>
      <c r="J232" s="8">
        <v>458.56520667683634</v>
      </c>
      <c r="K232" s="5" t="s">
        <v>49</v>
      </c>
    </row>
    <row r="233" spans="1:11" ht="14.25" customHeight="1" x14ac:dyDescent="0.3">
      <c r="B233" s="5">
        <v>20</v>
      </c>
      <c r="C233" s="5" t="s">
        <v>15</v>
      </c>
      <c r="F233" s="5">
        <v>15</v>
      </c>
      <c r="G233" s="6">
        <v>1.407821146852841</v>
      </c>
      <c r="H233" s="6">
        <v>0.54155678277007346</v>
      </c>
      <c r="I233" s="7">
        <v>0.111421850244242</v>
      </c>
      <c r="J233" s="8"/>
    </row>
    <row r="234" spans="1:11" ht="14.25" customHeight="1" x14ac:dyDescent="0.3">
      <c r="B234" s="5">
        <v>30</v>
      </c>
      <c r="C234" s="5" t="s">
        <v>18</v>
      </c>
      <c r="F234" s="5">
        <v>15</v>
      </c>
      <c r="G234" s="6">
        <v>0.10743714114733316</v>
      </c>
      <c r="H234" s="6">
        <v>0.44261475438998266</v>
      </c>
      <c r="I234" s="7">
        <v>5.0533608893815203E-2</v>
      </c>
      <c r="J234" s="8"/>
    </row>
    <row r="235" spans="1:11" ht="14.25" customHeight="1" x14ac:dyDescent="0.3">
      <c r="B235" s="5">
        <v>40</v>
      </c>
      <c r="C235" s="5" t="s">
        <v>15</v>
      </c>
      <c r="F235" s="5">
        <v>15</v>
      </c>
      <c r="G235" s="6">
        <v>1.376535696066532</v>
      </c>
      <c r="H235" s="6">
        <v>0.46825655363040841</v>
      </c>
      <c r="I235" s="7">
        <v>0.111421850244242</v>
      </c>
      <c r="J235" s="8"/>
    </row>
    <row r="236" spans="1:11" ht="14.25" customHeight="1" x14ac:dyDescent="0.3">
      <c r="B236" s="5">
        <v>50</v>
      </c>
      <c r="C236" s="5" t="s">
        <v>21</v>
      </c>
      <c r="F236" s="5">
        <v>15</v>
      </c>
      <c r="G236" s="6">
        <v>1.986390757818794</v>
      </c>
      <c r="H236" s="6">
        <v>0.55912483379519951</v>
      </c>
      <c r="I236" s="7">
        <v>4.3344103714953598E-2</v>
      </c>
      <c r="J236" s="8"/>
    </row>
    <row r="237" spans="1:11" ht="14.25" customHeight="1" x14ac:dyDescent="0.3">
      <c r="B237" s="5">
        <v>60</v>
      </c>
      <c r="C237" s="5" t="s">
        <v>94</v>
      </c>
      <c r="F237" s="5">
        <v>15</v>
      </c>
      <c r="G237" s="6">
        <v>0.75612500911837066</v>
      </c>
      <c r="H237" s="6">
        <v>0.95706779275322462</v>
      </c>
      <c r="I237" s="7">
        <v>3.50421596453767E-2</v>
      </c>
      <c r="J237" s="8"/>
    </row>
    <row r="238" spans="1:11" ht="14.25" customHeight="1" x14ac:dyDescent="0.3">
      <c r="B238" s="5">
        <v>70</v>
      </c>
      <c r="C238" s="5" t="s">
        <v>24</v>
      </c>
      <c r="F238" s="5">
        <v>15</v>
      </c>
      <c r="G238" s="6">
        <v>1.2929839504186353</v>
      </c>
      <c r="H238" s="6">
        <v>0.23</v>
      </c>
      <c r="I238" s="7">
        <v>5.9160600070792602E-2</v>
      </c>
      <c r="J238" s="8"/>
    </row>
    <row r="239" spans="1:11" ht="14.25" customHeight="1" x14ac:dyDescent="0.3">
      <c r="B239" s="5">
        <v>80</v>
      </c>
      <c r="C239" s="5" t="s">
        <v>27</v>
      </c>
      <c r="D239" s="5" t="s">
        <v>63</v>
      </c>
      <c r="E239" s="5">
        <v>4</v>
      </c>
      <c r="F239" s="5">
        <v>25</v>
      </c>
      <c r="G239" s="6">
        <v>0.3</v>
      </c>
      <c r="H239" s="6">
        <v>0.2</v>
      </c>
      <c r="I239" s="7">
        <v>0.134941999254343</v>
      </c>
      <c r="J239" s="8"/>
    </row>
    <row r="240" spans="1:11" ht="14.25" customHeight="1" x14ac:dyDescent="0.3">
      <c r="A240" s="5" t="s">
        <v>101</v>
      </c>
      <c r="B240" s="5">
        <v>10</v>
      </c>
      <c r="C240" s="5" t="s">
        <v>12</v>
      </c>
      <c r="F240" s="5">
        <v>15</v>
      </c>
      <c r="G240" s="6">
        <v>0.98380087820676154</v>
      </c>
      <c r="H240" s="6">
        <v>0.42259289280221812</v>
      </c>
      <c r="I240" s="7">
        <v>8.5523607660504999E-2</v>
      </c>
      <c r="J240" s="8">
        <v>108.10698121137843</v>
      </c>
      <c r="K240" s="5" t="s">
        <v>13</v>
      </c>
    </row>
    <row r="241" spans="1:11" ht="14.25" customHeight="1" x14ac:dyDescent="0.3">
      <c r="B241" s="5">
        <v>20</v>
      </c>
      <c r="C241" s="5" t="s">
        <v>15</v>
      </c>
      <c r="F241" s="5">
        <v>15</v>
      </c>
      <c r="G241" s="6">
        <v>0.51127319838627661</v>
      </c>
      <c r="H241" s="6">
        <v>8.1229576749981103E-2</v>
      </c>
      <c r="I241" s="7">
        <v>0.111421850244242</v>
      </c>
      <c r="J241" s="8"/>
    </row>
    <row r="242" spans="1:11" ht="14.25" customHeight="1" x14ac:dyDescent="0.3">
      <c r="B242" s="5">
        <v>30</v>
      </c>
      <c r="C242" s="5" t="s">
        <v>18</v>
      </c>
      <c r="F242" s="5">
        <v>15</v>
      </c>
      <c r="G242" s="6">
        <v>0.69633398376727951</v>
      </c>
      <c r="H242" s="6">
        <v>0.64473646250294092</v>
      </c>
      <c r="I242" s="7">
        <v>5.0533608893815203E-2</v>
      </c>
      <c r="J242" s="8"/>
    </row>
    <row r="243" spans="1:11" ht="14.25" customHeight="1" x14ac:dyDescent="0.3">
      <c r="B243" s="5">
        <v>40</v>
      </c>
      <c r="C243" s="5" t="s">
        <v>15</v>
      </c>
      <c r="F243" s="5">
        <v>15</v>
      </c>
      <c r="G243" s="6">
        <v>0.71119126231284202</v>
      </c>
      <c r="H243" s="6">
        <v>0.73089235641862071</v>
      </c>
      <c r="I243" s="7">
        <v>0.111421850244242</v>
      </c>
      <c r="J243" s="8"/>
    </row>
    <row r="244" spans="1:11" ht="14.25" customHeight="1" x14ac:dyDescent="0.3">
      <c r="B244" s="5">
        <v>50</v>
      </c>
      <c r="C244" s="5" t="s">
        <v>21</v>
      </c>
      <c r="F244" s="5">
        <v>15</v>
      </c>
      <c r="G244" s="6">
        <v>1.4246131386309002</v>
      </c>
      <c r="H244" s="6">
        <v>0.37596517223603676</v>
      </c>
      <c r="I244" s="7">
        <v>4.3344103714953598E-2</v>
      </c>
      <c r="J244" s="8"/>
    </row>
    <row r="245" spans="1:11" ht="14.25" customHeight="1" x14ac:dyDescent="0.3">
      <c r="B245" s="5">
        <v>60</v>
      </c>
      <c r="C245" s="5" t="s">
        <v>94</v>
      </c>
      <c r="F245" s="5">
        <v>15</v>
      </c>
      <c r="G245" s="6">
        <v>0.69410060410573693</v>
      </c>
      <c r="H245" s="6">
        <v>0.30182876312135098</v>
      </c>
      <c r="I245" s="7">
        <v>3.50421596453767E-2</v>
      </c>
      <c r="J245" s="8"/>
    </row>
    <row r="246" spans="1:11" ht="14.25" customHeight="1" x14ac:dyDescent="0.3">
      <c r="B246" s="5">
        <v>70</v>
      </c>
      <c r="C246" s="5" t="s">
        <v>24</v>
      </c>
      <c r="F246" s="5">
        <v>15</v>
      </c>
      <c r="G246" s="6">
        <v>1.8300083163147822</v>
      </c>
      <c r="H246" s="6">
        <v>0.25</v>
      </c>
      <c r="I246" s="7">
        <v>5.9160600070792602E-2</v>
      </c>
      <c r="J246" s="8"/>
    </row>
    <row r="247" spans="1:11" ht="14.25" customHeight="1" x14ac:dyDescent="0.3">
      <c r="B247" s="5">
        <v>80</v>
      </c>
      <c r="C247" s="5" t="s">
        <v>27</v>
      </c>
      <c r="D247" s="5" t="s">
        <v>28</v>
      </c>
      <c r="F247" s="5">
        <v>25</v>
      </c>
      <c r="G247" s="6">
        <v>0.5</v>
      </c>
      <c r="H247" s="6">
        <v>0.21</v>
      </c>
      <c r="I247" s="7">
        <v>0.134941999254343</v>
      </c>
      <c r="J247" s="8"/>
    </row>
    <row r="248" spans="1:11" ht="14.25" customHeight="1" x14ac:dyDescent="0.3">
      <c r="A248" s="5" t="s">
        <v>102</v>
      </c>
      <c r="B248" s="5">
        <v>10</v>
      </c>
      <c r="C248" s="5" t="s">
        <v>12</v>
      </c>
      <c r="F248" s="5">
        <v>15</v>
      </c>
      <c r="G248" s="6">
        <v>0.6</v>
      </c>
      <c r="H248" s="6">
        <v>0.84654423586639793</v>
      </c>
      <c r="I248" s="7">
        <v>8.5523607660504999E-2</v>
      </c>
      <c r="J248" s="8">
        <v>75.593588466466116</v>
      </c>
      <c r="K248" s="5" t="s">
        <v>13</v>
      </c>
    </row>
    <row r="249" spans="1:11" ht="14.25" customHeight="1" x14ac:dyDescent="0.3">
      <c r="B249" s="5">
        <v>20</v>
      </c>
      <c r="C249" s="5" t="s">
        <v>15</v>
      </c>
      <c r="F249" s="5">
        <v>15</v>
      </c>
      <c r="G249" s="6">
        <v>0.89466740405472689</v>
      </c>
      <c r="H249" s="6">
        <v>0.29551943063273156</v>
      </c>
      <c r="I249" s="7">
        <v>0.111421850244242</v>
      </c>
      <c r="J249" s="8"/>
    </row>
    <row r="250" spans="1:11" ht="14.25" customHeight="1" x14ac:dyDescent="0.3">
      <c r="B250" s="5">
        <v>30</v>
      </c>
      <c r="C250" s="5" t="s">
        <v>18</v>
      </c>
      <c r="F250" s="5">
        <v>15</v>
      </c>
      <c r="G250" s="6">
        <v>1.5234862535991451</v>
      </c>
      <c r="H250" s="6">
        <v>0.50921928897401791</v>
      </c>
      <c r="I250" s="7">
        <v>5.0533608893815203E-2</v>
      </c>
      <c r="J250" s="8"/>
    </row>
    <row r="251" spans="1:11" ht="14.25" customHeight="1" x14ac:dyDescent="0.3">
      <c r="B251" s="5">
        <v>40</v>
      </c>
      <c r="C251" s="5" t="s">
        <v>15</v>
      </c>
      <c r="F251" s="5">
        <v>15</v>
      </c>
      <c r="G251" s="6">
        <v>1.3785391761744645</v>
      </c>
      <c r="H251" s="6">
        <v>0.3827802204086348</v>
      </c>
      <c r="I251" s="7">
        <v>0.111421850244242</v>
      </c>
      <c r="J251" s="8"/>
    </row>
    <row r="252" spans="1:11" ht="14.25" customHeight="1" x14ac:dyDescent="0.3">
      <c r="B252" s="5">
        <v>50</v>
      </c>
      <c r="C252" s="5" t="s">
        <v>21</v>
      </c>
      <c r="F252" s="5">
        <v>15</v>
      </c>
      <c r="G252" s="6">
        <v>0.30242863508452156</v>
      </c>
      <c r="H252" s="6">
        <v>0.36824506961093362</v>
      </c>
      <c r="I252" s="7">
        <v>4.3344103714953598E-2</v>
      </c>
      <c r="J252" s="8"/>
    </row>
    <row r="253" spans="1:11" ht="14.25" customHeight="1" x14ac:dyDescent="0.3">
      <c r="B253" s="5">
        <v>60</v>
      </c>
      <c r="C253" s="5" t="s">
        <v>94</v>
      </c>
      <c r="F253" s="5">
        <v>15</v>
      </c>
      <c r="G253" s="6">
        <v>1.4137939557822583</v>
      </c>
      <c r="H253" s="6">
        <v>0.56160243276689603</v>
      </c>
      <c r="I253" s="7">
        <v>3.50421596453767E-2</v>
      </c>
      <c r="J253" s="8"/>
    </row>
    <row r="254" spans="1:11" ht="14.25" customHeight="1" x14ac:dyDescent="0.3">
      <c r="B254" s="5">
        <v>70</v>
      </c>
      <c r="C254" s="5" t="s">
        <v>24</v>
      </c>
      <c r="F254" s="5">
        <v>15</v>
      </c>
      <c r="G254" s="6">
        <v>1.0592730472484908</v>
      </c>
      <c r="H254" s="6">
        <v>0.26543392128638643</v>
      </c>
      <c r="I254" s="7">
        <v>5.9160600070792602E-2</v>
      </c>
      <c r="J254" s="8"/>
    </row>
    <row r="255" spans="1:11" ht="14.25" customHeight="1" x14ac:dyDescent="0.3">
      <c r="B255" s="5">
        <v>80</v>
      </c>
      <c r="C255" s="5" t="s">
        <v>27</v>
      </c>
      <c r="D255" s="5" t="s">
        <v>28</v>
      </c>
      <c r="F255" s="5">
        <v>25</v>
      </c>
      <c r="G255" s="6">
        <v>0.1</v>
      </c>
      <c r="H255" s="6">
        <v>0.44316641294124015</v>
      </c>
      <c r="I255" s="7">
        <v>0.134941999254343</v>
      </c>
      <c r="J255" s="8"/>
    </row>
    <row r="256" spans="1:11" ht="14.25" customHeight="1" x14ac:dyDescent="0.3">
      <c r="A256" s="5" t="s">
        <v>103</v>
      </c>
      <c r="B256" s="5">
        <v>10</v>
      </c>
      <c r="C256" s="5" t="s">
        <v>12</v>
      </c>
      <c r="F256" s="5">
        <v>15</v>
      </c>
      <c r="G256" s="6">
        <v>0.2</v>
      </c>
      <c r="H256" s="6">
        <v>0.38767715343398224</v>
      </c>
      <c r="I256" s="7">
        <v>8.5523607660504999E-2</v>
      </c>
      <c r="J256" s="8">
        <v>251.43715367747393</v>
      </c>
      <c r="K256" s="5" t="s">
        <v>32</v>
      </c>
    </row>
    <row r="257" spans="1:11" ht="14.25" customHeight="1" x14ac:dyDescent="0.3">
      <c r="B257" s="5">
        <v>20</v>
      </c>
      <c r="C257" s="5" t="s">
        <v>15</v>
      </c>
      <c r="F257" s="5">
        <v>15</v>
      </c>
      <c r="G257" s="6">
        <v>1.9923859740591201</v>
      </c>
      <c r="H257" s="6">
        <v>9.1167517328089476E-2</v>
      </c>
      <c r="I257" s="7">
        <v>0.111421850244242</v>
      </c>
      <c r="J257" s="8"/>
    </row>
    <row r="258" spans="1:11" ht="14.25" customHeight="1" x14ac:dyDescent="0.3">
      <c r="B258" s="5">
        <v>30</v>
      </c>
      <c r="C258" s="5" t="s">
        <v>18</v>
      </c>
      <c r="F258" s="5">
        <v>15</v>
      </c>
      <c r="G258" s="6">
        <v>0.59621083400006936</v>
      </c>
      <c r="H258" s="6">
        <v>0.30660374078625785</v>
      </c>
      <c r="I258" s="7">
        <v>5.0533608893815203E-2</v>
      </c>
      <c r="J258" s="8"/>
    </row>
    <row r="259" spans="1:11" ht="14.25" customHeight="1" x14ac:dyDescent="0.3">
      <c r="B259" s="5">
        <v>40</v>
      </c>
      <c r="C259" s="5" t="s">
        <v>15</v>
      </c>
      <c r="F259" s="5">
        <v>15</v>
      </c>
      <c r="G259" s="6">
        <v>1.3792332613601341</v>
      </c>
      <c r="H259" s="6">
        <v>0.48600493796692901</v>
      </c>
      <c r="I259" s="7">
        <v>0.111421850244242</v>
      </c>
      <c r="J259" s="8"/>
    </row>
    <row r="260" spans="1:11" ht="14.25" customHeight="1" x14ac:dyDescent="0.3">
      <c r="B260" s="5">
        <v>50</v>
      </c>
      <c r="C260" s="5" t="s">
        <v>21</v>
      </c>
      <c r="F260" s="5">
        <v>15</v>
      </c>
      <c r="G260" s="6">
        <v>0.63639330619750889</v>
      </c>
      <c r="H260" s="6">
        <v>0.34130947023071634</v>
      </c>
      <c r="I260" s="7">
        <v>4.3344103714953598E-2</v>
      </c>
      <c r="J260" s="8"/>
    </row>
    <row r="261" spans="1:11" ht="14.25" customHeight="1" x14ac:dyDescent="0.3">
      <c r="B261" s="5">
        <v>60</v>
      </c>
      <c r="C261" s="5" t="s">
        <v>94</v>
      </c>
      <c r="F261" s="5">
        <v>15</v>
      </c>
      <c r="G261" s="6">
        <v>1.7956575457926416</v>
      </c>
      <c r="H261" s="6">
        <v>0.59516390010010711</v>
      </c>
      <c r="I261" s="7">
        <v>3.50421596453767E-2</v>
      </c>
      <c r="J261" s="8"/>
    </row>
    <row r="262" spans="1:11" ht="14.25" customHeight="1" x14ac:dyDescent="0.3">
      <c r="B262" s="5">
        <v>70</v>
      </c>
      <c r="C262" s="5" t="s">
        <v>24</v>
      </c>
      <c r="F262" s="5">
        <v>15</v>
      </c>
      <c r="G262" s="6">
        <v>1.4337716323684762</v>
      </c>
      <c r="H262" s="6">
        <v>0.08</v>
      </c>
      <c r="I262" s="7">
        <v>5.9160600070792602E-2</v>
      </c>
      <c r="J262" s="8"/>
    </row>
    <row r="263" spans="1:11" ht="14.25" customHeight="1" x14ac:dyDescent="0.3">
      <c r="B263" s="5">
        <v>80</v>
      </c>
      <c r="C263" s="5" t="s">
        <v>27</v>
      </c>
      <c r="D263" s="5" t="s">
        <v>39</v>
      </c>
      <c r="E263" s="5">
        <v>1</v>
      </c>
      <c r="F263" s="5">
        <v>25</v>
      </c>
      <c r="G263" s="6">
        <v>0.69226047717568817</v>
      </c>
      <c r="H263" s="6">
        <v>0.57999999999999996</v>
      </c>
      <c r="I263" s="7">
        <v>0.134941999254343</v>
      </c>
      <c r="J263" s="8"/>
    </row>
    <row r="264" spans="1:11" ht="14.25" customHeight="1" x14ac:dyDescent="0.3">
      <c r="D264" s="5" t="s">
        <v>66</v>
      </c>
      <c r="E264" s="5">
        <v>1</v>
      </c>
      <c r="G264" s="6"/>
      <c r="H264" s="6"/>
      <c r="I264" s="7"/>
      <c r="J264" s="8"/>
    </row>
    <row r="265" spans="1:11" ht="14.25" customHeight="1" x14ac:dyDescent="0.3">
      <c r="D265" s="5" t="s">
        <v>75</v>
      </c>
      <c r="E265" s="5">
        <v>1</v>
      </c>
      <c r="G265" s="6"/>
      <c r="H265" s="6"/>
      <c r="I265" s="7"/>
      <c r="J265" s="8"/>
    </row>
    <row r="266" spans="1:11" ht="14.25" customHeight="1" x14ac:dyDescent="0.3">
      <c r="A266" s="5" t="s">
        <v>104</v>
      </c>
      <c r="B266" s="5">
        <v>10</v>
      </c>
      <c r="C266" s="5" t="s">
        <v>12</v>
      </c>
      <c r="F266" s="5">
        <v>10</v>
      </c>
      <c r="G266" s="6">
        <v>0.1</v>
      </c>
      <c r="H266" s="6">
        <v>0.63844359472454681</v>
      </c>
      <c r="I266" s="7">
        <v>8.5523607660504999E-2</v>
      </c>
      <c r="J266" s="8">
        <v>270.15730694699863</v>
      </c>
      <c r="K266" s="5" t="s">
        <v>32</v>
      </c>
    </row>
    <row r="267" spans="1:11" ht="14.25" customHeight="1" x14ac:dyDescent="0.3">
      <c r="B267" s="5">
        <v>20</v>
      </c>
      <c r="C267" s="5" t="s">
        <v>15</v>
      </c>
      <c r="F267" s="5">
        <v>10</v>
      </c>
      <c r="G267" s="6">
        <v>0.21286891556132437</v>
      </c>
      <c r="H267" s="6">
        <v>0.21042646921396391</v>
      </c>
      <c r="I267" s="7">
        <v>0.111421850244242</v>
      </c>
      <c r="J267" s="8"/>
    </row>
    <row r="268" spans="1:11" ht="14.25" customHeight="1" x14ac:dyDescent="0.3">
      <c r="B268" s="5">
        <v>30</v>
      </c>
      <c r="C268" s="5" t="s">
        <v>18</v>
      </c>
      <c r="F268" s="5">
        <v>10</v>
      </c>
      <c r="G268" s="6">
        <v>0.54000751140183789</v>
      </c>
      <c r="H268" s="6">
        <v>0.60842001855530992</v>
      </c>
      <c r="I268" s="7">
        <v>5.0533608893815203E-2</v>
      </c>
      <c r="J268" s="8"/>
    </row>
    <row r="269" spans="1:11" ht="14.25" customHeight="1" x14ac:dyDescent="0.3">
      <c r="B269" s="5">
        <v>40</v>
      </c>
      <c r="C269" s="5" t="s">
        <v>15</v>
      </c>
      <c r="F269" s="5">
        <v>10</v>
      </c>
      <c r="G269" s="6">
        <v>9.9179428623368926E-2</v>
      </c>
      <c r="H269" s="6">
        <v>0.43414518289501824</v>
      </c>
      <c r="I269" s="7">
        <v>0.111421850244242</v>
      </c>
      <c r="J269" s="8"/>
    </row>
    <row r="270" spans="1:11" ht="14.25" customHeight="1" x14ac:dyDescent="0.3">
      <c r="B270" s="5">
        <v>50</v>
      </c>
      <c r="C270" s="5" t="s">
        <v>21</v>
      </c>
      <c r="F270" s="5">
        <v>10</v>
      </c>
      <c r="G270" s="6">
        <v>1.7691353456419003</v>
      </c>
      <c r="H270" s="6">
        <v>0.57061193569381019</v>
      </c>
      <c r="I270" s="7">
        <v>4.3344103714953598E-2</v>
      </c>
      <c r="J270" s="8"/>
    </row>
    <row r="271" spans="1:11" ht="14.25" customHeight="1" x14ac:dyDescent="0.3">
      <c r="B271" s="5">
        <v>60</v>
      </c>
      <c r="C271" s="5" t="s">
        <v>94</v>
      </c>
      <c r="F271" s="5">
        <v>10</v>
      </c>
      <c r="G271" s="6">
        <v>0.3385851705922065</v>
      </c>
      <c r="H271" s="6">
        <v>0.61801446545489691</v>
      </c>
      <c r="I271" s="7">
        <v>3.50421596453767E-2</v>
      </c>
      <c r="J271" s="8"/>
    </row>
    <row r="272" spans="1:11" ht="14.25" customHeight="1" x14ac:dyDescent="0.3">
      <c r="B272" s="5">
        <v>70</v>
      </c>
      <c r="C272" s="5" t="s">
        <v>24</v>
      </c>
      <c r="F272" s="5">
        <v>10</v>
      </c>
      <c r="G272" s="6">
        <v>1.1117335979145022</v>
      </c>
      <c r="H272" s="6">
        <v>0.24</v>
      </c>
      <c r="I272" s="7">
        <v>5.9160600070792602E-2</v>
      </c>
      <c r="J272" s="8"/>
    </row>
    <row r="273" spans="1:11" ht="14.25" customHeight="1" x14ac:dyDescent="0.3">
      <c r="B273" s="5">
        <v>80</v>
      </c>
      <c r="C273" s="5" t="s">
        <v>27</v>
      </c>
      <c r="D273" s="5" t="s">
        <v>59</v>
      </c>
      <c r="E273" s="5">
        <v>2</v>
      </c>
      <c r="F273" s="5">
        <v>20</v>
      </c>
      <c r="G273" s="6">
        <v>0.80269847588420484</v>
      </c>
      <c r="H273" s="6">
        <v>0.36636110819450873</v>
      </c>
      <c r="I273" s="7">
        <v>0.134941999254343</v>
      </c>
      <c r="J273" s="8"/>
    </row>
    <row r="274" spans="1:11" ht="14.25" customHeight="1" x14ac:dyDescent="0.3">
      <c r="A274" s="5" t="s">
        <v>88</v>
      </c>
      <c r="B274" s="5">
        <v>10</v>
      </c>
      <c r="C274" s="5" t="s">
        <v>15</v>
      </c>
      <c r="F274" s="5">
        <v>5</v>
      </c>
      <c r="G274" s="6">
        <v>1.6677688688396832</v>
      </c>
      <c r="H274" s="6">
        <v>0.8883457902895977</v>
      </c>
      <c r="I274" s="7">
        <v>0.111421850244242</v>
      </c>
      <c r="J274" s="8">
        <v>129.91494734440451</v>
      </c>
      <c r="K274" s="5" t="s">
        <v>13</v>
      </c>
    </row>
    <row r="275" spans="1:11" ht="14.25" customHeight="1" x14ac:dyDescent="0.3">
      <c r="B275" s="5">
        <v>20</v>
      </c>
      <c r="C275" s="5" t="s">
        <v>24</v>
      </c>
      <c r="F275" s="5">
        <v>5</v>
      </c>
      <c r="G275" s="6">
        <v>1.2953457092410003</v>
      </c>
      <c r="H275" s="6">
        <v>0.13</v>
      </c>
      <c r="I275" s="7">
        <v>5.9160600070792602E-2</v>
      </c>
      <c r="J275" s="8"/>
    </row>
    <row r="276" spans="1:11" ht="14.25" customHeight="1" x14ac:dyDescent="0.3">
      <c r="B276" s="5">
        <v>30</v>
      </c>
      <c r="C276" s="5" t="s">
        <v>15</v>
      </c>
      <c r="F276" s="5">
        <v>5</v>
      </c>
      <c r="G276" s="6">
        <v>0.78955603282825981</v>
      </c>
      <c r="H276" s="6">
        <v>9.0978884246580405E-2</v>
      </c>
      <c r="I276" s="7">
        <v>0.111421850244242</v>
      </c>
      <c r="J276" s="8"/>
    </row>
    <row r="277" spans="1:11" ht="14.25" customHeight="1" x14ac:dyDescent="0.3">
      <c r="B277" s="5">
        <v>40</v>
      </c>
      <c r="C277" s="5" t="s">
        <v>21</v>
      </c>
      <c r="F277" s="5">
        <v>5</v>
      </c>
      <c r="G277" s="6">
        <v>1.7831410493457072</v>
      </c>
      <c r="H277" s="6">
        <v>0.89880079288637793</v>
      </c>
      <c r="I277" s="7">
        <v>4.3344103714953598E-2</v>
      </c>
      <c r="J277" s="8"/>
    </row>
    <row r="278" spans="1:11" ht="14.25" customHeight="1" x14ac:dyDescent="0.3">
      <c r="B278" s="5">
        <v>50</v>
      </c>
      <c r="C278" s="5" t="s">
        <v>24</v>
      </c>
      <c r="F278" s="5">
        <v>5</v>
      </c>
      <c r="G278" s="6">
        <v>1.4731361137559038</v>
      </c>
      <c r="H278" s="6">
        <v>0.12</v>
      </c>
      <c r="I278" s="7">
        <v>5.9160600070792602E-2</v>
      </c>
      <c r="J278" s="8"/>
    </row>
    <row r="279" spans="1:11" ht="14.25" customHeight="1" x14ac:dyDescent="0.3">
      <c r="B279" s="5">
        <v>60</v>
      </c>
      <c r="C279" s="5" t="s">
        <v>18</v>
      </c>
      <c r="F279" s="5">
        <v>5</v>
      </c>
      <c r="G279" s="6">
        <v>0.74059959988807811</v>
      </c>
      <c r="H279" s="6">
        <v>0.54614652810514375</v>
      </c>
      <c r="I279" s="7">
        <v>5.0533608893815203E-2</v>
      </c>
      <c r="J279" s="8"/>
    </row>
    <row r="280" spans="1:11" ht="14.25" customHeight="1" x14ac:dyDescent="0.3">
      <c r="B280" s="5">
        <v>70</v>
      </c>
      <c r="C280" s="5" t="s">
        <v>24</v>
      </c>
      <c r="F280" s="5">
        <v>5</v>
      </c>
      <c r="G280" s="6">
        <v>1.1144754832545545</v>
      </c>
      <c r="H280" s="6">
        <v>0.16</v>
      </c>
      <c r="I280" s="7">
        <v>5.9160600070792602E-2</v>
      </c>
      <c r="J280" s="8"/>
    </row>
    <row r="281" spans="1:11" ht="14.25" customHeight="1" x14ac:dyDescent="0.3">
      <c r="A281" s="5" t="s">
        <v>59</v>
      </c>
      <c r="B281" s="5">
        <v>10</v>
      </c>
      <c r="C281" s="5" t="s">
        <v>15</v>
      </c>
      <c r="F281" s="5">
        <v>5</v>
      </c>
      <c r="G281" s="6">
        <v>1.7534161363738119</v>
      </c>
      <c r="H281" s="6">
        <v>0.27633557973865797</v>
      </c>
      <c r="I281" s="7">
        <v>0.111421850244242</v>
      </c>
      <c r="J281" s="8">
        <v>94.066158655416913</v>
      </c>
      <c r="K281" s="5" t="s">
        <v>13</v>
      </c>
    </row>
    <row r="282" spans="1:11" ht="14.25" customHeight="1" x14ac:dyDescent="0.3">
      <c r="B282" s="5">
        <v>20</v>
      </c>
      <c r="C282" s="5" t="s">
        <v>24</v>
      </c>
      <c r="F282" s="5">
        <v>5</v>
      </c>
      <c r="G282" s="6">
        <v>0.40453309469550702</v>
      </c>
      <c r="H282" s="6">
        <v>0.12</v>
      </c>
      <c r="I282" s="7">
        <v>5.9160600070792602E-2</v>
      </c>
      <c r="J282" s="8"/>
    </row>
    <row r="283" spans="1:11" ht="14.25" customHeight="1" x14ac:dyDescent="0.3">
      <c r="B283" s="5">
        <v>30</v>
      </c>
      <c r="C283" s="5" t="s">
        <v>15</v>
      </c>
      <c r="F283" s="5">
        <v>5</v>
      </c>
      <c r="G283" s="6">
        <v>0.38750125398588353</v>
      </c>
      <c r="H283" s="6">
        <v>0.41085497071645899</v>
      </c>
      <c r="I283" s="7">
        <v>0.111421850244242</v>
      </c>
      <c r="J283" s="8"/>
    </row>
    <row r="284" spans="1:11" ht="14.25" customHeight="1" x14ac:dyDescent="0.3">
      <c r="B284" s="5">
        <v>40</v>
      </c>
      <c r="C284" s="5" t="s">
        <v>21</v>
      </c>
      <c r="F284" s="5">
        <v>5</v>
      </c>
      <c r="G284" s="6">
        <v>1.7820644263570586</v>
      </c>
      <c r="H284" s="6">
        <v>0.6373316349558048</v>
      </c>
      <c r="I284" s="7">
        <v>4.3344103714953598E-2</v>
      </c>
      <c r="J284" s="8"/>
    </row>
    <row r="285" spans="1:11" ht="14.25" customHeight="1" x14ac:dyDescent="0.3">
      <c r="B285" s="5">
        <v>50</v>
      </c>
      <c r="C285" s="5" t="s">
        <v>24</v>
      </c>
      <c r="F285" s="5">
        <v>5</v>
      </c>
      <c r="G285" s="6">
        <v>1.4420301743980455</v>
      </c>
      <c r="H285" s="6">
        <v>0.1</v>
      </c>
      <c r="I285" s="7">
        <v>5.9160600070792602E-2</v>
      </c>
      <c r="J285" s="8"/>
    </row>
    <row r="286" spans="1:11" ht="14.25" customHeight="1" x14ac:dyDescent="0.3">
      <c r="B286" s="5">
        <v>60</v>
      </c>
      <c r="C286" s="5" t="s">
        <v>18</v>
      </c>
      <c r="F286" s="5">
        <v>5</v>
      </c>
      <c r="G286" s="6">
        <v>1.5451531708960602</v>
      </c>
      <c r="H286" s="6">
        <v>0.35270110998190707</v>
      </c>
      <c r="I286" s="7">
        <v>5.0533608893815203E-2</v>
      </c>
      <c r="J286" s="8"/>
    </row>
    <row r="287" spans="1:11" ht="14.25" customHeight="1" x14ac:dyDescent="0.3">
      <c r="B287" s="5">
        <v>70</v>
      </c>
      <c r="C287" s="5" t="s">
        <v>24</v>
      </c>
      <c r="F287" s="5">
        <v>5</v>
      </c>
      <c r="G287" s="6">
        <v>1.8820392082638842</v>
      </c>
      <c r="H287" s="6">
        <v>0.2591988416017712</v>
      </c>
      <c r="I287" s="7">
        <v>5.9160600070792602E-2</v>
      </c>
      <c r="J287" s="8"/>
    </row>
    <row r="288" spans="1:11" ht="14.25" customHeight="1" x14ac:dyDescent="0.3">
      <c r="G288" s="6"/>
      <c r="H288" s="6"/>
      <c r="I288" s="7"/>
      <c r="J288" s="8"/>
    </row>
    <row r="289" spans="7:10" ht="14.25" customHeight="1" x14ac:dyDescent="0.3">
      <c r="G289" s="6"/>
      <c r="H289" s="6"/>
      <c r="I289" s="7"/>
      <c r="J289" s="8"/>
    </row>
    <row r="290" spans="7:10" ht="14.25" customHeight="1" x14ac:dyDescent="0.3">
      <c r="G290" s="6"/>
      <c r="H290" s="6"/>
      <c r="I290" s="7"/>
      <c r="J290" s="8"/>
    </row>
    <row r="291" spans="7:10" ht="14.25" customHeight="1" x14ac:dyDescent="0.3">
      <c r="G291" s="6"/>
      <c r="H291" s="6"/>
      <c r="I291" s="7"/>
      <c r="J291" s="8"/>
    </row>
    <row r="292" spans="7:10" ht="14.25" customHeight="1" x14ac:dyDescent="0.3">
      <c r="G292" s="6"/>
      <c r="H292" s="6"/>
      <c r="I292" s="7"/>
      <c r="J292" s="8"/>
    </row>
    <row r="293" spans="7:10" ht="14.25" customHeight="1" x14ac:dyDescent="0.3">
      <c r="G293" s="6"/>
      <c r="H293" s="6"/>
      <c r="I293" s="7"/>
      <c r="J293" s="8"/>
    </row>
    <row r="294" spans="7:10" ht="14.25" customHeight="1" x14ac:dyDescent="0.3">
      <c r="G294" s="6"/>
      <c r="H294" s="6"/>
      <c r="I294" s="7"/>
      <c r="J294" s="8"/>
    </row>
    <row r="295" spans="7:10" ht="14.25" customHeight="1" x14ac:dyDescent="0.3">
      <c r="G295" s="6"/>
      <c r="H295" s="6"/>
      <c r="I295" s="7"/>
      <c r="J295" s="8"/>
    </row>
    <row r="296" spans="7:10" ht="14.25" customHeight="1" x14ac:dyDescent="0.3">
      <c r="G296" s="6"/>
      <c r="H296" s="6"/>
      <c r="I296" s="7"/>
      <c r="J296" s="8"/>
    </row>
    <row r="297" spans="7:10" ht="14.25" customHeight="1" x14ac:dyDescent="0.3">
      <c r="G297" s="6"/>
      <c r="H297" s="6"/>
      <c r="I297" s="7"/>
      <c r="J297" s="8"/>
    </row>
    <row r="298" spans="7:10" ht="14.25" customHeight="1" x14ac:dyDescent="0.3">
      <c r="G298" s="6"/>
      <c r="H298" s="6"/>
      <c r="I298" s="7"/>
      <c r="J298" s="8"/>
    </row>
    <row r="299" spans="7:10" ht="14.25" customHeight="1" x14ac:dyDescent="0.3">
      <c r="G299" s="6"/>
      <c r="H299" s="6"/>
      <c r="I299" s="7"/>
      <c r="J299" s="8"/>
    </row>
    <row r="300" spans="7:10" ht="14.25" customHeight="1" x14ac:dyDescent="0.3">
      <c r="G300" s="6"/>
      <c r="H300" s="6"/>
      <c r="I300" s="7"/>
      <c r="J300" s="8"/>
    </row>
    <row r="301" spans="7:10" ht="14.25" customHeight="1" x14ac:dyDescent="0.3">
      <c r="G301" s="6"/>
      <c r="H301" s="6"/>
      <c r="I301" s="7"/>
      <c r="J301" s="8"/>
    </row>
    <row r="302" spans="7:10" ht="14.25" customHeight="1" x14ac:dyDescent="0.3">
      <c r="G302" s="6"/>
      <c r="H302" s="6"/>
      <c r="I302" s="7"/>
      <c r="J302" s="8"/>
    </row>
    <row r="303" spans="7:10" ht="14.25" customHeight="1" x14ac:dyDescent="0.3">
      <c r="G303" s="6"/>
      <c r="H303" s="6"/>
      <c r="I303" s="7"/>
      <c r="J303" s="8"/>
    </row>
    <row r="304" spans="7:10" ht="14.25" customHeight="1" x14ac:dyDescent="0.3">
      <c r="G304" s="6"/>
      <c r="H304" s="6"/>
      <c r="I304" s="7"/>
      <c r="J304" s="8"/>
    </row>
    <row r="305" spans="7:10" ht="14.25" customHeight="1" x14ac:dyDescent="0.3">
      <c r="G305" s="6"/>
      <c r="H305" s="6"/>
      <c r="I305" s="7"/>
      <c r="J305" s="8"/>
    </row>
    <row r="306" spans="7:10" ht="14.25" customHeight="1" x14ac:dyDescent="0.3">
      <c r="G306" s="6"/>
      <c r="H306" s="6"/>
      <c r="I306" s="7"/>
      <c r="J306" s="8"/>
    </row>
    <row r="307" spans="7:10" ht="14.25" customHeight="1" x14ac:dyDescent="0.3">
      <c r="G307" s="6"/>
      <c r="H307" s="6"/>
      <c r="I307" s="7"/>
      <c r="J307" s="8"/>
    </row>
    <row r="308" spans="7:10" ht="14.25" customHeight="1" x14ac:dyDescent="0.3">
      <c r="G308" s="6"/>
      <c r="H308" s="6"/>
      <c r="I308" s="7"/>
      <c r="J308" s="8"/>
    </row>
    <row r="309" spans="7:10" ht="14.25" customHeight="1" x14ac:dyDescent="0.3">
      <c r="G309" s="6"/>
      <c r="H309" s="6"/>
      <c r="I309" s="7"/>
      <c r="J309" s="8"/>
    </row>
    <row r="310" spans="7:10" ht="14.25" customHeight="1" x14ac:dyDescent="0.3">
      <c r="G310" s="6"/>
      <c r="H310" s="6"/>
      <c r="I310" s="7"/>
      <c r="J310" s="8"/>
    </row>
    <row r="311" spans="7:10" ht="14.25" customHeight="1" x14ac:dyDescent="0.3">
      <c r="G311" s="6"/>
      <c r="H311" s="6"/>
      <c r="I311" s="7"/>
      <c r="J311" s="8"/>
    </row>
    <row r="312" spans="7:10" ht="14.25" customHeight="1" x14ac:dyDescent="0.3">
      <c r="G312" s="6"/>
      <c r="H312" s="6"/>
      <c r="I312" s="7"/>
      <c r="J312" s="8"/>
    </row>
    <row r="313" spans="7:10" ht="14.25" customHeight="1" x14ac:dyDescent="0.3">
      <c r="G313" s="6"/>
      <c r="H313" s="6"/>
      <c r="I313" s="7"/>
      <c r="J313" s="8"/>
    </row>
    <row r="314" spans="7:10" ht="14.25" customHeight="1" x14ac:dyDescent="0.3">
      <c r="G314" s="6"/>
      <c r="H314" s="6"/>
      <c r="I314" s="7"/>
      <c r="J314" s="8"/>
    </row>
    <row r="315" spans="7:10" ht="14.25" customHeight="1" x14ac:dyDescent="0.3">
      <c r="G315" s="6"/>
      <c r="H315" s="6"/>
      <c r="I315" s="7"/>
      <c r="J315" s="8"/>
    </row>
    <row r="316" spans="7:10" ht="14.25" customHeight="1" x14ac:dyDescent="0.3">
      <c r="G316" s="6"/>
      <c r="H316" s="6"/>
      <c r="I316" s="7"/>
      <c r="J316" s="8"/>
    </row>
    <row r="317" spans="7:10" ht="14.25" customHeight="1" x14ac:dyDescent="0.3">
      <c r="G317" s="6"/>
      <c r="H317" s="6"/>
      <c r="I317" s="7"/>
      <c r="J317" s="8"/>
    </row>
    <row r="318" spans="7:10" ht="14.25" customHeight="1" x14ac:dyDescent="0.3">
      <c r="G318" s="6"/>
      <c r="H318" s="6"/>
      <c r="I318" s="7"/>
      <c r="J318" s="8"/>
    </row>
    <row r="319" spans="7:10" ht="14.25" customHeight="1" x14ac:dyDescent="0.3">
      <c r="G319" s="6"/>
      <c r="H319" s="6"/>
      <c r="I319" s="7"/>
      <c r="J319" s="8"/>
    </row>
    <row r="320" spans="7:10" ht="14.25" customHeight="1" x14ac:dyDescent="0.3">
      <c r="G320" s="6"/>
      <c r="H320" s="6"/>
      <c r="I320" s="7"/>
      <c r="J320" s="8"/>
    </row>
    <row r="321" spans="7:10" ht="14.25" customHeight="1" x14ac:dyDescent="0.3">
      <c r="G321" s="6"/>
      <c r="H321" s="6"/>
      <c r="I321" s="7"/>
      <c r="J321" s="8"/>
    </row>
    <row r="322" spans="7:10" ht="14.25" customHeight="1" x14ac:dyDescent="0.3">
      <c r="G322" s="6"/>
      <c r="H322" s="6"/>
      <c r="I322" s="7"/>
      <c r="J322" s="8"/>
    </row>
    <row r="323" spans="7:10" ht="14.25" customHeight="1" x14ac:dyDescent="0.3">
      <c r="G323" s="6"/>
      <c r="H323" s="6"/>
      <c r="I323" s="7"/>
      <c r="J323" s="8"/>
    </row>
    <row r="324" spans="7:10" ht="14.25" customHeight="1" x14ac:dyDescent="0.3">
      <c r="G324" s="6"/>
      <c r="H324" s="6"/>
      <c r="I324" s="7"/>
      <c r="J324" s="8"/>
    </row>
    <row r="325" spans="7:10" ht="14.25" customHeight="1" x14ac:dyDescent="0.3">
      <c r="G325" s="6"/>
      <c r="H325" s="6"/>
      <c r="I325" s="7"/>
      <c r="J325" s="8"/>
    </row>
    <row r="326" spans="7:10" ht="14.25" customHeight="1" x14ac:dyDescent="0.3">
      <c r="G326" s="6"/>
      <c r="H326" s="6"/>
      <c r="I326" s="7"/>
      <c r="J326" s="8"/>
    </row>
    <row r="327" spans="7:10" ht="14.25" customHeight="1" x14ac:dyDescent="0.3">
      <c r="G327" s="6"/>
      <c r="H327" s="6"/>
      <c r="I327" s="7"/>
      <c r="J327" s="8"/>
    </row>
    <row r="328" spans="7:10" ht="14.25" customHeight="1" x14ac:dyDescent="0.3">
      <c r="G328" s="6"/>
      <c r="H328" s="6"/>
      <c r="I328" s="7"/>
      <c r="J328" s="8"/>
    </row>
    <row r="329" spans="7:10" ht="14.25" customHeight="1" x14ac:dyDescent="0.3">
      <c r="G329" s="6"/>
      <c r="H329" s="6"/>
      <c r="I329" s="7"/>
      <c r="J329" s="8"/>
    </row>
    <row r="330" spans="7:10" ht="14.25" customHeight="1" x14ac:dyDescent="0.3">
      <c r="G330" s="6"/>
      <c r="H330" s="6"/>
      <c r="I330" s="7"/>
      <c r="J330" s="8"/>
    </row>
    <row r="331" spans="7:10" ht="14.25" customHeight="1" x14ac:dyDescent="0.3">
      <c r="G331" s="6"/>
      <c r="H331" s="6"/>
      <c r="I331" s="7"/>
      <c r="J331" s="8"/>
    </row>
    <row r="332" spans="7:10" ht="14.25" customHeight="1" x14ac:dyDescent="0.3">
      <c r="G332" s="6"/>
      <c r="H332" s="6"/>
      <c r="I332" s="7"/>
      <c r="J332" s="8"/>
    </row>
    <row r="333" spans="7:10" ht="14.25" customHeight="1" x14ac:dyDescent="0.3">
      <c r="G333" s="6"/>
      <c r="H333" s="6"/>
      <c r="I333" s="7"/>
      <c r="J333" s="8"/>
    </row>
    <row r="334" spans="7:10" ht="14.25" customHeight="1" x14ac:dyDescent="0.3">
      <c r="G334" s="6"/>
      <c r="H334" s="6"/>
      <c r="I334" s="7"/>
      <c r="J334" s="8"/>
    </row>
    <row r="335" spans="7:10" ht="14.25" customHeight="1" x14ac:dyDescent="0.3">
      <c r="G335" s="6"/>
      <c r="H335" s="6"/>
      <c r="I335" s="7"/>
      <c r="J335" s="8"/>
    </row>
    <row r="336" spans="7:10" ht="14.25" customHeight="1" x14ac:dyDescent="0.3">
      <c r="G336" s="6"/>
      <c r="H336" s="6"/>
      <c r="I336" s="7"/>
      <c r="J336" s="8"/>
    </row>
    <row r="337" spans="7:10" ht="14.25" customHeight="1" x14ac:dyDescent="0.3">
      <c r="G337" s="6"/>
      <c r="H337" s="6"/>
      <c r="I337" s="7"/>
      <c r="J337" s="8"/>
    </row>
    <row r="338" spans="7:10" ht="14.25" customHeight="1" x14ac:dyDescent="0.3">
      <c r="G338" s="6"/>
      <c r="H338" s="6"/>
      <c r="I338" s="7"/>
      <c r="J338" s="8"/>
    </row>
    <row r="339" spans="7:10" ht="14.25" customHeight="1" x14ac:dyDescent="0.3">
      <c r="G339" s="6"/>
      <c r="H339" s="6"/>
      <c r="I339" s="7"/>
      <c r="J339" s="8"/>
    </row>
    <row r="340" spans="7:10" ht="14.25" customHeight="1" x14ac:dyDescent="0.3">
      <c r="G340" s="6"/>
      <c r="H340" s="6"/>
      <c r="I340" s="7"/>
      <c r="J340" s="8"/>
    </row>
    <row r="341" spans="7:10" ht="14.25" customHeight="1" x14ac:dyDescent="0.3">
      <c r="G341" s="6"/>
      <c r="H341" s="6"/>
      <c r="I341" s="7"/>
      <c r="J341" s="8"/>
    </row>
    <row r="342" spans="7:10" ht="14.25" customHeight="1" x14ac:dyDescent="0.3">
      <c r="G342" s="6"/>
      <c r="H342" s="6"/>
      <c r="I342" s="7"/>
      <c r="J342" s="8"/>
    </row>
    <row r="343" spans="7:10" ht="14.25" customHeight="1" x14ac:dyDescent="0.3">
      <c r="G343" s="6"/>
      <c r="H343" s="6"/>
      <c r="I343" s="7"/>
      <c r="J343" s="8"/>
    </row>
    <row r="344" spans="7:10" ht="14.25" customHeight="1" x14ac:dyDescent="0.3">
      <c r="G344" s="6"/>
      <c r="H344" s="6"/>
      <c r="I344" s="7"/>
      <c r="J344" s="8"/>
    </row>
    <row r="345" spans="7:10" ht="14.25" customHeight="1" x14ac:dyDescent="0.3">
      <c r="G345" s="6"/>
      <c r="H345" s="6"/>
      <c r="I345" s="7"/>
      <c r="J345" s="8"/>
    </row>
    <row r="346" spans="7:10" ht="14.25" customHeight="1" x14ac:dyDescent="0.3">
      <c r="G346" s="6"/>
      <c r="H346" s="6"/>
      <c r="I346" s="7"/>
      <c r="J346" s="8"/>
    </row>
    <row r="347" spans="7:10" ht="14.25" customHeight="1" x14ac:dyDescent="0.3">
      <c r="G347" s="6"/>
      <c r="H347" s="6"/>
      <c r="I347" s="7"/>
      <c r="J347" s="8"/>
    </row>
    <row r="348" spans="7:10" ht="14.25" customHeight="1" x14ac:dyDescent="0.3">
      <c r="G348" s="6"/>
      <c r="H348" s="6"/>
      <c r="I348" s="7"/>
      <c r="J348" s="8"/>
    </row>
    <row r="349" spans="7:10" ht="14.25" customHeight="1" x14ac:dyDescent="0.3">
      <c r="G349" s="6"/>
      <c r="H349" s="6"/>
      <c r="I349" s="7"/>
      <c r="J349" s="8"/>
    </row>
    <row r="350" spans="7:10" ht="14.25" customHeight="1" x14ac:dyDescent="0.3">
      <c r="G350" s="6"/>
      <c r="H350" s="6"/>
      <c r="I350" s="7"/>
      <c r="J350" s="8"/>
    </row>
    <row r="351" spans="7:10" ht="14.25" customHeight="1" x14ac:dyDescent="0.3">
      <c r="G351" s="6"/>
      <c r="H351" s="6"/>
      <c r="I351" s="7"/>
      <c r="J351" s="8"/>
    </row>
    <row r="352" spans="7:10" ht="14.25" customHeight="1" x14ac:dyDescent="0.3">
      <c r="G352" s="6"/>
      <c r="H352" s="6"/>
      <c r="I352" s="7"/>
      <c r="J352" s="8"/>
    </row>
    <row r="353" spans="7:10" ht="14.25" customHeight="1" x14ac:dyDescent="0.3">
      <c r="G353" s="6"/>
      <c r="H353" s="6"/>
      <c r="I353" s="7"/>
      <c r="J353" s="8"/>
    </row>
    <row r="354" spans="7:10" ht="14.25" customHeight="1" x14ac:dyDescent="0.3">
      <c r="G354" s="6"/>
      <c r="H354" s="6"/>
      <c r="I354" s="7"/>
      <c r="J354" s="8"/>
    </row>
    <row r="355" spans="7:10" ht="14.25" customHeight="1" x14ac:dyDescent="0.3">
      <c r="G355" s="6"/>
      <c r="H355" s="6"/>
      <c r="I355" s="7"/>
      <c r="J355" s="8"/>
    </row>
    <row r="356" spans="7:10" ht="14.25" customHeight="1" x14ac:dyDescent="0.3">
      <c r="G356" s="6"/>
      <c r="H356" s="6"/>
      <c r="I356" s="7"/>
      <c r="J356" s="8"/>
    </row>
    <row r="357" spans="7:10" ht="14.25" customHeight="1" x14ac:dyDescent="0.3">
      <c r="G357" s="6"/>
      <c r="H357" s="6"/>
      <c r="I357" s="7"/>
      <c r="J357" s="8"/>
    </row>
    <row r="358" spans="7:10" ht="14.25" customHeight="1" x14ac:dyDescent="0.3">
      <c r="G358" s="6"/>
      <c r="H358" s="6"/>
      <c r="I358" s="7"/>
      <c r="J358" s="8"/>
    </row>
    <row r="359" spans="7:10" ht="14.25" customHeight="1" x14ac:dyDescent="0.3">
      <c r="G359" s="6"/>
      <c r="H359" s="6"/>
      <c r="I359" s="7"/>
      <c r="J359" s="8"/>
    </row>
    <row r="360" spans="7:10" ht="14.25" customHeight="1" x14ac:dyDescent="0.3">
      <c r="G360" s="6"/>
      <c r="H360" s="6"/>
      <c r="I360" s="7"/>
      <c r="J360" s="8"/>
    </row>
    <row r="361" spans="7:10" ht="14.25" customHeight="1" x14ac:dyDescent="0.3">
      <c r="G361" s="6"/>
      <c r="H361" s="6"/>
      <c r="I361" s="7"/>
      <c r="J361" s="8"/>
    </row>
    <row r="362" spans="7:10" ht="14.25" customHeight="1" x14ac:dyDescent="0.3">
      <c r="G362" s="6"/>
      <c r="H362" s="6"/>
      <c r="I362" s="7"/>
      <c r="J362" s="8"/>
    </row>
    <row r="363" spans="7:10" ht="14.25" customHeight="1" x14ac:dyDescent="0.3">
      <c r="G363" s="6"/>
      <c r="H363" s="6"/>
      <c r="I363" s="7"/>
      <c r="J363" s="8"/>
    </row>
    <row r="364" spans="7:10" ht="14.25" customHeight="1" x14ac:dyDescent="0.3">
      <c r="G364" s="6"/>
      <c r="H364" s="6"/>
      <c r="I364" s="7"/>
      <c r="J364" s="8"/>
    </row>
    <row r="365" spans="7:10" ht="14.25" customHeight="1" x14ac:dyDescent="0.3">
      <c r="G365" s="6"/>
      <c r="H365" s="6"/>
      <c r="I365" s="7"/>
      <c r="J365" s="8"/>
    </row>
    <row r="366" spans="7:10" ht="14.25" customHeight="1" x14ac:dyDescent="0.3">
      <c r="G366" s="6"/>
      <c r="H366" s="6"/>
      <c r="I366" s="7"/>
      <c r="J366" s="8"/>
    </row>
    <row r="367" spans="7:10" ht="14.25" customHeight="1" x14ac:dyDescent="0.3">
      <c r="G367" s="6"/>
      <c r="H367" s="6"/>
      <c r="I367" s="7"/>
      <c r="J367" s="8"/>
    </row>
    <row r="368" spans="7:10" ht="14.25" customHeight="1" x14ac:dyDescent="0.3">
      <c r="G368" s="6"/>
      <c r="H368" s="6"/>
      <c r="I368" s="7"/>
      <c r="J368" s="8"/>
    </row>
    <row r="369" spans="7:10" ht="14.25" customHeight="1" x14ac:dyDescent="0.3">
      <c r="G369" s="6"/>
      <c r="H369" s="6"/>
      <c r="I369" s="7"/>
      <c r="J369" s="8"/>
    </row>
    <row r="370" spans="7:10" ht="14.25" customHeight="1" x14ac:dyDescent="0.3">
      <c r="G370" s="6"/>
      <c r="H370" s="6"/>
      <c r="I370" s="7"/>
      <c r="J370" s="8"/>
    </row>
    <row r="371" spans="7:10" ht="14.25" customHeight="1" x14ac:dyDescent="0.3">
      <c r="G371" s="6"/>
      <c r="H371" s="6"/>
      <c r="I371" s="7"/>
      <c r="J371" s="8"/>
    </row>
    <row r="372" spans="7:10" ht="14.25" customHeight="1" x14ac:dyDescent="0.3">
      <c r="G372" s="6"/>
      <c r="H372" s="6"/>
      <c r="I372" s="7"/>
      <c r="J372" s="8"/>
    </row>
    <row r="373" spans="7:10" ht="14.25" customHeight="1" x14ac:dyDescent="0.3">
      <c r="G373" s="6"/>
      <c r="H373" s="6"/>
      <c r="I373" s="7"/>
      <c r="J373" s="8"/>
    </row>
    <row r="374" spans="7:10" ht="14.25" customHeight="1" x14ac:dyDescent="0.3">
      <c r="G374" s="6"/>
      <c r="H374" s="6"/>
      <c r="I374" s="7"/>
      <c r="J374" s="8"/>
    </row>
    <row r="375" spans="7:10" ht="14.25" customHeight="1" x14ac:dyDescent="0.3">
      <c r="G375" s="6"/>
      <c r="H375" s="6"/>
      <c r="I375" s="7"/>
      <c r="J375" s="8"/>
    </row>
    <row r="376" spans="7:10" ht="14.25" customHeight="1" x14ac:dyDescent="0.3">
      <c r="G376" s="6"/>
      <c r="H376" s="6"/>
      <c r="I376" s="7"/>
      <c r="J376" s="8"/>
    </row>
    <row r="377" spans="7:10" ht="14.25" customHeight="1" x14ac:dyDescent="0.3">
      <c r="G377" s="6"/>
      <c r="H377" s="6"/>
      <c r="I377" s="7"/>
      <c r="J377" s="8"/>
    </row>
    <row r="378" spans="7:10" ht="14.25" customHeight="1" x14ac:dyDescent="0.3">
      <c r="G378" s="6"/>
      <c r="H378" s="6"/>
      <c r="I378" s="7"/>
      <c r="J378" s="8"/>
    </row>
    <row r="379" spans="7:10" ht="14.25" customHeight="1" x14ac:dyDescent="0.3">
      <c r="G379" s="6"/>
      <c r="H379" s="6"/>
      <c r="I379" s="7"/>
      <c r="J379" s="8"/>
    </row>
    <row r="380" spans="7:10" ht="14.25" customHeight="1" x14ac:dyDescent="0.3">
      <c r="G380" s="6"/>
      <c r="H380" s="6"/>
      <c r="I380" s="7"/>
      <c r="J380" s="8"/>
    </row>
    <row r="381" spans="7:10" ht="14.25" customHeight="1" x14ac:dyDescent="0.3">
      <c r="G381" s="6"/>
      <c r="H381" s="6"/>
      <c r="I381" s="7"/>
      <c r="J381" s="8"/>
    </row>
    <row r="382" spans="7:10" ht="14.25" customHeight="1" x14ac:dyDescent="0.3">
      <c r="G382" s="6"/>
      <c r="H382" s="6"/>
      <c r="I382" s="7"/>
      <c r="J382" s="8"/>
    </row>
    <row r="383" spans="7:10" ht="14.25" customHeight="1" x14ac:dyDescent="0.3">
      <c r="G383" s="6"/>
      <c r="H383" s="6"/>
      <c r="I383" s="7"/>
      <c r="J383" s="8"/>
    </row>
    <row r="384" spans="7:10" ht="14.25" customHeight="1" x14ac:dyDescent="0.3">
      <c r="G384" s="6"/>
      <c r="H384" s="6"/>
      <c r="I384" s="7"/>
      <c r="J384" s="8"/>
    </row>
    <row r="385" spans="7:10" ht="14.25" customHeight="1" x14ac:dyDescent="0.3">
      <c r="G385" s="6"/>
      <c r="H385" s="6"/>
      <c r="I385" s="7"/>
      <c r="J385" s="8"/>
    </row>
    <row r="386" spans="7:10" ht="14.25" customHeight="1" x14ac:dyDescent="0.3">
      <c r="G386" s="6"/>
      <c r="H386" s="6"/>
      <c r="I386" s="7"/>
      <c r="J386" s="8"/>
    </row>
    <row r="387" spans="7:10" ht="14.25" customHeight="1" x14ac:dyDescent="0.3">
      <c r="G387" s="6"/>
      <c r="H387" s="6"/>
      <c r="I387" s="7"/>
      <c r="J387" s="8"/>
    </row>
    <row r="388" spans="7:10" ht="14.25" customHeight="1" x14ac:dyDescent="0.3">
      <c r="G388" s="6"/>
      <c r="H388" s="6"/>
      <c r="I388" s="7"/>
      <c r="J388" s="8"/>
    </row>
    <row r="389" spans="7:10" ht="14.25" customHeight="1" x14ac:dyDescent="0.3">
      <c r="G389" s="6"/>
      <c r="H389" s="6"/>
      <c r="I389" s="7"/>
      <c r="J389" s="8"/>
    </row>
    <row r="390" spans="7:10" ht="14.25" customHeight="1" x14ac:dyDescent="0.3">
      <c r="G390" s="6"/>
      <c r="H390" s="6"/>
      <c r="I390" s="7"/>
      <c r="J390" s="8"/>
    </row>
    <row r="391" spans="7:10" ht="14.25" customHeight="1" x14ac:dyDescent="0.3">
      <c r="G391" s="6"/>
      <c r="H391" s="6"/>
      <c r="I391" s="7"/>
      <c r="J391" s="8"/>
    </row>
    <row r="392" spans="7:10" ht="14.25" customHeight="1" x14ac:dyDescent="0.3">
      <c r="G392" s="6"/>
      <c r="H392" s="6"/>
      <c r="I392" s="7"/>
      <c r="J392" s="8"/>
    </row>
    <row r="393" spans="7:10" ht="14.25" customHeight="1" x14ac:dyDescent="0.3">
      <c r="G393" s="6"/>
      <c r="H393" s="6"/>
      <c r="I393" s="7"/>
      <c r="J393" s="8"/>
    </row>
    <row r="394" spans="7:10" ht="14.25" customHeight="1" x14ac:dyDescent="0.3">
      <c r="G394" s="6"/>
      <c r="H394" s="6"/>
      <c r="I394" s="7"/>
      <c r="J394" s="8"/>
    </row>
    <row r="395" spans="7:10" ht="14.25" customHeight="1" x14ac:dyDescent="0.3">
      <c r="G395" s="6"/>
      <c r="H395" s="6"/>
      <c r="I395" s="7"/>
      <c r="J395" s="8"/>
    </row>
    <row r="396" spans="7:10" ht="14.25" customHeight="1" x14ac:dyDescent="0.3">
      <c r="G396" s="6"/>
      <c r="H396" s="6"/>
      <c r="I396" s="7"/>
      <c r="J396" s="8"/>
    </row>
    <row r="397" spans="7:10" ht="14.25" customHeight="1" x14ac:dyDescent="0.3">
      <c r="G397" s="6"/>
      <c r="H397" s="6"/>
      <c r="I397" s="7"/>
      <c r="J397" s="8"/>
    </row>
    <row r="398" spans="7:10" ht="14.25" customHeight="1" x14ac:dyDescent="0.3">
      <c r="G398" s="6"/>
      <c r="H398" s="6"/>
      <c r="I398" s="7"/>
      <c r="J398" s="8"/>
    </row>
    <row r="399" spans="7:10" ht="14.25" customHeight="1" x14ac:dyDescent="0.3">
      <c r="G399" s="6"/>
      <c r="H399" s="6"/>
      <c r="I399" s="7"/>
      <c r="J399" s="8"/>
    </row>
    <row r="400" spans="7:10" ht="14.25" customHeight="1" x14ac:dyDescent="0.3">
      <c r="G400" s="6"/>
      <c r="H400" s="6"/>
      <c r="I400" s="7"/>
      <c r="J400" s="8"/>
    </row>
    <row r="401" spans="7:10" ht="14.25" customHeight="1" x14ac:dyDescent="0.3">
      <c r="G401" s="6"/>
      <c r="H401" s="6"/>
      <c r="I401" s="7"/>
      <c r="J401" s="8"/>
    </row>
    <row r="402" spans="7:10" ht="14.25" customHeight="1" x14ac:dyDescent="0.3">
      <c r="G402" s="6"/>
      <c r="H402" s="6"/>
      <c r="I402" s="7"/>
      <c r="J402" s="8"/>
    </row>
    <row r="403" spans="7:10" ht="14.25" customHeight="1" x14ac:dyDescent="0.3">
      <c r="G403" s="6"/>
      <c r="H403" s="6"/>
      <c r="I403" s="7"/>
      <c r="J403" s="8"/>
    </row>
    <row r="404" spans="7:10" ht="14.25" customHeight="1" x14ac:dyDescent="0.3">
      <c r="G404" s="6"/>
      <c r="H404" s="6"/>
      <c r="I404" s="7"/>
      <c r="J404" s="8"/>
    </row>
    <row r="405" spans="7:10" ht="14.25" customHeight="1" x14ac:dyDescent="0.3">
      <c r="G405" s="6"/>
      <c r="H405" s="6"/>
      <c r="I405" s="7"/>
      <c r="J405" s="8"/>
    </row>
    <row r="406" spans="7:10" ht="14.25" customHeight="1" x14ac:dyDescent="0.3">
      <c r="G406" s="6"/>
      <c r="H406" s="6"/>
      <c r="I406" s="7"/>
      <c r="J406" s="8"/>
    </row>
    <row r="407" spans="7:10" ht="14.25" customHeight="1" x14ac:dyDescent="0.3">
      <c r="G407" s="6"/>
      <c r="H407" s="6"/>
      <c r="I407" s="7"/>
      <c r="J407" s="8"/>
    </row>
    <row r="408" spans="7:10" ht="14.25" customHeight="1" x14ac:dyDescent="0.3">
      <c r="G408" s="6"/>
      <c r="H408" s="6"/>
      <c r="I408" s="7"/>
      <c r="J408" s="8"/>
    </row>
    <row r="409" spans="7:10" ht="14.25" customHeight="1" x14ac:dyDescent="0.3">
      <c r="G409" s="6"/>
      <c r="H409" s="6"/>
      <c r="I409" s="7"/>
      <c r="J409" s="8"/>
    </row>
    <row r="410" spans="7:10" ht="14.25" customHeight="1" x14ac:dyDescent="0.3">
      <c r="G410" s="6"/>
      <c r="H410" s="6"/>
      <c r="I410" s="7"/>
      <c r="J410" s="8"/>
    </row>
    <row r="411" spans="7:10" ht="14.25" customHeight="1" x14ac:dyDescent="0.3">
      <c r="G411" s="6"/>
      <c r="H411" s="6"/>
      <c r="I411" s="7"/>
      <c r="J411" s="8"/>
    </row>
    <row r="412" spans="7:10" ht="14.25" customHeight="1" x14ac:dyDescent="0.3">
      <c r="G412" s="6"/>
      <c r="H412" s="6"/>
      <c r="I412" s="7"/>
      <c r="J412" s="8"/>
    </row>
    <row r="413" spans="7:10" ht="14.25" customHeight="1" x14ac:dyDescent="0.3">
      <c r="G413" s="6"/>
      <c r="H413" s="6"/>
      <c r="I413" s="7"/>
      <c r="J413" s="8"/>
    </row>
    <row r="414" spans="7:10" ht="14.25" customHeight="1" x14ac:dyDescent="0.3">
      <c r="G414" s="6"/>
      <c r="H414" s="6"/>
      <c r="I414" s="7"/>
      <c r="J414" s="8"/>
    </row>
    <row r="415" spans="7:10" ht="14.25" customHeight="1" x14ac:dyDescent="0.3">
      <c r="G415" s="6"/>
      <c r="H415" s="6"/>
      <c r="I415" s="7"/>
      <c r="J415" s="8"/>
    </row>
    <row r="416" spans="7:10" ht="14.25" customHeight="1" x14ac:dyDescent="0.3">
      <c r="G416" s="6"/>
      <c r="H416" s="6"/>
      <c r="I416" s="7"/>
      <c r="J416" s="8"/>
    </row>
    <row r="417" spans="7:10" ht="14.25" customHeight="1" x14ac:dyDescent="0.3">
      <c r="G417" s="6"/>
      <c r="H417" s="6"/>
      <c r="I417" s="7"/>
      <c r="J417" s="8"/>
    </row>
    <row r="418" spans="7:10" ht="14.25" customHeight="1" x14ac:dyDescent="0.3">
      <c r="G418" s="6"/>
      <c r="H418" s="6"/>
      <c r="I418" s="7"/>
      <c r="J418" s="8"/>
    </row>
    <row r="419" spans="7:10" ht="14.25" customHeight="1" x14ac:dyDescent="0.3">
      <c r="G419" s="6"/>
      <c r="H419" s="6"/>
      <c r="I419" s="7"/>
      <c r="J419" s="8"/>
    </row>
    <row r="420" spans="7:10" ht="14.25" customHeight="1" x14ac:dyDescent="0.3">
      <c r="G420" s="6"/>
      <c r="H420" s="6"/>
      <c r="I420" s="7"/>
      <c r="J420" s="8"/>
    </row>
    <row r="421" spans="7:10" ht="14.25" customHeight="1" x14ac:dyDescent="0.3">
      <c r="G421" s="6"/>
      <c r="H421" s="6"/>
      <c r="I421" s="7"/>
      <c r="J421" s="8"/>
    </row>
    <row r="422" spans="7:10" ht="14.25" customHeight="1" x14ac:dyDescent="0.3">
      <c r="G422" s="6"/>
      <c r="H422" s="6"/>
      <c r="I422" s="7"/>
      <c r="J422" s="8"/>
    </row>
    <row r="423" spans="7:10" ht="14.25" customHeight="1" x14ac:dyDescent="0.3">
      <c r="G423" s="6"/>
      <c r="H423" s="6"/>
      <c r="I423" s="7"/>
      <c r="J423" s="8"/>
    </row>
    <row r="424" spans="7:10" ht="14.25" customHeight="1" x14ac:dyDescent="0.3">
      <c r="G424" s="6"/>
      <c r="H424" s="6"/>
      <c r="I424" s="7"/>
      <c r="J424" s="8"/>
    </row>
    <row r="425" spans="7:10" ht="14.25" customHeight="1" x14ac:dyDescent="0.3">
      <c r="G425" s="6"/>
      <c r="H425" s="6"/>
      <c r="I425" s="7"/>
      <c r="J425" s="8"/>
    </row>
    <row r="426" spans="7:10" ht="14.25" customHeight="1" x14ac:dyDescent="0.3">
      <c r="G426" s="6"/>
      <c r="H426" s="6"/>
      <c r="I426" s="7"/>
      <c r="J426" s="8"/>
    </row>
    <row r="427" spans="7:10" ht="14.25" customHeight="1" x14ac:dyDescent="0.3">
      <c r="G427" s="6"/>
      <c r="H427" s="6"/>
      <c r="I427" s="7"/>
      <c r="J427" s="8"/>
    </row>
    <row r="428" spans="7:10" ht="14.25" customHeight="1" x14ac:dyDescent="0.3">
      <c r="G428" s="6"/>
      <c r="H428" s="6"/>
      <c r="I428" s="7"/>
      <c r="J428" s="8"/>
    </row>
    <row r="429" spans="7:10" ht="14.25" customHeight="1" x14ac:dyDescent="0.3">
      <c r="G429" s="6"/>
      <c r="H429" s="6"/>
      <c r="I429" s="7"/>
      <c r="J429" s="8"/>
    </row>
    <row r="430" spans="7:10" ht="14.25" customHeight="1" x14ac:dyDescent="0.3">
      <c r="G430" s="6"/>
      <c r="H430" s="6"/>
      <c r="I430" s="7"/>
      <c r="J430" s="8"/>
    </row>
    <row r="431" spans="7:10" ht="14.25" customHeight="1" x14ac:dyDescent="0.3">
      <c r="G431" s="6"/>
      <c r="H431" s="6"/>
      <c r="I431" s="7"/>
      <c r="J431" s="8"/>
    </row>
    <row r="432" spans="7:10" ht="14.25" customHeight="1" x14ac:dyDescent="0.3">
      <c r="G432" s="6"/>
      <c r="H432" s="6"/>
      <c r="I432" s="7"/>
      <c r="J432" s="8"/>
    </row>
    <row r="433" spans="7:10" ht="14.25" customHeight="1" x14ac:dyDescent="0.3">
      <c r="G433" s="6"/>
      <c r="H433" s="6"/>
      <c r="I433" s="7"/>
      <c r="J433" s="8"/>
    </row>
    <row r="434" spans="7:10" ht="14.25" customHeight="1" x14ac:dyDescent="0.3">
      <c r="G434" s="6"/>
      <c r="H434" s="6"/>
      <c r="I434" s="7"/>
      <c r="J434" s="8"/>
    </row>
    <row r="435" spans="7:10" ht="14.25" customHeight="1" x14ac:dyDescent="0.3">
      <c r="G435" s="6"/>
      <c r="H435" s="6"/>
      <c r="I435" s="7"/>
      <c r="J435" s="8"/>
    </row>
    <row r="436" spans="7:10" ht="14.25" customHeight="1" x14ac:dyDescent="0.3">
      <c r="G436" s="6"/>
      <c r="H436" s="6"/>
      <c r="I436" s="7"/>
      <c r="J436" s="8"/>
    </row>
    <row r="437" spans="7:10" ht="14.25" customHeight="1" x14ac:dyDescent="0.3">
      <c r="G437" s="6"/>
      <c r="H437" s="6"/>
      <c r="I437" s="7"/>
      <c r="J437" s="8"/>
    </row>
    <row r="438" spans="7:10" ht="14.25" customHeight="1" x14ac:dyDescent="0.3">
      <c r="G438" s="6"/>
      <c r="H438" s="6"/>
      <c r="I438" s="7"/>
      <c r="J438" s="8"/>
    </row>
    <row r="439" spans="7:10" ht="14.25" customHeight="1" x14ac:dyDescent="0.3">
      <c r="G439" s="6"/>
      <c r="H439" s="6"/>
      <c r="I439" s="7"/>
      <c r="J439" s="8"/>
    </row>
    <row r="440" spans="7:10" ht="14.25" customHeight="1" x14ac:dyDescent="0.3">
      <c r="G440" s="6"/>
      <c r="H440" s="6"/>
      <c r="I440" s="7"/>
      <c r="J440" s="8"/>
    </row>
    <row r="441" spans="7:10" ht="14.25" customHeight="1" x14ac:dyDescent="0.3">
      <c r="G441" s="6"/>
      <c r="H441" s="6"/>
      <c r="I441" s="7"/>
      <c r="J441" s="8"/>
    </row>
    <row r="442" spans="7:10" ht="14.25" customHeight="1" x14ac:dyDescent="0.3">
      <c r="G442" s="6"/>
      <c r="H442" s="6"/>
      <c r="I442" s="7"/>
      <c r="J442" s="8"/>
    </row>
    <row r="443" spans="7:10" ht="14.25" customHeight="1" x14ac:dyDescent="0.3">
      <c r="G443" s="6"/>
      <c r="H443" s="6"/>
      <c r="I443" s="7"/>
      <c r="J443" s="8"/>
    </row>
    <row r="444" spans="7:10" ht="14.25" customHeight="1" x14ac:dyDescent="0.3">
      <c r="G444" s="6"/>
      <c r="H444" s="6"/>
      <c r="I444" s="7"/>
      <c r="J444" s="8"/>
    </row>
    <row r="445" spans="7:10" ht="14.25" customHeight="1" x14ac:dyDescent="0.3">
      <c r="G445" s="6"/>
      <c r="H445" s="6"/>
      <c r="I445" s="7"/>
      <c r="J445" s="8"/>
    </row>
    <row r="446" spans="7:10" ht="14.25" customHeight="1" x14ac:dyDescent="0.3">
      <c r="G446" s="6"/>
      <c r="H446" s="6"/>
      <c r="I446" s="7"/>
      <c r="J446" s="8"/>
    </row>
    <row r="447" spans="7:10" ht="14.25" customHeight="1" x14ac:dyDescent="0.3">
      <c r="G447" s="6"/>
      <c r="H447" s="6"/>
      <c r="I447" s="7"/>
      <c r="J447" s="8"/>
    </row>
    <row r="448" spans="7:10" ht="14.25" customHeight="1" x14ac:dyDescent="0.3">
      <c r="G448" s="6"/>
      <c r="H448" s="6"/>
      <c r="I448" s="7"/>
      <c r="J448" s="8"/>
    </row>
    <row r="449" spans="7:10" ht="14.25" customHeight="1" x14ac:dyDescent="0.3">
      <c r="G449" s="6"/>
      <c r="H449" s="6"/>
      <c r="I449" s="7"/>
      <c r="J449" s="8"/>
    </row>
    <row r="450" spans="7:10" ht="14.25" customHeight="1" x14ac:dyDescent="0.3">
      <c r="G450" s="6"/>
      <c r="H450" s="6"/>
      <c r="I450" s="7"/>
      <c r="J450" s="8"/>
    </row>
    <row r="451" spans="7:10" ht="14.25" customHeight="1" x14ac:dyDescent="0.3">
      <c r="G451" s="6"/>
      <c r="H451" s="6"/>
      <c r="I451" s="7"/>
      <c r="J451" s="8"/>
    </row>
    <row r="452" spans="7:10" ht="14.25" customHeight="1" x14ac:dyDescent="0.3">
      <c r="G452" s="6"/>
      <c r="H452" s="6"/>
      <c r="I452" s="7"/>
      <c r="J452" s="8"/>
    </row>
    <row r="453" spans="7:10" ht="14.25" customHeight="1" x14ac:dyDescent="0.3">
      <c r="G453" s="6"/>
      <c r="H453" s="6"/>
      <c r="I453" s="7"/>
      <c r="J453" s="8"/>
    </row>
    <row r="454" spans="7:10" ht="14.25" customHeight="1" x14ac:dyDescent="0.3">
      <c r="G454" s="6"/>
      <c r="H454" s="6"/>
      <c r="I454" s="7"/>
      <c r="J454" s="8"/>
    </row>
    <row r="455" spans="7:10" ht="14.25" customHeight="1" x14ac:dyDescent="0.3">
      <c r="G455" s="6"/>
      <c r="H455" s="6"/>
      <c r="I455" s="7"/>
      <c r="J455" s="8"/>
    </row>
    <row r="456" spans="7:10" ht="14.25" customHeight="1" x14ac:dyDescent="0.3">
      <c r="G456" s="6"/>
      <c r="H456" s="6"/>
      <c r="I456" s="7"/>
      <c r="J456" s="8"/>
    </row>
    <row r="457" spans="7:10" ht="14.25" customHeight="1" x14ac:dyDescent="0.3">
      <c r="G457" s="6"/>
      <c r="H457" s="6"/>
      <c r="I457" s="7"/>
      <c r="J457" s="8"/>
    </row>
    <row r="458" spans="7:10" ht="14.25" customHeight="1" x14ac:dyDescent="0.3">
      <c r="G458" s="6"/>
      <c r="H458" s="6"/>
      <c r="I458" s="7"/>
      <c r="J458" s="8"/>
    </row>
    <row r="459" spans="7:10" ht="14.25" customHeight="1" x14ac:dyDescent="0.3">
      <c r="G459" s="6"/>
      <c r="H459" s="6"/>
      <c r="I459" s="7"/>
      <c r="J459" s="8"/>
    </row>
    <row r="460" spans="7:10" ht="14.25" customHeight="1" x14ac:dyDescent="0.3">
      <c r="G460" s="6"/>
      <c r="H460" s="6"/>
      <c r="I460" s="7"/>
      <c r="J460" s="8"/>
    </row>
    <row r="461" spans="7:10" ht="14.25" customHeight="1" x14ac:dyDescent="0.3">
      <c r="G461" s="6"/>
      <c r="H461" s="6"/>
      <c r="I461" s="7"/>
      <c r="J461" s="8"/>
    </row>
    <row r="462" spans="7:10" ht="14.25" customHeight="1" x14ac:dyDescent="0.3">
      <c r="G462" s="6"/>
      <c r="H462" s="6"/>
      <c r="I462" s="7"/>
      <c r="J462" s="8"/>
    </row>
    <row r="463" spans="7:10" ht="14.25" customHeight="1" x14ac:dyDescent="0.3">
      <c r="G463" s="6"/>
      <c r="H463" s="6"/>
      <c r="I463" s="7"/>
      <c r="J463" s="8"/>
    </row>
    <row r="464" spans="7:10" ht="14.25" customHeight="1" x14ac:dyDescent="0.3">
      <c r="G464" s="6"/>
      <c r="H464" s="6"/>
      <c r="I464" s="7"/>
      <c r="J464" s="8"/>
    </row>
    <row r="465" spans="7:10" ht="14.25" customHeight="1" x14ac:dyDescent="0.3">
      <c r="G465" s="6"/>
      <c r="H465" s="6"/>
      <c r="I465" s="7"/>
      <c r="J465" s="8"/>
    </row>
    <row r="466" spans="7:10" ht="14.25" customHeight="1" x14ac:dyDescent="0.3">
      <c r="G466" s="6"/>
      <c r="H466" s="6"/>
      <c r="I466" s="7"/>
      <c r="J466" s="8"/>
    </row>
    <row r="467" spans="7:10" ht="14.25" customHeight="1" x14ac:dyDescent="0.3">
      <c r="G467" s="6"/>
      <c r="H467" s="6"/>
      <c r="I467" s="7"/>
      <c r="J467" s="8"/>
    </row>
    <row r="468" spans="7:10" ht="14.25" customHeight="1" x14ac:dyDescent="0.3">
      <c r="G468" s="6"/>
      <c r="H468" s="6"/>
      <c r="I468" s="7"/>
      <c r="J468" s="8"/>
    </row>
    <row r="469" spans="7:10" ht="14.25" customHeight="1" x14ac:dyDescent="0.3">
      <c r="G469" s="6"/>
      <c r="H469" s="6"/>
      <c r="I469" s="7"/>
      <c r="J469" s="8"/>
    </row>
    <row r="470" spans="7:10" ht="14.25" customHeight="1" x14ac:dyDescent="0.3">
      <c r="G470" s="6"/>
      <c r="H470" s="6"/>
      <c r="I470" s="7"/>
      <c r="J470" s="8"/>
    </row>
    <row r="471" spans="7:10" ht="14.25" customHeight="1" x14ac:dyDescent="0.3">
      <c r="G471" s="6"/>
      <c r="H471" s="6"/>
      <c r="I471" s="7"/>
      <c r="J471" s="8"/>
    </row>
    <row r="472" spans="7:10" ht="14.25" customHeight="1" x14ac:dyDescent="0.3">
      <c r="G472" s="6"/>
      <c r="H472" s="6"/>
      <c r="I472" s="7"/>
      <c r="J472" s="8"/>
    </row>
    <row r="473" spans="7:10" ht="14.25" customHeight="1" x14ac:dyDescent="0.3">
      <c r="G473" s="6"/>
      <c r="H473" s="6"/>
      <c r="I473" s="7"/>
      <c r="J473" s="8"/>
    </row>
    <row r="474" spans="7:10" ht="14.25" customHeight="1" x14ac:dyDescent="0.3">
      <c r="G474" s="6"/>
      <c r="H474" s="6"/>
      <c r="I474" s="7"/>
      <c r="J474" s="8"/>
    </row>
    <row r="475" spans="7:10" ht="14.25" customHeight="1" x14ac:dyDescent="0.3">
      <c r="G475" s="6"/>
      <c r="H475" s="6"/>
      <c r="I475" s="7"/>
      <c r="J475" s="8"/>
    </row>
    <row r="476" spans="7:10" ht="14.25" customHeight="1" x14ac:dyDescent="0.3">
      <c r="G476" s="6"/>
      <c r="H476" s="6"/>
      <c r="I476" s="7"/>
      <c r="J476" s="8"/>
    </row>
    <row r="477" spans="7:10" ht="14.25" customHeight="1" x14ac:dyDescent="0.3">
      <c r="G477" s="6"/>
      <c r="H477" s="6"/>
      <c r="I477" s="7"/>
      <c r="J477" s="8"/>
    </row>
    <row r="478" spans="7:10" ht="14.25" customHeight="1" x14ac:dyDescent="0.3">
      <c r="G478" s="6"/>
      <c r="H478" s="6"/>
      <c r="I478" s="7"/>
      <c r="J478" s="8"/>
    </row>
    <row r="479" spans="7:10" ht="14.25" customHeight="1" x14ac:dyDescent="0.3">
      <c r="G479" s="6"/>
      <c r="H479" s="6"/>
      <c r="I479" s="7"/>
      <c r="J479" s="8"/>
    </row>
    <row r="480" spans="7:10" ht="14.25" customHeight="1" x14ac:dyDescent="0.3">
      <c r="G480" s="6"/>
      <c r="H480" s="6"/>
      <c r="I480" s="7"/>
      <c r="J480" s="8"/>
    </row>
    <row r="481" spans="7:10" ht="14.25" customHeight="1" x14ac:dyDescent="0.3">
      <c r="G481" s="6"/>
      <c r="H481" s="6"/>
      <c r="I481" s="7"/>
      <c r="J481" s="8"/>
    </row>
    <row r="482" spans="7:10" ht="14.25" customHeight="1" x14ac:dyDescent="0.3">
      <c r="G482" s="6"/>
      <c r="H482" s="6"/>
      <c r="I482" s="7"/>
      <c r="J482" s="8"/>
    </row>
    <row r="483" spans="7:10" ht="14.25" customHeight="1" x14ac:dyDescent="0.3">
      <c r="G483" s="6"/>
      <c r="H483" s="6"/>
      <c r="I483" s="7"/>
      <c r="J483" s="8"/>
    </row>
    <row r="484" spans="7:10" ht="14.25" customHeight="1" x14ac:dyDescent="0.3">
      <c r="G484" s="6"/>
      <c r="H484" s="6"/>
      <c r="I484" s="7"/>
      <c r="J484" s="8"/>
    </row>
    <row r="485" spans="7:10" ht="14.25" customHeight="1" x14ac:dyDescent="0.3">
      <c r="G485" s="6"/>
      <c r="H485" s="6"/>
      <c r="I485" s="7"/>
      <c r="J485" s="8"/>
    </row>
    <row r="486" spans="7:10" ht="14.25" customHeight="1" x14ac:dyDescent="0.3">
      <c r="G486" s="6"/>
      <c r="H486" s="6"/>
      <c r="I486" s="7"/>
      <c r="J486" s="8"/>
    </row>
    <row r="487" spans="7:10" ht="14.25" customHeight="1" x14ac:dyDescent="0.3">
      <c r="G487" s="6"/>
      <c r="H487" s="6"/>
      <c r="I487" s="7"/>
      <c r="J487" s="8"/>
    </row>
    <row r="488" spans="7:10" ht="14.25" customHeight="1" x14ac:dyDescent="0.3">
      <c r="G488" s="6"/>
      <c r="H488" s="6"/>
      <c r="I488" s="7"/>
      <c r="J488" s="8"/>
    </row>
    <row r="489" spans="7:10" ht="14.25" customHeight="1" x14ac:dyDescent="0.3">
      <c r="G489" s="6"/>
      <c r="H489" s="6"/>
      <c r="I489" s="7"/>
      <c r="J489" s="8"/>
    </row>
    <row r="490" spans="7:10" ht="14.25" customHeight="1" x14ac:dyDescent="0.3">
      <c r="G490" s="6"/>
      <c r="H490" s="6"/>
      <c r="I490" s="7"/>
      <c r="J490" s="8"/>
    </row>
    <row r="491" spans="7:10" ht="14.25" customHeight="1" x14ac:dyDescent="0.3">
      <c r="G491" s="6"/>
      <c r="H491" s="6"/>
      <c r="I491" s="7"/>
      <c r="J491" s="8"/>
    </row>
    <row r="492" spans="7:10" ht="14.25" customHeight="1" x14ac:dyDescent="0.3">
      <c r="G492" s="6"/>
      <c r="H492" s="6"/>
      <c r="I492" s="7"/>
      <c r="J492" s="8"/>
    </row>
    <row r="493" spans="7:10" ht="14.25" customHeight="1" x14ac:dyDescent="0.3">
      <c r="G493" s="6"/>
      <c r="H493" s="6"/>
      <c r="I493" s="7"/>
      <c r="J493" s="8"/>
    </row>
    <row r="494" spans="7:10" ht="14.25" customHeight="1" x14ac:dyDescent="0.3">
      <c r="G494" s="6"/>
      <c r="H494" s="6"/>
      <c r="I494" s="7"/>
      <c r="J494" s="8"/>
    </row>
    <row r="495" spans="7:10" ht="14.25" customHeight="1" x14ac:dyDescent="0.3">
      <c r="G495" s="6"/>
      <c r="H495" s="6"/>
      <c r="I495" s="7"/>
      <c r="J495" s="8"/>
    </row>
    <row r="496" spans="7:10" ht="14.25" customHeight="1" x14ac:dyDescent="0.3">
      <c r="G496" s="6"/>
      <c r="H496" s="6"/>
      <c r="I496" s="7"/>
      <c r="J496" s="8"/>
    </row>
    <row r="497" spans="7:10" ht="14.25" customHeight="1" x14ac:dyDescent="0.3">
      <c r="G497" s="6"/>
      <c r="H497" s="6"/>
      <c r="I497" s="7"/>
      <c r="J497" s="8"/>
    </row>
    <row r="498" spans="7:10" ht="14.25" customHeight="1" x14ac:dyDescent="0.3">
      <c r="G498" s="6"/>
      <c r="H498" s="6"/>
      <c r="I498" s="7"/>
      <c r="J498" s="8"/>
    </row>
    <row r="499" spans="7:10" ht="14.25" customHeight="1" x14ac:dyDescent="0.3">
      <c r="G499" s="6"/>
      <c r="H499" s="6"/>
      <c r="I499" s="7"/>
      <c r="J499" s="8"/>
    </row>
    <row r="500" spans="7:10" ht="14.25" customHeight="1" x14ac:dyDescent="0.3">
      <c r="G500" s="6"/>
      <c r="H500" s="6"/>
      <c r="I500" s="7"/>
      <c r="J500" s="8"/>
    </row>
    <row r="501" spans="7:10" ht="14.25" customHeight="1" x14ac:dyDescent="0.3">
      <c r="G501" s="6"/>
      <c r="H501" s="6"/>
      <c r="I501" s="7"/>
      <c r="J501" s="8"/>
    </row>
    <row r="502" spans="7:10" ht="14.25" customHeight="1" x14ac:dyDescent="0.3">
      <c r="G502" s="6"/>
      <c r="H502" s="6"/>
      <c r="I502" s="7"/>
      <c r="J502" s="8"/>
    </row>
    <row r="503" spans="7:10" ht="14.25" customHeight="1" x14ac:dyDescent="0.3">
      <c r="G503" s="6"/>
      <c r="H503" s="6"/>
      <c r="I503" s="7"/>
      <c r="J503" s="8"/>
    </row>
    <row r="504" spans="7:10" ht="14.25" customHeight="1" x14ac:dyDescent="0.3">
      <c r="G504" s="6"/>
      <c r="H504" s="6"/>
      <c r="I504" s="7"/>
      <c r="J504" s="8"/>
    </row>
    <row r="505" spans="7:10" ht="14.25" customHeight="1" x14ac:dyDescent="0.3">
      <c r="G505" s="6"/>
      <c r="H505" s="6"/>
      <c r="I505" s="7"/>
      <c r="J505" s="8"/>
    </row>
    <row r="506" spans="7:10" ht="14.25" customHeight="1" x14ac:dyDescent="0.3">
      <c r="G506" s="6"/>
      <c r="H506" s="6"/>
      <c r="I506" s="7"/>
      <c r="J506" s="8"/>
    </row>
    <row r="507" spans="7:10" ht="14.25" customHeight="1" x14ac:dyDescent="0.3">
      <c r="G507" s="6"/>
      <c r="H507" s="6"/>
      <c r="I507" s="7"/>
      <c r="J507" s="8"/>
    </row>
    <row r="508" spans="7:10" ht="14.25" customHeight="1" x14ac:dyDescent="0.3">
      <c r="G508" s="6"/>
      <c r="H508" s="6"/>
      <c r="I508" s="7"/>
      <c r="J508" s="8"/>
    </row>
    <row r="509" spans="7:10" ht="14.25" customHeight="1" x14ac:dyDescent="0.3">
      <c r="G509" s="6"/>
      <c r="H509" s="6"/>
      <c r="I509" s="7"/>
      <c r="J509" s="8"/>
    </row>
    <row r="510" spans="7:10" ht="14.25" customHeight="1" x14ac:dyDescent="0.3">
      <c r="G510" s="6"/>
      <c r="H510" s="6"/>
      <c r="I510" s="7"/>
      <c r="J510" s="8"/>
    </row>
    <row r="511" spans="7:10" ht="14.25" customHeight="1" x14ac:dyDescent="0.3">
      <c r="G511" s="6"/>
      <c r="H511" s="6"/>
      <c r="I511" s="7"/>
      <c r="J511" s="8"/>
    </row>
    <row r="512" spans="7:10" ht="14.25" customHeight="1" x14ac:dyDescent="0.3">
      <c r="G512" s="6"/>
      <c r="H512" s="6"/>
      <c r="I512" s="7"/>
      <c r="J512" s="8"/>
    </row>
    <row r="513" spans="7:10" ht="14.25" customHeight="1" x14ac:dyDescent="0.3">
      <c r="G513" s="6"/>
      <c r="H513" s="6"/>
      <c r="I513" s="7"/>
      <c r="J513" s="8"/>
    </row>
    <row r="514" spans="7:10" ht="14.25" customHeight="1" x14ac:dyDescent="0.3">
      <c r="G514" s="6"/>
      <c r="H514" s="6"/>
      <c r="I514" s="7"/>
      <c r="J514" s="8"/>
    </row>
    <row r="515" spans="7:10" ht="14.25" customHeight="1" x14ac:dyDescent="0.3">
      <c r="G515" s="6"/>
      <c r="H515" s="6"/>
      <c r="I515" s="7"/>
      <c r="J515" s="8"/>
    </row>
    <row r="516" spans="7:10" ht="14.25" customHeight="1" x14ac:dyDescent="0.3">
      <c r="G516" s="6"/>
      <c r="H516" s="6"/>
      <c r="I516" s="7"/>
      <c r="J516" s="8"/>
    </row>
    <row r="517" spans="7:10" ht="14.25" customHeight="1" x14ac:dyDescent="0.3">
      <c r="G517" s="6"/>
      <c r="H517" s="6"/>
      <c r="I517" s="7"/>
      <c r="J517" s="8"/>
    </row>
    <row r="518" spans="7:10" ht="14.25" customHeight="1" x14ac:dyDescent="0.3">
      <c r="G518" s="6"/>
      <c r="H518" s="6"/>
      <c r="I518" s="7"/>
      <c r="J518" s="8"/>
    </row>
    <row r="519" spans="7:10" ht="14.25" customHeight="1" x14ac:dyDescent="0.3">
      <c r="G519" s="6"/>
      <c r="H519" s="6"/>
      <c r="I519" s="7"/>
      <c r="J519" s="8"/>
    </row>
    <row r="520" spans="7:10" ht="14.25" customHeight="1" x14ac:dyDescent="0.3">
      <c r="G520" s="6"/>
      <c r="H520" s="6"/>
      <c r="I520" s="7"/>
      <c r="J520" s="8"/>
    </row>
    <row r="521" spans="7:10" ht="14.25" customHeight="1" x14ac:dyDescent="0.3">
      <c r="G521" s="6"/>
      <c r="H521" s="6"/>
      <c r="I521" s="7"/>
      <c r="J521" s="8"/>
    </row>
    <row r="522" spans="7:10" ht="14.25" customHeight="1" x14ac:dyDescent="0.3">
      <c r="G522" s="6"/>
      <c r="H522" s="6"/>
      <c r="I522" s="7"/>
      <c r="J522" s="8"/>
    </row>
    <row r="523" spans="7:10" ht="14.25" customHeight="1" x14ac:dyDescent="0.3">
      <c r="G523" s="6"/>
      <c r="H523" s="6"/>
      <c r="I523" s="7"/>
      <c r="J523" s="8"/>
    </row>
    <row r="524" spans="7:10" ht="14.25" customHeight="1" x14ac:dyDescent="0.3">
      <c r="G524" s="6"/>
      <c r="H524" s="6"/>
      <c r="I524" s="7"/>
      <c r="J524" s="8"/>
    </row>
    <row r="525" spans="7:10" ht="14.25" customHeight="1" x14ac:dyDescent="0.3">
      <c r="G525" s="6"/>
      <c r="H525" s="6"/>
      <c r="I525" s="7"/>
      <c r="J525" s="8"/>
    </row>
    <row r="526" spans="7:10" ht="14.25" customHeight="1" x14ac:dyDescent="0.3">
      <c r="G526" s="6"/>
      <c r="H526" s="6"/>
      <c r="I526" s="7"/>
      <c r="J526" s="8"/>
    </row>
    <row r="527" spans="7:10" ht="14.25" customHeight="1" x14ac:dyDescent="0.3">
      <c r="G527" s="6"/>
      <c r="H527" s="6"/>
      <c r="I527" s="7"/>
      <c r="J527" s="8"/>
    </row>
    <row r="528" spans="7:10" ht="14.25" customHeight="1" x14ac:dyDescent="0.3">
      <c r="G528" s="6"/>
      <c r="H528" s="6"/>
      <c r="I528" s="7"/>
      <c r="J528" s="8"/>
    </row>
    <row r="529" spans="7:10" ht="14.25" customHeight="1" x14ac:dyDescent="0.3">
      <c r="G529" s="6"/>
      <c r="H529" s="6"/>
      <c r="I529" s="7"/>
      <c r="J529" s="8"/>
    </row>
    <row r="530" spans="7:10" ht="14.25" customHeight="1" x14ac:dyDescent="0.3">
      <c r="G530" s="6"/>
      <c r="H530" s="6"/>
      <c r="I530" s="7"/>
      <c r="J530" s="8"/>
    </row>
    <row r="531" spans="7:10" ht="14.25" customHeight="1" x14ac:dyDescent="0.3">
      <c r="G531" s="6"/>
      <c r="H531" s="6"/>
      <c r="I531" s="7"/>
      <c r="J531" s="8"/>
    </row>
    <row r="532" spans="7:10" ht="14.25" customHeight="1" x14ac:dyDescent="0.3">
      <c r="G532" s="6"/>
      <c r="H532" s="6"/>
      <c r="I532" s="7"/>
      <c r="J532" s="8"/>
    </row>
    <row r="533" spans="7:10" ht="14.25" customHeight="1" x14ac:dyDescent="0.3">
      <c r="G533" s="6"/>
      <c r="H533" s="6"/>
      <c r="I533" s="7"/>
      <c r="J533" s="8"/>
    </row>
    <row r="534" spans="7:10" ht="14.25" customHeight="1" x14ac:dyDescent="0.3">
      <c r="G534" s="6"/>
      <c r="H534" s="6"/>
      <c r="I534" s="7"/>
      <c r="J534" s="8"/>
    </row>
    <row r="535" spans="7:10" ht="14.25" customHeight="1" x14ac:dyDescent="0.3">
      <c r="G535" s="6"/>
      <c r="H535" s="6"/>
      <c r="I535" s="7"/>
      <c r="J535" s="8"/>
    </row>
    <row r="536" spans="7:10" ht="14.25" customHeight="1" x14ac:dyDescent="0.3">
      <c r="G536" s="6"/>
      <c r="H536" s="6"/>
      <c r="I536" s="7"/>
      <c r="J536" s="8"/>
    </row>
    <row r="537" spans="7:10" ht="14.25" customHeight="1" x14ac:dyDescent="0.3">
      <c r="G537" s="6"/>
      <c r="H537" s="6"/>
      <c r="I537" s="7"/>
      <c r="J537" s="8"/>
    </row>
    <row r="538" spans="7:10" ht="14.25" customHeight="1" x14ac:dyDescent="0.3">
      <c r="G538" s="6"/>
      <c r="H538" s="6"/>
      <c r="I538" s="7"/>
      <c r="J538" s="8"/>
    </row>
    <row r="539" spans="7:10" ht="14.25" customHeight="1" x14ac:dyDescent="0.3">
      <c r="G539" s="6"/>
      <c r="H539" s="6"/>
      <c r="I539" s="7"/>
      <c r="J539" s="8"/>
    </row>
    <row r="540" spans="7:10" ht="14.25" customHeight="1" x14ac:dyDescent="0.3">
      <c r="G540" s="6"/>
      <c r="H540" s="6"/>
      <c r="I540" s="7"/>
      <c r="J540" s="8"/>
    </row>
    <row r="541" spans="7:10" ht="14.25" customHeight="1" x14ac:dyDescent="0.3">
      <c r="G541" s="6"/>
      <c r="H541" s="6"/>
      <c r="I541" s="7"/>
      <c r="J541" s="8"/>
    </row>
    <row r="542" spans="7:10" ht="14.25" customHeight="1" x14ac:dyDescent="0.3">
      <c r="G542" s="6"/>
      <c r="H542" s="6"/>
      <c r="I542" s="7"/>
      <c r="J542" s="8"/>
    </row>
    <row r="543" spans="7:10" ht="14.25" customHeight="1" x14ac:dyDescent="0.3">
      <c r="G543" s="6"/>
      <c r="H543" s="6"/>
      <c r="I543" s="7"/>
      <c r="J543" s="8"/>
    </row>
    <row r="544" spans="7:10" ht="14.25" customHeight="1" x14ac:dyDescent="0.3">
      <c r="G544" s="6"/>
      <c r="H544" s="6"/>
      <c r="I544" s="7"/>
      <c r="J544" s="8"/>
    </row>
    <row r="545" spans="7:10" ht="14.25" customHeight="1" x14ac:dyDescent="0.3">
      <c r="G545" s="6"/>
      <c r="H545" s="6"/>
      <c r="I545" s="7"/>
      <c r="J545" s="8"/>
    </row>
    <row r="546" spans="7:10" ht="14.25" customHeight="1" x14ac:dyDescent="0.3">
      <c r="G546" s="6"/>
      <c r="H546" s="6"/>
      <c r="I546" s="7"/>
      <c r="J546" s="8"/>
    </row>
    <row r="547" spans="7:10" ht="14.25" customHeight="1" x14ac:dyDescent="0.3">
      <c r="G547" s="6"/>
      <c r="H547" s="6"/>
      <c r="I547" s="7"/>
      <c r="J547" s="8"/>
    </row>
    <row r="548" spans="7:10" ht="14.25" customHeight="1" x14ac:dyDescent="0.3">
      <c r="G548" s="6"/>
      <c r="H548" s="6"/>
      <c r="I548" s="7"/>
      <c r="J548" s="8"/>
    </row>
    <row r="549" spans="7:10" ht="14.25" customHeight="1" x14ac:dyDescent="0.3">
      <c r="G549" s="6"/>
      <c r="H549" s="6"/>
      <c r="I549" s="7"/>
      <c r="J549" s="8"/>
    </row>
    <row r="550" spans="7:10" ht="14.25" customHeight="1" x14ac:dyDescent="0.3">
      <c r="G550" s="6"/>
      <c r="H550" s="6"/>
      <c r="I550" s="7"/>
      <c r="J550" s="8"/>
    </row>
    <row r="551" spans="7:10" ht="14.25" customHeight="1" x14ac:dyDescent="0.3">
      <c r="G551" s="6"/>
      <c r="H551" s="6"/>
      <c r="I551" s="7"/>
      <c r="J551" s="8"/>
    </row>
    <row r="552" spans="7:10" ht="14.25" customHeight="1" x14ac:dyDescent="0.3">
      <c r="G552" s="6"/>
      <c r="H552" s="6"/>
      <c r="I552" s="7"/>
      <c r="J552" s="8"/>
    </row>
    <row r="553" spans="7:10" ht="14.25" customHeight="1" x14ac:dyDescent="0.3">
      <c r="G553" s="6"/>
      <c r="H553" s="6"/>
      <c r="I553" s="7"/>
      <c r="J553" s="8"/>
    </row>
    <row r="554" spans="7:10" ht="14.25" customHeight="1" x14ac:dyDescent="0.3">
      <c r="G554" s="6"/>
      <c r="H554" s="6"/>
      <c r="I554" s="7"/>
      <c r="J554" s="8"/>
    </row>
    <row r="555" spans="7:10" ht="14.25" customHeight="1" x14ac:dyDescent="0.3">
      <c r="G555" s="6"/>
      <c r="H555" s="6"/>
      <c r="I555" s="7"/>
      <c r="J555" s="8"/>
    </row>
    <row r="556" spans="7:10" ht="14.25" customHeight="1" x14ac:dyDescent="0.3">
      <c r="G556" s="6"/>
      <c r="H556" s="6"/>
      <c r="I556" s="7"/>
      <c r="J556" s="8"/>
    </row>
    <row r="557" spans="7:10" ht="14.25" customHeight="1" x14ac:dyDescent="0.3">
      <c r="G557" s="6"/>
      <c r="H557" s="6"/>
      <c r="I557" s="7"/>
      <c r="J557" s="8"/>
    </row>
    <row r="558" spans="7:10" ht="14.25" customHeight="1" x14ac:dyDescent="0.3">
      <c r="G558" s="6"/>
      <c r="H558" s="6"/>
      <c r="I558" s="7"/>
      <c r="J558" s="8"/>
    </row>
    <row r="559" spans="7:10" ht="14.25" customHeight="1" x14ac:dyDescent="0.3">
      <c r="G559" s="6"/>
      <c r="H559" s="6"/>
      <c r="I559" s="7"/>
      <c r="J559" s="8"/>
    </row>
    <row r="560" spans="7:10" ht="14.25" customHeight="1" x14ac:dyDescent="0.3">
      <c r="G560" s="6"/>
      <c r="H560" s="6"/>
      <c r="I560" s="7"/>
      <c r="J560" s="8"/>
    </row>
    <row r="561" spans="7:10" ht="14.25" customHeight="1" x14ac:dyDescent="0.3">
      <c r="G561" s="6"/>
      <c r="H561" s="6"/>
      <c r="I561" s="7"/>
      <c r="J561" s="8"/>
    </row>
    <row r="562" spans="7:10" ht="14.25" customHeight="1" x14ac:dyDescent="0.3">
      <c r="G562" s="6"/>
      <c r="H562" s="6"/>
      <c r="I562" s="7"/>
      <c r="J562" s="8"/>
    </row>
    <row r="563" spans="7:10" ht="14.25" customHeight="1" x14ac:dyDescent="0.3">
      <c r="G563" s="6"/>
      <c r="H563" s="6"/>
      <c r="I563" s="7"/>
      <c r="J563" s="8"/>
    </row>
    <row r="564" spans="7:10" ht="14.25" customHeight="1" x14ac:dyDescent="0.3">
      <c r="G564" s="6"/>
      <c r="H564" s="6"/>
      <c r="I564" s="7"/>
      <c r="J564" s="8"/>
    </row>
    <row r="565" spans="7:10" ht="14.25" customHeight="1" x14ac:dyDescent="0.3">
      <c r="G565" s="6"/>
      <c r="H565" s="6"/>
      <c r="I565" s="7"/>
      <c r="J565" s="8"/>
    </row>
    <row r="566" spans="7:10" ht="14.25" customHeight="1" x14ac:dyDescent="0.3">
      <c r="G566" s="6"/>
      <c r="H566" s="6"/>
      <c r="I566" s="7"/>
      <c r="J566" s="8"/>
    </row>
    <row r="567" spans="7:10" ht="14.25" customHeight="1" x14ac:dyDescent="0.3">
      <c r="G567" s="6"/>
      <c r="H567" s="6"/>
      <c r="I567" s="7"/>
      <c r="J567" s="8"/>
    </row>
    <row r="568" spans="7:10" ht="14.25" customHeight="1" x14ac:dyDescent="0.3">
      <c r="G568" s="6"/>
      <c r="H568" s="6"/>
      <c r="I568" s="7"/>
      <c r="J568" s="8"/>
    </row>
    <row r="569" spans="7:10" ht="14.25" customHeight="1" x14ac:dyDescent="0.3">
      <c r="G569" s="6"/>
      <c r="H569" s="6"/>
      <c r="I569" s="7"/>
      <c r="J569" s="8"/>
    </row>
    <row r="570" spans="7:10" ht="14.25" customHeight="1" x14ac:dyDescent="0.3">
      <c r="G570" s="6"/>
      <c r="H570" s="6"/>
      <c r="I570" s="7"/>
      <c r="J570" s="8"/>
    </row>
    <row r="571" spans="7:10" ht="14.25" customHeight="1" x14ac:dyDescent="0.3">
      <c r="G571" s="6"/>
      <c r="H571" s="6"/>
      <c r="I571" s="7"/>
      <c r="J571" s="8"/>
    </row>
    <row r="572" spans="7:10" ht="14.25" customHeight="1" x14ac:dyDescent="0.3">
      <c r="G572" s="6"/>
      <c r="H572" s="6"/>
      <c r="I572" s="7"/>
      <c r="J572" s="8"/>
    </row>
    <row r="573" spans="7:10" ht="14.25" customHeight="1" x14ac:dyDescent="0.3">
      <c r="G573" s="6"/>
      <c r="H573" s="6"/>
      <c r="I573" s="7"/>
      <c r="J573" s="8"/>
    </row>
    <row r="574" spans="7:10" ht="14.25" customHeight="1" x14ac:dyDescent="0.3">
      <c r="G574" s="6"/>
      <c r="H574" s="6"/>
      <c r="I574" s="7"/>
      <c r="J574" s="8"/>
    </row>
    <row r="575" spans="7:10" ht="14.25" customHeight="1" x14ac:dyDescent="0.3">
      <c r="G575" s="6"/>
      <c r="H575" s="6"/>
      <c r="I575" s="7"/>
      <c r="J575" s="8"/>
    </row>
    <row r="576" spans="7:10" ht="14.25" customHeight="1" x14ac:dyDescent="0.3">
      <c r="G576" s="6"/>
      <c r="H576" s="6"/>
      <c r="I576" s="7"/>
      <c r="J576" s="8"/>
    </row>
    <row r="577" spans="7:10" ht="14.25" customHeight="1" x14ac:dyDescent="0.3">
      <c r="G577" s="6"/>
      <c r="H577" s="6"/>
      <c r="I577" s="7"/>
      <c r="J577" s="8"/>
    </row>
    <row r="578" spans="7:10" ht="14.25" customHeight="1" x14ac:dyDescent="0.3">
      <c r="G578" s="6"/>
      <c r="H578" s="6"/>
      <c r="I578" s="7"/>
      <c r="J578" s="8"/>
    </row>
    <row r="579" spans="7:10" ht="14.25" customHeight="1" x14ac:dyDescent="0.3">
      <c r="G579" s="6"/>
      <c r="H579" s="6"/>
      <c r="I579" s="7"/>
      <c r="J579" s="8"/>
    </row>
    <row r="580" spans="7:10" ht="14.25" customHeight="1" x14ac:dyDescent="0.3">
      <c r="G580" s="6"/>
      <c r="H580" s="6"/>
      <c r="I580" s="7"/>
      <c r="J580" s="8"/>
    </row>
    <row r="581" spans="7:10" ht="14.25" customHeight="1" x14ac:dyDescent="0.3">
      <c r="G581" s="6"/>
      <c r="H581" s="6"/>
      <c r="I581" s="7"/>
      <c r="J581" s="8"/>
    </row>
    <row r="582" spans="7:10" ht="14.25" customHeight="1" x14ac:dyDescent="0.3">
      <c r="G582" s="6"/>
      <c r="H582" s="6"/>
      <c r="I582" s="7"/>
      <c r="J582" s="8"/>
    </row>
    <row r="583" spans="7:10" ht="14.25" customHeight="1" x14ac:dyDescent="0.3">
      <c r="G583" s="6"/>
      <c r="H583" s="6"/>
      <c r="I583" s="7"/>
      <c r="J583" s="8"/>
    </row>
    <row r="584" spans="7:10" ht="14.25" customHeight="1" x14ac:dyDescent="0.3">
      <c r="G584" s="6"/>
      <c r="H584" s="6"/>
      <c r="I584" s="7"/>
      <c r="J584" s="8"/>
    </row>
    <row r="585" spans="7:10" ht="14.25" customHeight="1" x14ac:dyDescent="0.3">
      <c r="G585" s="6"/>
      <c r="H585" s="6"/>
      <c r="I585" s="7"/>
      <c r="J585" s="8"/>
    </row>
    <row r="586" spans="7:10" ht="14.25" customHeight="1" x14ac:dyDescent="0.3">
      <c r="G586" s="6"/>
      <c r="H586" s="6"/>
      <c r="I586" s="7"/>
      <c r="J586" s="8"/>
    </row>
    <row r="587" spans="7:10" ht="14.25" customHeight="1" x14ac:dyDescent="0.3">
      <c r="G587" s="6"/>
      <c r="H587" s="6"/>
      <c r="I587" s="7"/>
      <c r="J587" s="8"/>
    </row>
    <row r="588" spans="7:10" ht="14.25" customHeight="1" x14ac:dyDescent="0.3">
      <c r="G588" s="6"/>
      <c r="H588" s="6"/>
      <c r="I588" s="7"/>
      <c r="J588" s="8"/>
    </row>
    <row r="589" spans="7:10" ht="14.25" customHeight="1" x14ac:dyDescent="0.3">
      <c r="G589" s="6"/>
      <c r="H589" s="6"/>
      <c r="I589" s="7"/>
      <c r="J589" s="8"/>
    </row>
    <row r="590" spans="7:10" ht="14.25" customHeight="1" x14ac:dyDescent="0.3">
      <c r="G590" s="6"/>
      <c r="H590" s="6"/>
      <c r="I590" s="7"/>
      <c r="J590" s="8"/>
    </row>
    <row r="591" spans="7:10" ht="14.25" customHeight="1" x14ac:dyDescent="0.3">
      <c r="G591" s="6"/>
      <c r="H591" s="6"/>
      <c r="I591" s="7"/>
      <c r="J591" s="8"/>
    </row>
    <row r="592" spans="7:10" ht="14.25" customHeight="1" x14ac:dyDescent="0.3">
      <c r="G592" s="6"/>
      <c r="H592" s="6"/>
      <c r="I592" s="7"/>
      <c r="J592" s="8"/>
    </row>
    <row r="593" spans="7:10" ht="14.25" customHeight="1" x14ac:dyDescent="0.3">
      <c r="G593" s="6"/>
      <c r="H593" s="6"/>
      <c r="I593" s="7"/>
      <c r="J593" s="8"/>
    </row>
    <row r="594" spans="7:10" ht="14.25" customHeight="1" x14ac:dyDescent="0.3">
      <c r="G594" s="6"/>
      <c r="H594" s="6"/>
      <c r="I594" s="7"/>
      <c r="J594" s="8"/>
    </row>
    <row r="595" spans="7:10" ht="14.25" customHeight="1" x14ac:dyDescent="0.3">
      <c r="G595" s="6"/>
      <c r="H595" s="6"/>
      <c r="I595" s="7"/>
      <c r="J595" s="8"/>
    </row>
    <row r="596" spans="7:10" ht="14.25" customHeight="1" x14ac:dyDescent="0.3">
      <c r="G596" s="6"/>
      <c r="H596" s="6"/>
      <c r="I596" s="7"/>
      <c r="J596" s="8"/>
    </row>
    <row r="597" spans="7:10" ht="14.25" customHeight="1" x14ac:dyDescent="0.3">
      <c r="G597" s="6"/>
      <c r="H597" s="6"/>
      <c r="I597" s="7"/>
      <c r="J597" s="8"/>
    </row>
    <row r="598" spans="7:10" ht="14.25" customHeight="1" x14ac:dyDescent="0.3">
      <c r="G598" s="6"/>
      <c r="H598" s="6"/>
      <c r="I598" s="7"/>
      <c r="J598" s="8"/>
    </row>
    <row r="599" spans="7:10" ht="14.25" customHeight="1" x14ac:dyDescent="0.3">
      <c r="G599" s="6"/>
      <c r="H599" s="6"/>
      <c r="I599" s="7"/>
      <c r="J599" s="8"/>
    </row>
    <row r="600" spans="7:10" ht="14.25" customHeight="1" x14ac:dyDescent="0.3">
      <c r="G600" s="6"/>
      <c r="H600" s="6"/>
      <c r="I600" s="7"/>
      <c r="J600" s="8"/>
    </row>
    <row r="601" spans="7:10" ht="14.25" customHeight="1" x14ac:dyDescent="0.3">
      <c r="G601" s="6"/>
      <c r="H601" s="6"/>
      <c r="I601" s="7"/>
      <c r="J601" s="8"/>
    </row>
    <row r="602" spans="7:10" ht="14.25" customHeight="1" x14ac:dyDescent="0.3">
      <c r="G602" s="6"/>
      <c r="H602" s="6"/>
      <c r="I602" s="7"/>
      <c r="J602" s="8"/>
    </row>
    <row r="603" spans="7:10" ht="14.25" customHeight="1" x14ac:dyDescent="0.3">
      <c r="G603" s="6"/>
      <c r="H603" s="6"/>
      <c r="I603" s="7"/>
      <c r="J603" s="8"/>
    </row>
    <row r="604" spans="7:10" ht="14.25" customHeight="1" x14ac:dyDescent="0.3">
      <c r="G604" s="6"/>
      <c r="H604" s="6"/>
      <c r="I604" s="7"/>
      <c r="J604" s="8"/>
    </row>
    <row r="605" spans="7:10" ht="14.25" customHeight="1" x14ac:dyDescent="0.3">
      <c r="G605" s="6"/>
      <c r="H605" s="6"/>
      <c r="I605" s="7"/>
      <c r="J605" s="8"/>
    </row>
    <row r="606" spans="7:10" ht="14.25" customHeight="1" x14ac:dyDescent="0.3">
      <c r="G606" s="6"/>
      <c r="H606" s="6"/>
      <c r="I606" s="7"/>
      <c r="J606" s="8"/>
    </row>
    <row r="607" spans="7:10" ht="14.25" customHeight="1" x14ac:dyDescent="0.3">
      <c r="G607" s="6"/>
      <c r="H607" s="6"/>
      <c r="I607" s="7"/>
      <c r="J607" s="8"/>
    </row>
    <row r="608" spans="7:10" ht="14.25" customHeight="1" x14ac:dyDescent="0.3">
      <c r="G608" s="6"/>
      <c r="H608" s="6"/>
      <c r="I608" s="7"/>
      <c r="J608" s="8"/>
    </row>
    <row r="609" spans="7:10" ht="14.25" customHeight="1" x14ac:dyDescent="0.3">
      <c r="G609" s="6"/>
      <c r="H609" s="6"/>
      <c r="I609" s="7"/>
      <c r="J609" s="8"/>
    </row>
    <row r="610" spans="7:10" ht="14.25" customHeight="1" x14ac:dyDescent="0.3">
      <c r="G610" s="6"/>
      <c r="H610" s="6"/>
      <c r="I610" s="7"/>
      <c r="J610" s="8"/>
    </row>
    <row r="611" spans="7:10" ht="14.25" customHeight="1" x14ac:dyDescent="0.3">
      <c r="G611" s="6"/>
      <c r="H611" s="6"/>
      <c r="I611" s="7"/>
      <c r="J611" s="8"/>
    </row>
    <row r="612" spans="7:10" ht="14.25" customHeight="1" x14ac:dyDescent="0.3">
      <c r="G612" s="6"/>
      <c r="H612" s="6"/>
      <c r="I612" s="7"/>
      <c r="J612" s="8"/>
    </row>
    <row r="613" spans="7:10" ht="14.25" customHeight="1" x14ac:dyDescent="0.3">
      <c r="G613" s="6"/>
      <c r="H613" s="6"/>
      <c r="I613" s="7"/>
      <c r="J613" s="8"/>
    </row>
    <row r="614" spans="7:10" ht="14.25" customHeight="1" x14ac:dyDescent="0.3">
      <c r="G614" s="6"/>
      <c r="H614" s="6"/>
      <c r="I614" s="7"/>
      <c r="J614" s="8"/>
    </row>
    <row r="615" spans="7:10" ht="14.25" customHeight="1" x14ac:dyDescent="0.3">
      <c r="G615" s="6"/>
      <c r="H615" s="6"/>
      <c r="I615" s="7"/>
      <c r="J615" s="8"/>
    </row>
    <row r="616" spans="7:10" ht="14.25" customHeight="1" x14ac:dyDescent="0.3">
      <c r="G616" s="6"/>
      <c r="H616" s="6"/>
      <c r="I616" s="7"/>
      <c r="J616" s="8"/>
    </row>
    <row r="617" spans="7:10" ht="14.25" customHeight="1" x14ac:dyDescent="0.3">
      <c r="G617" s="6"/>
      <c r="H617" s="6"/>
      <c r="I617" s="7"/>
      <c r="J617" s="8"/>
    </row>
    <row r="618" spans="7:10" ht="14.25" customHeight="1" x14ac:dyDescent="0.3">
      <c r="G618" s="6"/>
      <c r="H618" s="6"/>
      <c r="I618" s="7"/>
      <c r="J618" s="8"/>
    </row>
    <row r="619" spans="7:10" ht="14.25" customHeight="1" x14ac:dyDescent="0.3">
      <c r="G619" s="6"/>
      <c r="H619" s="6"/>
      <c r="I619" s="7"/>
      <c r="J619" s="8"/>
    </row>
    <row r="620" spans="7:10" ht="14.25" customHeight="1" x14ac:dyDescent="0.3">
      <c r="G620" s="6"/>
      <c r="H620" s="6"/>
      <c r="I620" s="7"/>
      <c r="J620" s="8"/>
    </row>
    <row r="621" spans="7:10" ht="14.25" customHeight="1" x14ac:dyDescent="0.3">
      <c r="G621" s="6"/>
      <c r="H621" s="6"/>
      <c r="I621" s="7"/>
      <c r="J621" s="8"/>
    </row>
    <row r="622" spans="7:10" ht="14.25" customHeight="1" x14ac:dyDescent="0.3">
      <c r="G622" s="6"/>
      <c r="H622" s="6"/>
      <c r="I622" s="7"/>
      <c r="J622" s="8"/>
    </row>
    <row r="623" spans="7:10" ht="14.25" customHeight="1" x14ac:dyDescent="0.3">
      <c r="G623" s="6"/>
      <c r="H623" s="6"/>
      <c r="I623" s="7"/>
      <c r="J623" s="8"/>
    </row>
    <row r="624" spans="7:10" ht="14.25" customHeight="1" x14ac:dyDescent="0.3">
      <c r="G624" s="6"/>
      <c r="H624" s="6"/>
      <c r="I624" s="7"/>
      <c r="J624" s="8"/>
    </row>
    <row r="625" spans="7:10" ht="14.25" customHeight="1" x14ac:dyDescent="0.3">
      <c r="G625" s="6"/>
      <c r="H625" s="6"/>
      <c r="I625" s="7"/>
      <c r="J625" s="8"/>
    </row>
    <row r="626" spans="7:10" ht="14.25" customHeight="1" x14ac:dyDescent="0.3">
      <c r="G626" s="6"/>
      <c r="H626" s="6"/>
      <c r="I626" s="7"/>
      <c r="J626" s="8"/>
    </row>
    <row r="627" spans="7:10" ht="14.25" customHeight="1" x14ac:dyDescent="0.3">
      <c r="G627" s="6"/>
      <c r="H627" s="6"/>
      <c r="I627" s="7"/>
      <c r="J627" s="8"/>
    </row>
    <row r="628" spans="7:10" ht="14.25" customHeight="1" x14ac:dyDescent="0.3">
      <c r="G628" s="6"/>
      <c r="H628" s="6"/>
      <c r="I628" s="7"/>
      <c r="J628" s="8"/>
    </row>
    <row r="629" spans="7:10" ht="14.25" customHeight="1" x14ac:dyDescent="0.3">
      <c r="G629" s="6"/>
      <c r="H629" s="6"/>
      <c r="I629" s="7"/>
      <c r="J629" s="8"/>
    </row>
    <row r="630" spans="7:10" ht="14.25" customHeight="1" x14ac:dyDescent="0.3">
      <c r="G630" s="6"/>
      <c r="H630" s="6"/>
      <c r="I630" s="7"/>
      <c r="J630" s="8"/>
    </row>
    <row r="631" spans="7:10" ht="14.25" customHeight="1" x14ac:dyDescent="0.3">
      <c r="G631" s="6"/>
      <c r="H631" s="6"/>
      <c r="I631" s="7"/>
      <c r="J631" s="8"/>
    </row>
    <row r="632" spans="7:10" ht="14.25" customHeight="1" x14ac:dyDescent="0.3">
      <c r="G632" s="6"/>
      <c r="H632" s="6"/>
      <c r="I632" s="7"/>
      <c r="J632" s="8"/>
    </row>
    <row r="633" spans="7:10" ht="14.25" customHeight="1" x14ac:dyDescent="0.3">
      <c r="G633" s="6"/>
      <c r="H633" s="6"/>
      <c r="I633" s="7"/>
      <c r="J633" s="8"/>
    </row>
    <row r="634" spans="7:10" ht="14.25" customHeight="1" x14ac:dyDescent="0.3">
      <c r="G634" s="6"/>
      <c r="H634" s="6"/>
      <c r="I634" s="7"/>
      <c r="J634" s="8"/>
    </row>
    <row r="635" spans="7:10" ht="14.25" customHeight="1" x14ac:dyDescent="0.3">
      <c r="G635" s="6"/>
      <c r="H635" s="6"/>
      <c r="I635" s="7"/>
      <c r="J635" s="8"/>
    </row>
    <row r="636" spans="7:10" ht="14.25" customHeight="1" x14ac:dyDescent="0.3">
      <c r="G636" s="6"/>
      <c r="H636" s="6"/>
      <c r="I636" s="7"/>
      <c r="J636" s="8"/>
    </row>
    <row r="637" spans="7:10" ht="14.25" customHeight="1" x14ac:dyDescent="0.3">
      <c r="G637" s="6"/>
      <c r="H637" s="6"/>
      <c r="I637" s="7"/>
      <c r="J637" s="8"/>
    </row>
    <row r="638" spans="7:10" ht="14.25" customHeight="1" x14ac:dyDescent="0.3">
      <c r="G638" s="6"/>
      <c r="H638" s="6"/>
      <c r="I638" s="7"/>
      <c r="J638" s="8"/>
    </row>
    <row r="639" spans="7:10" ht="14.25" customHeight="1" x14ac:dyDescent="0.3">
      <c r="G639" s="6"/>
      <c r="H639" s="6"/>
      <c r="I639" s="7"/>
      <c r="J639" s="8"/>
    </row>
    <row r="640" spans="7:10" ht="14.25" customHeight="1" x14ac:dyDescent="0.3">
      <c r="G640" s="6"/>
      <c r="H640" s="6"/>
      <c r="I640" s="7"/>
      <c r="J640" s="8"/>
    </row>
    <row r="641" spans="7:10" ht="14.25" customHeight="1" x14ac:dyDescent="0.3">
      <c r="G641" s="6"/>
      <c r="H641" s="6"/>
      <c r="I641" s="7"/>
      <c r="J641" s="8"/>
    </row>
    <row r="642" spans="7:10" ht="14.25" customHeight="1" x14ac:dyDescent="0.3">
      <c r="G642" s="6"/>
      <c r="H642" s="6"/>
      <c r="I642" s="7"/>
      <c r="J642" s="8"/>
    </row>
    <row r="643" spans="7:10" ht="14.25" customHeight="1" x14ac:dyDescent="0.3">
      <c r="G643" s="6"/>
      <c r="H643" s="6"/>
      <c r="I643" s="7"/>
      <c r="J643" s="8"/>
    </row>
    <row r="644" spans="7:10" ht="14.25" customHeight="1" x14ac:dyDescent="0.3">
      <c r="G644" s="6"/>
      <c r="H644" s="6"/>
      <c r="I644" s="7"/>
      <c r="J644" s="8"/>
    </row>
    <row r="645" spans="7:10" ht="14.25" customHeight="1" x14ac:dyDescent="0.3">
      <c r="G645" s="6"/>
      <c r="H645" s="6"/>
      <c r="I645" s="7"/>
      <c r="J645" s="8"/>
    </row>
    <row r="646" spans="7:10" ht="14.25" customHeight="1" x14ac:dyDescent="0.3">
      <c r="G646" s="6"/>
      <c r="H646" s="6"/>
      <c r="I646" s="7"/>
      <c r="J646" s="8"/>
    </row>
    <row r="647" spans="7:10" ht="14.25" customHeight="1" x14ac:dyDescent="0.3">
      <c r="G647" s="6"/>
      <c r="H647" s="6"/>
      <c r="I647" s="7"/>
      <c r="J647" s="8"/>
    </row>
    <row r="648" spans="7:10" ht="14.25" customHeight="1" x14ac:dyDescent="0.3">
      <c r="G648" s="6"/>
      <c r="H648" s="6"/>
      <c r="I648" s="7"/>
      <c r="J648" s="8"/>
    </row>
    <row r="649" spans="7:10" ht="14.25" customHeight="1" x14ac:dyDescent="0.3">
      <c r="G649" s="6"/>
      <c r="H649" s="6"/>
      <c r="I649" s="7"/>
      <c r="J649" s="8"/>
    </row>
    <row r="650" spans="7:10" ht="14.25" customHeight="1" x14ac:dyDescent="0.3">
      <c r="G650" s="6"/>
      <c r="H650" s="6"/>
      <c r="I650" s="7"/>
      <c r="J650" s="8"/>
    </row>
    <row r="651" spans="7:10" ht="14.25" customHeight="1" x14ac:dyDescent="0.3">
      <c r="G651" s="6"/>
      <c r="H651" s="6"/>
      <c r="I651" s="7"/>
      <c r="J651" s="8"/>
    </row>
    <row r="652" spans="7:10" ht="14.25" customHeight="1" x14ac:dyDescent="0.3">
      <c r="G652" s="6"/>
      <c r="H652" s="6"/>
      <c r="I652" s="7"/>
      <c r="J652" s="8"/>
    </row>
    <row r="653" spans="7:10" ht="14.25" customHeight="1" x14ac:dyDescent="0.3">
      <c r="G653" s="6"/>
      <c r="H653" s="6"/>
      <c r="I653" s="7"/>
      <c r="J653" s="8"/>
    </row>
    <row r="654" spans="7:10" ht="14.25" customHeight="1" x14ac:dyDescent="0.3">
      <c r="G654" s="6"/>
      <c r="H654" s="6"/>
      <c r="I654" s="7"/>
      <c r="J654" s="8"/>
    </row>
    <row r="655" spans="7:10" ht="14.25" customHeight="1" x14ac:dyDescent="0.3">
      <c r="G655" s="6"/>
      <c r="H655" s="6"/>
      <c r="I655" s="7"/>
      <c r="J655" s="8"/>
    </row>
    <row r="656" spans="7:10" ht="14.25" customHeight="1" x14ac:dyDescent="0.3">
      <c r="G656" s="6"/>
      <c r="H656" s="6"/>
      <c r="I656" s="7"/>
      <c r="J656" s="8"/>
    </row>
    <row r="657" spans="7:10" ht="14.25" customHeight="1" x14ac:dyDescent="0.3">
      <c r="G657" s="6"/>
      <c r="H657" s="6"/>
      <c r="I657" s="7"/>
      <c r="J657" s="8"/>
    </row>
    <row r="658" spans="7:10" ht="14.25" customHeight="1" x14ac:dyDescent="0.3">
      <c r="G658" s="6"/>
      <c r="H658" s="6"/>
      <c r="I658" s="7"/>
      <c r="J658" s="8"/>
    </row>
    <row r="659" spans="7:10" ht="14.25" customHeight="1" x14ac:dyDescent="0.3">
      <c r="G659" s="6"/>
      <c r="H659" s="6"/>
      <c r="I659" s="7"/>
      <c r="J659" s="8"/>
    </row>
    <row r="660" spans="7:10" ht="14.25" customHeight="1" x14ac:dyDescent="0.3">
      <c r="G660" s="6"/>
      <c r="H660" s="6"/>
      <c r="I660" s="7"/>
      <c r="J660" s="8"/>
    </row>
    <row r="661" spans="7:10" ht="14.25" customHeight="1" x14ac:dyDescent="0.3">
      <c r="G661" s="6"/>
      <c r="H661" s="6"/>
      <c r="I661" s="7"/>
      <c r="J661" s="8"/>
    </row>
    <row r="662" spans="7:10" ht="14.25" customHeight="1" x14ac:dyDescent="0.3">
      <c r="G662" s="6"/>
      <c r="H662" s="6"/>
      <c r="I662" s="7"/>
      <c r="J662" s="8"/>
    </row>
    <row r="663" spans="7:10" ht="14.25" customHeight="1" x14ac:dyDescent="0.3">
      <c r="G663" s="6"/>
      <c r="H663" s="6"/>
      <c r="I663" s="7"/>
      <c r="J663" s="8"/>
    </row>
    <row r="664" spans="7:10" ht="14.25" customHeight="1" x14ac:dyDescent="0.3">
      <c r="G664" s="6"/>
      <c r="H664" s="6"/>
      <c r="I664" s="7"/>
      <c r="J664" s="8"/>
    </row>
    <row r="665" spans="7:10" ht="14.25" customHeight="1" x14ac:dyDescent="0.3">
      <c r="G665" s="6"/>
      <c r="H665" s="6"/>
      <c r="I665" s="7"/>
      <c r="J665" s="8"/>
    </row>
    <row r="666" spans="7:10" ht="14.25" customHeight="1" x14ac:dyDescent="0.3">
      <c r="G666" s="6"/>
      <c r="H666" s="6"/>
      <c r="I666" s="7"/>
      <c r="J666" s="8"/>
    </row>
    <row r="667" spans="7:10" ht="14.25" customHeight="1" x14ac:dyDescent="0.3">
      <c r="G667" s="6"/>
      <c r="H667" s="6"/>
      <c r="I667" s="7"/>
      <c r="J667" s="8"/>
    </row>
    <row r="668" spans="7:10" ht="14.25" customHeight="1" x14ac:dyDescent="0.3">
      <c r="G668" s="6"/>
      <c r="H668" s="6"/>
      <c r="I668" s="7"/>
      <c r="J668" s="8"/>
    </row>
    <row r="669" spans="7:10" ht="14.25" customHeight="1" x14ac:dyDescent="0.3">
      <c r="G669" s="6"/>
      <c r="H669" s="6"/>
      <c r="I669" s="7"/>
      <c r="J669" s="8"/>
    </row>
    <row r="670" spans="7:10" ht="14.25" customHeight="1" x14ac:dyDescent="0.3">
      <c r="G670" s="6"/>
      <c r="H670" s="6"/>
      <c r="I670" s="7"/>
      <c r="J670" s="8"/>
    </row>
    <row r="671" spans="7:10" ht="14.25" customHeight="1" x14ac:dyDescent="0.3">
      <c r="G671" s="6"/>
      <c r="H671" s="6"/>
      <c r="I671" s="7"/>
      <c r="J671" s="8"/>
    </row>
    <row r="672" spans="7:10" ht="14.25" customHeight="1" x14ac:dyDescent="0.3">
      <c r="G672" s="6"/>
      <c r="H672" s="6"/>
      <c r="I672" s="7"/>
      <c r="J672" s="8"/>
    </row>
    <row r="673" spans="7:10" ht="14.25" customHeight="1" x14ac:dyDescent="0.3">
      <c r="G673" s="6"/>
      <c r="H673" s="6"/>
      <c r="I673" s="7"/>
      <c r="J673" s="8"/>
    </row>
    <row r="674" spans="7:10" ht="14.25" customHeight="1" x14ac:dyDescent="0.3">
      <c r="G674" s="6"/>
      <c r="H674" s="6"/>
      <c r="I674" s="7"/>
      <c r="J674" s="8"/>
    </row>
    <row r="675" spans="7:10" ht="14.25" customHeight="1" x14ac:dyDescent="0.3">
      <c r="G675" s="6"/>
      <c r="H675" s="6"/>
      <c r="I675" s="7"/>
      <c r="J675" s="8"/>
    </row>
    <row r="676" spans="7:10" ht="14.25" customHeight="1" x14ac:dyDescent="0.3">
      <c r="G676" s="6"/>
      <c r="H676" s="6"/>
      <c r="I676" s="7"/>
      <c r="J676" s="8"/>
    </row>
    <row r="677" spans="7:10" ht="14.25" customHeight="1" x14ac:dyDescent="0.3">
      <c r="G677" s="6"/>
      <c r="H677" s="6"/>
      <c r="I677" s="7"/>
      <c r="J677" s="8"/>
    </row>
    <row r="678" spans="7:10" ht="14.25" customHeight="1" x14ac:dyDescent="0.3">
      <c r="G678" s="6"/>
      <c r="H678" s="6"/>
      <c r="I678" s="7"/>
      <c r="J678" s="8"/>
    </row>
    <row r="679" spans="7:10" ht="14.25" customHeight="1" x14ac:dyDescent="0.3">
      <c r="G679" s="6"/>
      <c r="H679" s="6"/>
      <c r="I679" s="7"/>
      <c r="J679" s="8"/>
    </row>
    <row r="680" spans="7:10" ht="14.25" customHeight="1" x14ac:dyDescent="0.3">
      <c r="G680" s="6"/>
      <c r="H680" s="6"/>
      <c r="I680" s="7"/>
      <c r="J680" s="8"/>
    </row>
    <row r="681" spans="7:10" ht="14.25" customHeight="1" x14ac:dyDescent="0.3">
      <c r="G681" s="6"/>
      <c r="H681" s="6"/>
      <c r="I681" s="7"/>
      <c r="J681" s="8"/>
    </row>
    <row r="682" spans="7:10" ht="14.25" customHeight="1" x14ac:dyDescent="0.3">
      <c r="G682" s="6"/>
      <c r="H682" s="6"/>
      <c r="I682" s="7"/>
      <c r="J682" s="8"/>
    </row>
    <row r="683" spans="7:10" ht="14.25" customHeight="1" x14ac:dyDescent="0.3">
      <c r="G683" s="6"/>
      <c r="H683" s="6"/>
      <c r="I683" s="7"/>
      <c r="J683" s="8"/>
    </row>
    <row r="684" spans="7:10" ht="14.25" customHeight="1" x14ac:dyDescent="0.3">
      <c r="G684" s="6"/>
      <c r="H684" s="6"/>
      <c r="I684" s="7"/>
      <c r="J684" s="8"/>
    </row>
    <row r="685" spans="7:10" ht="14.25" customHeight="1" x14ac:dyDescent="0.3">
      <c r="G685" s="6"/>
      <c r="H685" s="6"/>
      <c r="I685" s="7"/>
      <c r="J685" s="8"/>
    </row>
    <row r="686" spans="7:10" ht="14.25" customHeight="1" x14ac:dyDescent="0.3">
      <c r="G686" s="6"/>
      <c r="H686" s="6"/>
      <c r="I686" s="7"/>
      <c r="J686" s="8"/>
    </row>
    <row r="687" spans="7:10" ht="14.25" customHeight="1" x14ac:dyDescent="0.3">
      <c r="G687" s="6"/>
      <c r="H687" s="6"/>
      <c r="I687" s="7"/>
      <c r="J687" s="8"/>
    </row>
    <row r="688" spans="7:10" ht="14.25" customHeight="1" x14ac:dyDescent="0.3">
      <c r="G688" s="6"/>
      <c r="H688" s="6"/>
      <c r="I688" s="7"/>
      <c r="J688" s="8"/>
    </row>
    <row r="689" spans="7:10" ht="14.25" customHeight="1" x14ac:dyDescent="0.3">
      <c r="G689" s="6"/>
      <c r="H689" s="6"/>
      <c r="I689" s="7"/>
      <c r="J689" s="8"/>
    </row>
    <row r="690" spans="7:10" ht="14.25" customHeight="1" x14ac:dyDescent="0.3">
      <c r="G690" s="6"/>
      <c r="H690" s="6"/>
      <c r="I690" s="7"/>
      <c r="J690" s="8"/>
    </row>
    <row r="691" spans="7:10" ht="14.25" customHeight="1" x14ac:dyDescent="0.3">
      <c r="G691" s="6"/>
      <c r="H691" s="6"/>
      <c r="I691" s="7"/>
      <c r="J691" s="8"/>
    </row>
    <row r="692" spans="7:10" ht="14.25" customHeight="1" x14ac:dyDescent="0.3">
      <c r="G692" s="6"/>
      <c r="H692" s="6"/>
      <c r="I692" s="7"/>
      <c r="J692" s="8"/>
    </row>
    <row r="693" spans="7:10" ht="14.25" customHeight="1" x14ac:dyDescent="0.3">
      <c r="G693" s="6"/>
      <c r="H693" s="6"/>
      <c r="I693" s="7"/>
      <c r="J693" s="8"/>
    </row>
    <row r="694" spans="7:10" ht="14.25" customHeight="1" x14ac:dyDescent="0.3">
      <c r="G694" s="6"/>
      <c r="H694" s="6"/>
      <c r="I694" s="7"/>
      <c r="J694" s="8"/>
    </row>
    <row r="695" spans="7:10" ht="14.25" customHeight="1" x14ac:dyDescent="0.3">
      <c r="G695" s="6"/>
      <c r="H695" s="6"/>
      <c r="I695" s="7"/>
      <c r="J695" s="8"/>
    </row>
    <row r="696" spans="7:10" ht="14.25" customHeight="1" x14ac:dyDescent="0.3">
      <c r="G696" s="6"/>
      <c r="H696" s="6"/>
      <c r="I696" s="7"/>
      <c r="J696" s="8"/>
    </row>
    <row r="697" spans="7:10" ht="14.25" customHeight="1" x14ac:dyDescent="0.3">
      <c r="G697" s="6"/>
      <c r="H697" s="6"/>
      <c r="I697" s="7"/>
      <c r="J697" s="8"/>
    </row>
    <row r="698" spans="7:10" ht="14.25" customHeight="1" x14ac:dyDescent="0.3">
      <c r="G698" s="6"/>
      <c r="H698" s="6"/>
      <c r="I698" s="7"/>
      <c r="J698" s="8"/>
    </row>
    <row r="699" spans="7:10" ht="14.25" customHeight="1" x14ac:dyDescent="0.3">
      <c r="G699" s="6"/>
      <c r="H699" s="6"/>
      <c r="I699" s="7"/>
      <c r="J699" s="8"/>
    </row>
    <row r="700" spans="7:10" ht="14.25" customHeight="1" x14ac:dyDescent="0.3">
      <c r="G700" s="6"/>
      <c r="H700" s="6"/>
      <c r="I700" s="7"/>
      <c r="J700" s="8"/>
    </row>
    <row r="701" spans="7:10" ht="14.25" customHeight="1" x14ac:dyDescent="0.3">
      <c r="G701" s="6"/>
      <c r="H701" s="6"/>
      <c r="I701" s="7"/>
      <c r="J701" s="8"/>
    </row>
    <row r="702" spans="7:10" ht="14.25" customHeight="1" x14ac:dyDescent="0.3">
      <c r="G702" s="6"/>
      <c r="H702" s="6"/>
      <c r="I702" s="7"/>
      <c r="J702" s="8"/>
    </row>
    <row r="703" spans="7:10" ht="14.25" customHeight="1" x14ac:dyDescent="0.3">
      <c r="G703" s="6"/>
      <c r="H703" s="6"/>
      <c r="I703" s="7"/>
      <c r="J703" s="8"/>
    </row>
    <row r="704" spans="7:10" ht="14.25" customHeight="1" x14ac:dyDescent="0.3">
      <c r="G704" s="6"/>
      <c r="H704" s="6"/>
      <c r="I704" s="7"/>
      <c r="J704" s="8"/>
    </row>
    <row r="705" spans="7:10" ht="14.25" customHeight="1" x14ac:dyDescent="0.3">
      <c r="G705" s="6"/>
      <c r="H705" s="6"/>
      <c r="I705" s="7"/>
      <c r="J705" s="8"/>
    </row>
    <row r="706" spans="7:10" ht="14.25" customHeight="1" x14ac:dyDescent="0.3">
      <c r="G706" s="6"/>
      <c r="H706" s="6"/>
      <c r="I706" s="7"/>
      <c r="J706" s="8"/>
    </row>
    <row r="707" spans="7:10" ht="14.25" customHeight="1" x14ac:dyDescent="0.3">
      <c r="G707" s="6"/>
      <c r="H707" s="6"/>
      <c r="I707" s="7"/>
      <c r="J707" s="8"/>
    </row>
    <row r="708" spans="7:10" ht="14.25" customHeight="1" x14ac:dyDescent="0.3">
      <c r="G708" s="6"/>
      <c r="H708" s="6"/>
      <c r="I708" s="7"/>
      <c r="J708" s="8"/>
    </row>
    <row r="709" spans="7:10" ht="14.25" customHeight="1" x14ac:dyDescent="0.3">
      <c r="G709" s="6"/>
      <c r="H709" s="6"/>
      <c r="I709" s="7"/>
      <c r="J709" s="8"/>
    </row>
    <row r="710" spans="7:10" ht="14.25" customHeight="1" x14ac:dyDescent="0.3">
      <c r="G710" s="6"/>
      <c r="H710" s="6"/>
      <c r="I710" s="7"/>
      <c r="J710" s="8"/>
    </row>
    <row r="711" spans="7:10" ht="14.25" customHeight="1" x14ac:dyDescent="0.3">
      <c r="G711" s="6"/>
      <c r="H711" s="6"/>
      <c r="I711" s="7"/>
      <c r="J711" s="8"/>
    </row>
    <row r="712" spans="7:10" ht="14.25" customHeight="1" x14ac:dyDescent="0.3">
      <c r="G712" s="6"/>
      <c r="H712" s="6"/>
      <c r="I712" s="7"/>
      <c r="J712" s="8"/>
    </row>
    <row r="713" spans="7:10" ht="14.25" customHeight="1" x14ac:dyDescent="0.3">
      <c r="G713" s="6"/>
      <c r="H713" s="6"/>
      <c r="I713" s="7"/>
      <c r="J713" s="8"/>
    </row>
    <row r="714" spans="7:10" ht="14.25" customHeight="1" x14ac:dyDescent="0.3">
      <c r="G714" s="6"/>
      <c r="H714" s="6"/>
      <c r="I714" s="7"/>
      <c r="J714" s="8"/>
    </row>
    <row r="715" spans="7:10" ht="14.25" customHeight="1" x14ac:dyDescent="0.3">
      <c r="G715" s="6"/>
      <c r="H715" s="6"/>
      <c r="I715" s="7"/>
      <c r="J715" s="8"/>
    </row>
    <row r="716" spans="7:10" ht="14.25" customHeight="1" x14ac:dyDescent="0.3">
      <c r="G716" s="6"/>
      <c r="H716" s="6"/>
      <c r="I716" s="7"/>
      <c r="J716" s="8"/>
    </row>
    <row r="717" spans="7:10" ht="14.25" customHeight="1" x14ac:dyDescent="0.3">
      <c r="G717" s="6"/>
      <c r="H717" s="6"/>
      <c r="I717" s="7"/>
      <c r="J717" s="8"/>
    </row>
    <row r="718" spans="7:10" ht="14.25" customHeight="1" x14ac:dyDescent="0.3">
      <c r="G718" s="6"/>
      <c r="H718" s="6"/>
      <c r="I718" s="7"/>
      <c r="J718" s="8"/>
    </row>
    <row r="719" spans="7:10" ht="14.25" customHeight="1" x14ac:dyDescent="0.3">
      <c r="G719" s="6"/>
      <c r="H719" s="6"/>
      <c r="I719" s="7"/>
      <c r="J719" s="8"/>
    </row>
    <row r="720" spans="7:10" ht="14.25" customHeight="1" x14ac:dyDescent="0.3">
      <c r="G720" s="6"/>
      <c r="H720" s="6"/>
      <c r="I720" s="7"/>
      <c r="J720" s="8"/>
    </row>
    <row r="721" spans="7:10" ht="14.25" customHeight="1" x14ac:dyDescent="0.3">
      <c r="G721" s="6"/>
      <c r="H721" s="6"/>
      <c r="I721" s="7"/>
      <c r="J721" s="8"/>
    </row>
    <row r="722" spans="7:10" ht="14.25" customHeight="1" x14ac:dyDescent="0.3">
      <c r="G722" s="6"/>
      <c r="H722" s="6"/>
      <c r="I722" s="7"/>
      <c r="J722" s="8"/>
    </row>
    <row r="723" spans="7:10" ht="14.25" customHeight="1" x14ac:dyDescent="0.3">
      <c r="G723" s="6"/>
      <c r="H723" s="6"/>
      <c r="I723" s="7"/>
      <c r="J723" s="8"/>
    </row>
    <row r="724" spans="7:10" ht="14.25" customHeight="1" x14ac:dyDescent="0.3">
      <c r="G724" s="6"/>
      <c r="H724" s="6"/>
      <c r="I724" s="7"/>
      <c r="J724" s="8"/>
    </row>
    <row r="725" spans="7:10" ht="14.25" customHeight="1" x14ac:dyDescent="0.3">
      <c r="G725" s="6"/>
      <c r="H725" s="6"/>
      <c r="I725" s="7"/>
      <c r="J725" s="8"/>
    </row>
    <row r="726" spans="7:10" ht="14.25" customHeight="1" x14ac:dyDescent="0.3">
      <c r="G726" s="6"/>
      <c r="H726" s="6"/>
      <c r="I726" s="7"/>
      <c r="J726" s="8"/>
    </row>
    <row r="727" spans="7:10" ht="14.25" customHeight="1" x14ac:dyDescent="0.3">
      <c r="G727" s="6"/>
      <c r="H727" s="6"/>
      <c r="I727" s="7"/>
      <c r="J727" s="8"/>
    </row>
    <row r="728" spans="7:10" ht="14.25" customHeight="1" x14ac:dyDescent="0.3">
      <c r="G728" s="6"/>
      <c r="H728" s="6"/>
      <c r="I728" s="7"/>
      <c r="J728" s="8"/>
    </row>
    <row r="729" spans="7:10" ht="14.25" customHeight="1" x14ac:dyDescent="0.3">
      <c r="G729" s="6"/>
      <c r="H729" s="6"/>
      <c r="I729" s="7"/>
      <c r="J729" s="8"/>
    </row>
    <row r="730" spans="7:10" ht="14.25" customHeight="1" x14ac:dyDescent="0.3">
      <c r="G730" s="6"/>
      <c r="H730" s="6"/>
      <c r="I730" s="7"/>
      <c r="J730" s="8"/>
    </row>
    <row r="731" spans="7:10" ht="14.25" customHeight="1" x14ac:dyDescent="0.3">
      <c r="G731" s="6"/>
      <c r="H731" s="6"/>
      <c r="I731" s="7"/>
      <c r="J731" s="8"/>
    </row>
    <row r="732" spans="7:10" ht="14.25" customHeight="1" x14ac:dyDescent="0.3">
      <c r="G732" s="6"/>
      <c r="H732" s="6"/>
      <c r="I732" s="7"/>
      <c r="J732" s="8"/>
    </row>
    <row r="733" spans="7:10" ht="14.25" customHeight="1" x14ac:dyDescent="0.3">
      <c r="G733" s="6"/>
      <c r="H733" s="6"/>
      <c r="I733" s="7"/>
      <c r="J733" s="8"/>
    </row>
    <row r="734" spans="7:10" ht="14.25" customHeight="1" x14ac:dyDescent="0.3">
      <c r="G734" s="6"/>
      <c r="H734" s="6"/>
      <c r="I734" s="7"/>
      <c r="J734" s="8"/>
    </row>
    <row r="735" spans="7:10" ht="14.25" customHeight="1" x14ac:dyDescent="0.3">
      <c r="G735" s="6"/>
      <c r="H735" s="6"/>
      <c r="I735" s="7"/>
      <c r="J735" s="8"/>
    </row>
    <row r="736" spans="7:10" ht="14.25" customHeight="1" x14ac:dyDescent="0.3">
      <c r="G736" s="6"/>
      <c r="H736" s="6"/>
      <c r="I736" s="7"/>
      <c r="J736" s="8"/>
    </row>
    <row r="737" spans="7:10" ht="14.25" customHeight="1" x14ac:dyDescent="0.3">
      <c r="G737" s="6"/>
      <c r="H737" s="6"/>
      <c r="I737" s="7"/>
      <c r="J737" s="8"/>
    </row>
    <row r="738" spans="7:10" ht="14.25" customHeight="1" x14ac:dyDescent="0.3">
      <c r="G738" s="6"/>
      <c r="H738" s="6"/>
      <c r="I738" s="7"/>
      <c r="J738" s="8"/>
    </row>
    <row r="739" spans="7:10" ht="14.25" customHeight="1" x14ac:dyDescent="0.3">
      <c r="G739" s="6"/>
      <c r="H739" s="6"/>
      <c r="I739" s="7"/>
      <c r="J739" s="8"/>
    </row>
    <row r="740" spans="7:10" ht="14.25" customHeight="1" x14ac:dyDescent="0.3">
      <c r="G740" s="6"/>
      <c r="H740" s="6"/>
      <c r="I740" s="7"/>
      <c r="J740" s="8"/>
    </row>
    <row r="741" spans="7:10" ht="14.25" customHeight="1" x14ac:dyDescent="0.3">
      <c r="G741" s="6"/>
      <c r="H741" s="6"/>
      <c r="I741" s="7"/>
      <c r="J741" s="8"/>
    </row>
    <row r="742" spans="7:10" ht="14.25" customHeight="1" x14ac:dyDescent="0.3">
      <c r="G742" s="6"/>
      <c r="H742" s="6"/>
      <c r="I742" s="7"/>
      <c r="J742" s="8"/>
    </row>
    <row r="743" spans="7:10" ht="14.25" customHeight="1" x14ac:dyDescent="0.3">
      <c r="G743" s="6"/>
      <c r="H743" s="6"/>
      <c r="I743" s="7"/>
      <c r="J743" s="8"/>
    </row>
    <row r="744" spans="7:10" ht="14.25" customHeight="1" x14ac:dyDescent="0.3">
      <c r="G744" s="6"/>
      <c r="H744" s="6"/>
      <c r="I744" s="7"/>
      <c r="J744" s="8"/>
    </row>
    <row r="745" spans="7:10" ht="14.25" customHeight="1" x14ac:dyDescent="0.3">
      <c r="G745" s="6"/>
      <c r="H745" s="6"/>
      <c r="I745" s="7"/>
      <c r="J745" s="8"/>
    </row>
    <row r="746" spans="7:10" ht="14.25" customHeight="1" x14ac:dyDescent="0.3">
      <c r="G746" s="6"/>
      <c r="H746" s="6"/>
      <c r="I746" s="7"/>
      <c r="J746" s="8"/>
    </row>
    <row r="747" spans="7:10" ht="14.25" customHeight="1" x14ac:dyDescent="0.3">
      <c r="G747" s="6"/>
      <c r="H747" s="6"/>
      <c r="I747" s="7"/>
      <c r="J747" s="8"/>
    </row>
    <row r="748" spans="7:10" ht="14.25" customHeight="1" x14ac:dyDescent="0.3">
      <c r="G748" s="6"/>
      <c r="H748" s="6"/>
      <c r="I748" s="7"/>
      <c r="J748" s="8"/>
    </row>
    <row r="749" spans="7:10" ht="14.25" customHeight="1" x14ac:dyDescent="0.3">
      <c r="G749" s="6"/>
      <c r="H749" s="6"/>
      <c r="I749" s="7"/>
      <c r="J749" s="8"/>
    </row>
    <row r="750" spans="7:10" ht="14.25" customHeight="1" x14ac:dyDescent="0.3">
      <c r="G750" s="6"/>
      <c r="H750" s="6"/>
      <c r="I750" s="7"/>
      <c r="J750" s="8"/>
    </row>
    <row r="751" spans="7:10" ht="14.25" customHeight="1" x14ac:dyDescent="0.3">
      <c r="G751" s="6"/>
      <c r="H751" s="6"/>
      <c r="I751" s="7"/>
      <c r="J751" s="8"/>
    </row>
    <row r="752" spans="7:10" ht="14.25" customHeight="1" x14ac:dyDescent="0.3">
      <c r="G752" s="6"/>
      <c r="H752" s="6"/>
      <c r="I752" s="7"/>
      <c r="J752" s="8"/>
    </row>
    <row r="753" spans="7:10" ht="14.25" customHeight="1" x14ac:dyDescent="0.3">
      <c r="G753" s="6"/>
      <c r="H753" s="6"/>
      <c r="I753" s="7"/>
      <c r="J753" s="8"/>
    </row>
    <row r="754" spans="7:10" ht="14.25" customHeight="1" x14ac:dyDescent="0.3">
      <c r="G754" s="6"/>
      <c r="H754" s="6"/>
      <c r="I754" s="7"/>
      <c r="J754" s="8"/>
    </row>
    <row r="755" spans="7:10" ht="14.25" customHeight="1" x14ac:dyDescent="0.3">
      <c r="G755" s="6"/>
      <c r="H755" s="6"/>
      <c r="I755" s="7"/>
      <c r="J755" s="8"/>
    </row>
    <row r="756" spans="7:10" ht="14.25" customHeight="1" x14ac:dyDescent="0.3">
      <c r="G756" s="6"/>
      <c r="H756" s="6"/>
      <c r="I756" s="7"/>
      <c r="J756" s="8"/>
    </row>
    <row r="757" spans="7:10" ht="14.25" customHeight="1" x14ac:dyDescent="0.3">
      <c r="G757" s="6"/>
      <c r="H757" s="6"/>
      <c r="I757" s="7"/>
      <c r="J757" s="8"/>
    </row>
    <row r="758" spans="7:10" ht="14.25" customHeight="1" x14ac:dyDescent="0.3">
      <c r="G758" s="6"/>
      <c r="H758" s="6"/>
      <c r="I758" s="7"/>
      <c r="J758" s="8"/>
    </row>
    <row r="759" spans="7:10" ht="14.25" customHeight="1" x14ac:dyDescent="0.3">
      <c r="G759" s="6"/>
      <c r="H759" s="6"/>
      <c r="I759" s="7"/>
      <c r="J759" s="8"/>
    </row>
    <row r="760" spans="7:10" ht="14.25" customHeight="1" x14ac:dyDescent="0.3">
      <c r="G760" s="6"/>
      <c r="H760" s="6"/>
      <c r="I760" s="7"/>
      <c r="J760" s="8"/>
    </row>
    <row r="761" spans="7:10" ht="14.25" customHeight="1" x14ac:dyDescent="0.3">
      <c r="G761" s="6"/>
      <c r="H761" s="6"/>
      <c r="I761" s="7"/>
      <c r="J761" s="8"/>
    </row>
    <row r="762" spans="7:10" ht="14.25" customHeight="1" x14ac:dyDescent="0.3">
      <c r="G762" s="6"/>
      <c r="H762" s="6"/>
      <c r="I762" s="7"/>
      <c r="J762" s="8"/>
    </row>
    <row r="763" spans="7:10" ht="14.25" customHeight="1" x14ac:dyDescent="0.3">
      <c r="G763" s="6"/>
      <c r="H763" s="6"/>
      <c r="I763" s="7"/>
      <c r="J763" s="8"/>
    </row>
    <row r="764" spans="7:10" ht="14.25" customHeight="1" x14ac:dyDescent="0.3">
      <c r="G764" s="6"/>
      <c r="H764" s="6"/>
      <c r="I764" s="7"/>
      <c r="J764" s="8"/>
    </row>
    <row r="765" spans="7:10" ht="14.25" customHeight="1" x14ac:dyDescent="0.3">
      <c r="G765" s="6"/>
      <c r="H765" s="6"/>
      <c r="I765" s="7"/>
      <c r="J765" s="8"/>
    </row>
    <row r="766" spans="7:10" ht="14.25" customHeight="1" x14ac:dyDescent="0.3">
      <c r="G766" s="6"/>
      <c r="H766" s="6"/>
      <c r="I766" s="7"/>
      <c r="J766" s="8"/>
    </row>
    <row r="767" spans="7:10" ht="14.25" customHeight="1" x14ac:dyDescent="0.3">
      <c r="G767" s="6"/>
      <c r="H767" s="6"/>
      <c r="I767" s="7"/>
      <c r="J767" s="8"/>
    </row>
    <row r="768" spans="7:10" ht="14.25" customHeight="1" x14ac:dyDescent="0.3">
      <c r="G768" s="6"/>
      <c r="H768" s="6"/>
      <c r="I768" s="7"/>
      <c r="J768" s="8"/>
    </row>
    <row r="769" spans="7:10" ht="14.25" customHeight="1" x14ac:dyDescent="0.3">
      <c r="G769" s="6"/>
      <c r="H769" s="6"/>
      <c r="I769" s="7"/>
      <c r="J769" s="8"/>
    </row>
    <row r="770" spans="7:10" ht="14.25" customHeight="1" x14ac:dyDescent="0.3">
      <c r="G770" s="6"/>
      <c r="H770" s="6"/>
      <c r="I770" s="7"/>
      <c r="J770" s="8"/>
    </row>
    <row r="771" spans="7:10" ht="14.25" customHeight="1" x14ac:dyDescent="0.3">
      <c r="G771" s="6"/>
      <c r="H771" s="6"/>
      <c r="I771" s="7"/>
      <c r="J771" s="8"/>
    </row>
    <row r="772" spans="7:10" ht="14.25" customHeight="1" x14ac:dyDescent="0.3">
      <c r="G772" s="6"/>
      <c r="H772" s="6"/>
      <c r="I772" s="7"/>
      <c r="J772" s="8"/>
    </row>
    <row r="773" spans="7:10" ht="14.25" customHeight="1" x14ac:dyDescent="0.3">
      <c r="G773" s="6"/>
      <c r="H773" s="6"/>
      <c r="I773" s="7"/>
      <c r="J773" s="8"/>
    </row>
    <row r="774" spans="7:10" ht="14.25" customHeight="1" x14ac:dyDescent="0.3">
      <c r="G774" s="6"/>
      <c r="H774" s="6"/>
      <c r="I774" s="7"/>
      <c r="J774" s="8"/>
    </row>
    <row r="775" spans="7:10" ht="14.25" customHeight="1" x14ac:dyDescent="0.3">
      <c r="G775" s="6"/>
      <c r="H775" s="6"/>
      <c r="I775" s="7"/>
      <c r="J775" s="8"/>
    </row>
    <row r="776" spans="7:10" ht="14.25" customHeight="1" x14ac:dyDescent="0.3">
      <c r="G776" s="6"/>
      <c r="H776" s="6"/>
      <c r="I776" s="7"/>
      <c r="J776" s="8"/>
    </row>
    <row r="777" spans="7:10" ht="14.25" customHeight="1" x14ac:dyDescent="0.3">
      <c r="G777" s="6"/>
      <c r="H777" s="6"/>
      <c r="I777" s="7"/>
      <c r="J777" s="8"/>
    </row>
    <row r="778" spans="7:10" ht="14.25" customHeight="1" x14ac:dyDescent="0.3">
      <c r="G778" s="6"/>
      <c r="H778" s="6"/>
      <c r="I778" s="7"/>
      <c r="J778" s="8"/>
    </row>
    <row r="779" spans="7:10" ht="14.25" customHeight="1" x14ac:dyDescent="0.3">
      <c r="G779" s="6"/>
      <c r="H779" s="6"/>
      <c r="I779" s="7"/>
      <c r="J779" s="8"/>
    </row>
    <row r="780" spans="7:10" ht="14.25" customHeight="1" x14ac:dyDescent="0.3">
      <c r="G780" s="6"/>
      <c r="H780" s="6"/>
      <c r="I780" s="7"/>
      <c r="J780" s="8"/>
    </row>
    <row r="781" spans="7:10" ht="14.25" customHeight="1" x14ac:dyDescent="0.3">
      <c r="G781" s="6"/>
      <c r="H781" s="6"/>
      <c r="I781" s="7"/>
      <c r="J781" s="8"/>
    </row>
    <row r="782" spans="7:10" ht="14.25" customHeight="1" x14ac:dyDescent="0.3">
      <c r="G782" s="6"/>
      <c r="H782" s="6"/>
      <c r="I782" s="7"/>
      <c r="J782" s="8"/>
    </row>
    <row r="783" spans="7:10" ht="14.25" customHeight="1" x14ac:dyDescent="0.3">
      <c r="G783" s="6"/>
      <c r="H783" s="6"/>
      <c r="I783" s="7"/>
      <c r="J783" s="8"/>
    </row>
    <row r="784" spans="7:10" ht="14.25" customHeight="1" x14ac:dyDescent="0.3">
      <c r="G784" s="6"/>
      <c r="H784" s="6"/>
      <c r="I784" s="7"/>
      <c r="J784" s="8"/>
    </row>
    <row r="785" spans="7:10" ht="14.25" customHeight="1" x14ac:dyDescent="0.3">
      <c r="G785" s="6"/>
      <c r="H785" s="6"/>
      <c r="I785" s="7"/>
      <c r="J785" s="8"/>
    </row>
    <row r="786" spans="7:10" ht="14.25" customHeight="1" x14ac:dyDescent="0.3">
      <c r="G786" s="6"/>
      <c r="H786" s="6"/>
      <c r="I786" s="7"/>
      <c r="J786" s="8"/>
    </row>
    <row r="787" spans="7:10" ht="14.25" customHeight="1" x14ac:dyDescent="0.3">
      <c r="G787" s="6"/>
      <c r="H787" s="6"/>
      <c r="I787" s="7"/>
      <c r="J787" s="8"/>
    </row>
    <row r="788" spans="7:10" ht="14.25" customHeight="1" x14ac:dyDescent="0.3">
      <c r="G788" s="6"/>
      <c r="H788" s="6"/>
      <c r="I788" s="7"/>
      <c r="J788" s="8"/>
    </row>
    <row r="789" spans="7:10" ht="14.25" customHeight="1" x14ac:dyDescent="0.3">
      <c r="G789" s="6"/>
      <c r="H789" s="6"/>
      <c r="I789" s="7"/>
      <c r="J789" s="8"/>
    </row>
    <row r="790" spans="7:10" ht="14.25" customHeight="1" x14ac:dyDescent="0.3">
      <c r="G790" s="6"/>
      <c r="H790" s="6"/>
      <c r="I790" s="7"/>
      <c r="J790" s="8"/>
    </row>
    <row r="791" spans="7:10" ht="14.25" customHeight="1" x14ac:dyDescent="0.3">
      <c r="G791" s="6"/>
      <c r="H791" s="6"/>
      <c r="I791" s="7"/>
      <c r="J791" s="8"/>
    </row>
    <row r="792" spans="7:10" ht="14.25" customHeight="1" x14ac:dyDescent="0.3">
      <c r="G792" s="6"/>
      <c r="H792" s="6"/>
      <c r="I792" s="7"/>
      <c r="J792" s="8"/>
    </row>
    <row r="793" spans="7:10" ht="14.25" customHeight="1" x14ac:dyDescent="0.3">
      <c r="G793" s="6"/>
      <c r="H793" s="6"/>
      <c r="I793" s="7"/>
      <c r="J793" s="8"/>
    </row>
    <row r="794" spans="7:10" ht="14.25" customHeight="1" x14ac:dyDescent="0.3">
      <c r="G794" s="6"/>
      <c r="H794" s="6"/>
      <c r="I794" s="7"/>
      <c r="J794" s="8"/>
    </row>
    <row r="795" spans="7:10" ht="14.25" customHeight="1" x14ac:dyDescent="0.3">
      <c r="G795" s="6"/>
      <c r="H795" s="6"/>
      <c r="I795" s="7"/>
      <c r="J795" s="8"/>
    </row>
    <row r="796" spans="7:10" ht="14.25" customHeight="1" x14ac:dyDescent="0.3">
      <c r="G796" s="6"/>
      <c r="H796" s="6"/>
      <c r="I796" s="7"/>
      <c r="J796" s="8"/>
    </row>
    <row r="797" spans="7:10" ht="14.25" customHeight="1" x14ac:dyDescent="0.3">
      <c r="G797" s="6"/>
      <c r="H797" s="6"/>
      <c r="I797" s="7"/>
      <c r="J797" s="8"/>
    </row>
    <row r="798" spans="7:10" ht="14.25" customHeight="1" x14ac:dyDescent="0.3">
      <c r="G798" s="6"/>
      <c r="H798" s="6"/>
      <c r="I798" s="7"/>
      <c r="J798" s="8"/>
    </row>
    <row r="799" spans="7:10" ht="14.25" customHeight="1" x14ac:dyDescent="0.3">
      <c r="G799" s="6"/>
      <c r="H799" s="6"/>
      <c r="I799" s="7"/>
      <c r="J799" s="8"/>
    </row>
    <row r="800" spans="7:10" ht="14.25" customHeight="1" x14ac:dyDescent="0.3">
      <c r="G800" s="6"/>
      <c r="H800" s="6"/>
      <c r="I800" s="7"/>
      <c r="J800" s="8"/>
    </row>
    <row r="801" spans="7:10" ht="14.25" customHeight="1" x14ac:dyDescent="0.3">
      <c r="G801" s="6"/>
      <c r="H801" s="6"/>
      <c r="I801" s="7"/>
      <c r="J801" s="8"/>
    </row>
    <row r="802" spans="7:10" ht="14.25" customHeight="1" x14ac:dyDescent="0.3">
      <c r="G802" s="6"/>
      <c r="H802" s="6"/>
      <c r="I802" s="7"/>
      <c r="J802" s="8"/>
    </row>
    <row r="803" spans="7:10" ht="14.25" customHeight="1" x14ac:dyDescent="0.3">
      <c r="G803" s="6"/>
      <c r="H803" s="6"/>
      <c r="I803" s="7"/>
      <c r="J803" s="8"/>
    </row>
    <row r="804" spans="7:10" ht="14.25" customHeight="1" x14ac:dyDescent="0.3">
      <c r="G804" s="6"/>
      <c r="H804" s="6"/>
      <c r="I804" s="7"/>
      <c r="J804" s="8"/>
    </row>
    <row r="805" spans="7:10" ht="14.25" customHeight="1" x14ac:dyDescent="0.3">
      <c r="G805" s="6"/>
      <c r="H805" s="6"/>
      <c r="I805" s="7"/>
      <c r="J805" s="8"/>
    </row>
    <row r="806" spans="7:10" ht="14.25" customHeight="1" x14ac:dyDescent="0.3">
      <c r="G806" s="6"/>
      <c r="H806" s="6"/>
      <c r="I806" s="7"/>
      <c r="J806" s="8"/>
    </row>
    <row r="807" spans="7:10" ht="14.25" customHeight="1" x14ac:dyDescent="0.3">
      <c r="G807" s="6"/>
      <c r="H807" s="6"/>
      <c r="I807" s="7"/>
      <c r="J807" s="8"/>
    </row>
    <row r="808" spans="7:10" ht="14.25" customHeight="1" x14ac:dyDescent="0.3">
      <c r="G808" s="6"/>
      <c r="H808" s="6"/>
      <c r="I808" s="7"/>
      <c r="J808" s="8"/>
    </row>
    <row r="809" spans="7:10" ht="14.25" customHeight="1" x14ac:dyDescent="0.3">
      <c r="G809" s="6"/>
      <c r="H809" s="6"/>
      <c r="I809" s="7"/>
      <c r="J809" s="8"/>
    </row>
    <row r="810" spans="7:10" ht="14.25" customHeight="1" x14ac:dyDescent="0.3">
      <c r="G810" s="6"/>
      <c r="H810" s="6"/>
      <c r="I810" s="7"/>
      <c r="J810" s="8"/>
    </row>
    <row r="811" spans="7:10" ht="14.25" customHeight="1" x14ac:dyDescent="0.3">
      <c r="G811" s="6"/>
      <c r="H811" s="6"/>
      <c r="I811" s="7"/>
      <c r="J811" s="8"/>
    </row>
    <row r="812" spans="7:10" ht="14.25" customHeight="1" x14ac:dyDescent="0.3">
      <c r="G812" s="6"/>
      <c r="H812" s="6"/>
      <c r="I812" s="7"/>
      <c r="J812" s="8"/>
    </row>
    <row r="813" spans="7:10" ht="14.25" customHeight="1" x14ac:dyDescent="0.3">
      <c r="G813" s="6"/>
      <c r="H813" s="6"/>
      <c r="I813" s="7"/>
      <c r="J813" s="8"/>
    </row>
    <row r="814" spans="7:10" ht="14.25" customHeight="1" x14ac:dyDescent="0.3">
      <c r="G814" s="6"/>
      <c r="H814" s="6"/>
      <c r="I814" s="7"/>
      <c r="J814" s="8"/>
    </row>
    <row r="815" spans="7:10" ht="14.25" customHeight="1" x14ac:dyDescent="0.3">
      <c r="G815" s="6"/>
      <c r="H815" s="6"/>
      <c r="I815" s="7"/>
      <c r="J815" s="8"/>
    </row>
    <row r="816" spans="7:10" ht="14.25" customHeight="1" x14ac:dyDescent="0.3">
      <c r="G816" s="6"/>
      <c r="H816" s="6"/>
      <c r="I816" s="7"/>
      <c r="J816" s="8"/>
    </row>
    <row r="817" spans="7:10" ht="14.25" customHeight="1" x14ac:dyDescent="0.3">
      <c r="G817" s="6"/>
      <c r="H817" s="6"/>
      <c r="I817" s="7"/>
      <c r="J817" s="8"/>
    </row>
    <row r="818" spans="7:10" ht="14.25" customHeight="1" x14ac:dyDescent="0.3">
      <c r="G818" s="6"/>
      <c r="H818" s="6"/>
      <c r="I818" s="7"/>
      <c r="J818" s="8"/>
    </row>
    <row r="819" spans="7:10" ht="14.25" customHeight="1" x14ac:dyDescent="0.3">
      <c r="G819" s="6"/>
      <c r="H819" s="6"/>
      <c r="I819" s="7"/>
      <c r="J819" s="8"/>
    </row>
    <row r="820" spans="7:10" ht="14.25" customHeight="1" x14ac:dyDescent="0.3">
      <c r="G820" s="6"/>
      <c r="H820" s="6"/>
      <c r="I820" s="7"/>
      <c r="J820" s="8"/>
    </row>
    <row r="821" spans="7:10" ht="14.25" customHeight="1" x14ac:dyDescent="0.3">
      <c r="G821" s="6"/>
      <c r="H821" s="6"/>
      <c r="I821" s="7"/>
      <c r="J821" s="8"/>
    </row>
    <row r="822" spans="7:10" ht="14.25" customHeight="1" x14ac:dyDescent="0.3">
      <c r="G822" s="6"/>
      <c r="H822" s="6"/>
      <c r="I822" s="7"/>
      <c r="J822" s="8"/>
    </row>
    <row r="823" spans="7:10" ht="14.25" customHeight="1" x14ac:dyDescent="0.3">
      <c r="G823" s="6"/>
      <c r="H823" s="6"/>
      <c r="I823" s="7"/>
      <c r="J823" s="8"/>
    </row>
    <row r="824" spans="7:10" ht="14.25" customHeight="1" x14ac:dyDescent="0.3">
      <c r="G824" s="6"/>
      <c r="H824" s="6"/>
      <c r="I824" s="7"/>
      <c r="J824" s="8"/>
    </row>
    <row r="825" spans="7:10" ht="14.25" customHeight="1" x14ac:dyDescent="0.3">
      <c r="G825" s="6"/>
      <c r="H825" s="6"/>
      <c r="I825" s="7"/>
      <c r="J825" s="8"/>
    </row>
    <row r="826" spans="7:10" ht="14.25" customHeight="1" x14ac:dyDescent="0.3">
      <c r="G826" s="6"/>
      <c r="H826" s="6"/>
      <c r="I826" s="7"/>
      <c r="J826" s="8"/>
    </row>
    <row r="827" spans="7:10" ht="14.25" customHeight="1" x14ac:dyDescent="0.3">
      <c r="G827" s="6"/>
      <c r="H827" s="6"/>
      <c r="I827" s="7"/>
      <c r="J827" s="8"/>
    </row>
    <row r="828" spans="7:10" ht="14.25" customHeight="1" x14ac:dyDescent="0.3">
      <c r="G828" s="6"/>
      <c r="H828" s="6"/>
      <c r="I828" s="7"/>
      <c r="J828" s="8"/>
    </row>
    <row r="829" spans="7:10" ht="14.25" customHeight="1" x14ac:dyDescent="0.3">
      <c r="G829" s="6"/>
      <c r="H829" s="6"/>
      <c r="I829" s="7"/>
      <c r="J829" s="8"/>
    </row>
    <row r="830" spans="7:10" ht="14.25" customHeight="1" x14ac:dyDescent="0.3">
      <c r="G830" s="6"/>
      <c r="H830" s="6"/>
      <c r="I830" s="7"/>
      <c r="J830" s="8"/>
    </row>
    <row r="831" spans="7:10" ht="14.25" customHeight="1" x14ac:dyDescent="0.3">
      <c r="G831" s="6"/>
      <c r="H831" s="6"/>
      <c r="I831" s="7"/>
      <c r="J831" s="8"/>
    </row>
    <row r="832" spans="7:10" ht="14.25" customHeight="1" x14ac:dyDescent="0.3">
      <c r="G832" s="6"/>
      <c r="H832" s="6"/>
      <c r="I832" s="7"/>
      <c r="J832" s="8"/>
    </row>
    <row r="833" spans="7:10" ht="14.25" customHeight="1" x14ac:dyDescent="0.3">
      <c r="G833" s="6"/>
      <c r="H833" s="6"/>
      <c r="I833" s="7"/>
      <c r="J833" s="8"/>
    </row>
    <row r="834" spans="7:10" ht="14.25" customHeight="1" x14ac:dyDescent="0.3">
      <c r="G834" s="6"/>
      <c r="H834" s="6"/>
      <c r="I834" s="7"/>
      <c r="J834" s="8"/>
    </row>
    <row r="835" spans="7:10" ht="14.25" customHeight="1" x14ac:dyDescent="0.3">
      <c r="G835" s="6"/>
      <c r="H835" s="6"/>
      <c r="I835" s="7"/>
      <c r="J835" s="8"/>
    </row>
    <row r="836" spans="7:10" ht="14.25" customHeight="1" x14ac:dyDescent="0.3">
      <c r="G836" s="6"/>
      <c r="H836" s="6"/>
      <c r="I836" s="7"/>
      <c r="J836" s="8"/>
    </row>
    <row r="837" spans="7:10" ht="14.25" customHeight="1" x14ac:dyDescent="0.3">
      <c r="G837" s="6"/>
      <c r="H837" s="6"/>
      <c r="I837" s="7"/>
      <c r="J837" s="8"/>
    </row>
    <row r="838" spans="7:10" ht="14.25" customHeight="1" x14ac:dyDescent="0.3">
      <c r="G838" s="6"/>
      <c r="H838" s="6"/>
      <c r="I838" s="7"/>
      <c r="J838" s="8"/>
    </row>
    <row r="839" spans="7:10" ht="14.25" customHeight="1" x14ac:dyDescent="0.3">
      <c r="G839" s="6"/>
      <c r="H839" s="6"/>
      <c r="I839" s="7"/>
      <c r="J839" s="8"/>
    </row>
    <row r="840" spans="7:10" ht="14.25" customHeight="1" x14ac:dyDescent="0.3">
      <c r="G840" s="6"/>
      <c r="H840" s="6"/>
      <c r="I840" s="7"/>
      <c r="J840" s="8"/>
    </row>
    <row r="841" spans="7:10" ht="14.25" customHeight="1" x14ac:dyDescent="0.3">
      <c r="G841" s="6"/>
      <c r="H841" s="6"/>
      <c r="I841" s="7"/>
      <c r="J841" s="8"/>
    </row>
    <row r="842" spans="7:10" ht="14.25" customHeight="1" x14ac:dyDescent="0.3">
      <c r="G842" s="6"/>
      <c r="H842" s="6"/>
      <c r="I842" s="7"/>
      <c r="J842" s="8"/>
    </row>
    <row r="843" spans="7:10" ht="14.25" customHeight="1" x14ac:dyDescent="0.3">
      <c r="G843" s="6"/>
      <c r="H843" s="6"/>
      <c r="I843" s="7"/>
      <c r="J843" s="8"/>
    </row>
    <row r="844" spans="7:10" ht="14.25" customHeight="1" x14ac:dyDescent="0.3">
      <c r="G844" s="6"/>
      <c r="H844" s="6"/>
      <c r="I844" s="7"/>
      <c r="J844" s="8"/>
    </row>
    <row r="845" spans="7:10" ht="14.25" customHeight="1" x14ac:dyDescent="0.3">
      <c r="G845" s="6"/>
      <c r="H845" s="6"/>
      <c r="I845" s="7"/>
      <c r="J845" s="8"/>
    </row>
    <row r="846" spans="7:10" ht="14.25" customHeight="1" x14ac:dyDescent="0.3">
      <c r="G846" s="6"/>
      <c r="H846" s="6"/>
      <c r="I846" s="7"/>
      <c r="J846" s="8"/>
    </row>
    <row r="847" spans="7:10" ht="14.25" customHeight="1" x14ac:dyDescent="0.3">
      <c r="G847" s="6"/>
      <c r="H847" s="6"/>
      <c r="I847" s="7"/>
      <c r="J847" s="8"/>
    </row>
    <row r="848" spans="7:10" ht="14.25" customHeight="1" x14ac:dyDescent="0.3">
      <c r="G848" s="6"/>
      <c r="H848" s="6"/>
      <c r="I848" s="7"/>
      <c r="J848" s="8"/>
    </row>
    <row r="849" spans="7:10" ht="14.25" customHeight="1" x14ac:dyDescent="0.3">
      <c r="G849" s="6"/>
      <c r="H849" s="6"/>
      <c r="I849" s="7"/>
      <c r="J849" s="8"/>
    </row>
    <row r="850" spans="7:10" ht="14.25" customHeight="1" x14ac:dyDescent="0.3">
      <c r="G850" s="6"/>
      <c r="H850" s="6"/>
      <c r="I850" s="7"/>
      <c r="J850" s="8"/>
    </row>
    <row r="851" spans="7:10" ht="14.25" customHeight="1" x14ac:dyDescent="0.3">
      <c r="G851" s="6"/>
      <c r="H851" s="6"/>
      <c r="I851" s="7"/>
      <c r="J851" s="8"/>
    </row>
    <row r="852" spans="7:10" ht="14.25" customHeight="1" x14ac:dyDescent="0.3">
      <c r="G852" s="6"/>
      <c r="H852" s="6"/>
      <c r="I852" s="7"/>
      <c r="J852" s="8"/>
    </row>
    <row r="853" spans="7:10" ht="14.25" customHeight="1" x14ac:dyDescent="0.3">
      <c r="G853" s="6"/>
      <c r="H853" s="6"/>
      <c r="I853" s="7"/>
      <c r="J853" s="8"/>
    </row>
    <row r="854" spans="7:10" ht="14.25" customHeight="1" x14ac:dyDescent="0.3">
      <c r="G854" s="6"/>
      <c r="H854" s="6"/>
      <c r="I854" s="7"/>
      <c r="J854" s="8"/>
    </row>
    <row r="855" spans="7:10" ht="14.25" customHeight="1" x14ac:dyDescent="0.3">
      <c r="G855" s="6"/>
      <c r="H855" s="6"/>
      <c r="I855" s="7"/>
      <c r="J855" s="8"/>
    </row>
    <row r="856" spans="7:10" ht="14.25" customHeight="1" x14ac:dyDescent="0.3">
      <c r="G856" s="6"/>
      <c r="H856" s="6"/>
      <c r="I856" s="7"/>
      <c r="J856" s="8"/>
    </row>
    <row r="857" spans="7:10" ht="14.25" customHeight="1" x14ac:dyDescent="0.3">
      <c r="G857" s="6"/>
      <c r="H857" s="6"/>
      <c r="I857" s="7"/>
      <c r="J857" s="8"/>
    </row>
    <row r="858" spans="7:10" ht="14.25" customHeight="1" x14ac:dyDescent="0.3">
      <c r="G858" s="6"/>
      <c r="H858" s="6"/>
      <c r="I858" s="7"/>
      <c r="J858" s="8"/>
    </row>
    <row r="859" spans="7:10" ht="14.25" customHeight="1" x14ac:dyDescent="0.3">
      <c r="G859" s="6"/>
      <c r="H859" s="6"/>
      <c r="I859" s="7"/>
      <c r="J859" s="8"/>
    </row>
    <row r="860" spans="7:10" ht="14.25" customHeight="1" x14ac:dyDescent="0.3">
      <c r="G860" s="6"/>
      <c r="H860" s="6"/>
      <c r="I860" s="7"/>
      <c r="J860" s="8"/>
    </row>
    <row r="861" spans="7:10" ht="14.25" customHeight="1" x14ac:dyDescent="0.3">
      <c r="G861" s="6"/>
      <c r="H861" s="6"/>
      <c r="I861" s="7"/>
      <c r="J861" s="8"/>
    </row>
    <row r="862" spans="7:10" ht="14.25" customHeight="1" x14ac:dyDescent="0.3">
      <c r="G862" s="6"/>
      <c r="H862" s="6"/>
      <c r="I862" s="7"/>
      <c r="J862" s="8"/>
    </row>
    <row r="863" spans="7:10" ht="14.25" customHeight="1" x14ac:dyDescent="0.3">
      <c r="G863" s="6"/>
      <c r="H863" s="6"/>
      <c r="I863" s="7"/>
      <c r="J863" s="8"/>
    </row>
    <row r="864" spans="7:10" ht="14.25" customHeight="1" x14ac:dyDescent="0.3">
      <c r="G864" s="6"/>
      <c r="H864" s="6"/>
      <c r="I864" s="7"/>
      <c r="J864" s="8"/>
    </row>
    <row r="865" spans="7:10" ht="14.25" customHeight="1" x14ac:dyDescent="0.3">
      <c r="G865" s="6"/>
      <c r="H865" s="6"/>
      <c r="I865" s="7"/>
      <c r="J865" s="8"/>
    </row>
    <row r="866" spans="7:10" ht="14.25" customHeight="1" x14ac:dyDescent="0.3">
      <c r="G866" s="6"/>
      <c r="H866" s="6"/>
      <c r="I866" s="7"/>
      <c r="J866" s="8"/>
    </row>
    <row r="867" spans="7:10" ht="14.25" customHeight="1" x14ac:dyDescent="0.3">
      <c r="G867" s="6"/>
      <c r="H867" s="6"/>
      <c r="I867" s="7"/>
      <c r="J867" s="8"/>
    </row>
    <row r="868" spans="7:10" ht="14.25" customHeight="1" x14ac:dyDescent="0.3">
      <c r="G868" s="6"/>
      <c r="H868" s="6"/>
      <c r="I868" s="7"/>
      <c r="J868" s="8"/>
    </row>
    <row r="869" spans="7:10" ht="14.25" customHeight="1" x14ac:dyDescent="0.3">
      <c r="G869" s="6"/>
      <c r="H869" s="6"/>
      <c r="I869" s="7"/>
      <c r="J869" s="8"/>
    </row>
    <row r="870" spans="7:10" ht="14.25" customHeight="1" x14ac:dyDescent="0.3">
      <c r="G870" s="6"/>
      <c r="H870" s="6"/>
      <c r="I870" s="7"/>
      <c r="J870" s="8"/>
    </row>
    <row r="871" spans="7:10" ht="14.25" customHeight="1" x14ac:dyDescent="0.3">
      <c r="G871" s="6"/>
      <c r="H871" s="6"/>
      <c r="I871" s="7"/>
      <c r="J871" s="8"/>
    </row>
    <row r="872" spans="7:10" ht="14.25" customHeight="1" x14ac:dyDescent="0.3">
      <c r="G872" s="6"/>
      <c r="H872" s="6"/>
      <c r="I872" s="7"/>
      <c r="J872" s="8"/>
    </row>
    <row r="873" spans="7:10" ht="14.25" customHeight="1" x14ac:dyDescent="0.3">
      <c r="G873" s="6"/>
      <c r="H873" s="6"/>
      <c r="I873" s="7"/>
      <c r="J873" s="8"/>
    </row>
    <row r="874" spans="7:10" ht="14.25" customHeight="1" x14ac:dyDescent="0.3">
      <c r="G874" s="6"/>
      <c r="H874" s="6"/>
      <c r="I874" s="7"/>
      <c r="J874" s="8"/>
    </row>
    <row r="875" spans="7:10" ht="14.25" customHeight="1" x14ac:dyDescent="0.3">
      <c r="G875" s="6"/>
      <c r="H875" s="6"/>
      <c r="I875" s="7"/>
      <c r="J875" s="8"/>
    </row>
    <row r="876" spans="7:10" ht="14.25" customHeight="1" x14ac:dyDescent="0.3">
      <c r="G876" s="6"/>
      <c r="H876" s="6"/>
      <c r="I876" s="7"/>
      <c r="J876" s="8"/>
    </row>
    <row r="877" spans="7:10" ht="14.25" customHeight="1" x14ac:dyDescent="0.3">
      <c r="G877" s="6"/>
      <c r="H877" s="6"/>
      <c r="I877" s="7"/>
      <c r="J877" s="8"/>
    </row>
    <row r="878" spans="7:10" ht="14.25" customHeight="1" x14ac:dyDescent="0.3">
      <c r="G878" s="6"/>
      <c r="H878" s="6"/>
      <c r="I878" s="7"/>
      <c r="J878" s="8"/>
    </row>
    <row r="879" spans="7:10" ht="14.25" customHeight="1" x14ac:dyDescent="0.3">
      <c r="G879" s="6"/>
      <c r="H879" s="6"/>
      <c r="I879" s="7"/>
      <c r="J879" s="8"/>
    </row>
    <row r="880" spans="7:10" ht="14.25" customHeight="1" x14ac:dyDescent="0.3">
      <c r="G880" s="6"/>
      <c r="H880" s="6"/>
      <c r="I880" s="7"/>
      <c r="J880" s="8"/>
    </row>
    <row r="881" spans="7:10" ht="14.25" customHeight="1" x14ac:dyDescent="0.3">
      <c r="G881" s="6"/>
      <c r="H881" s="6"/>
      <c r="I881" s="7"/>
      <c r="J881" s="8"/>
    </row>
    <row r="882" spans="7:10" ht="14.25" customHeight="1" x14ac:dyDescent="0.3">
      <c r="G882" s="6"/>
      <c r="H882" s="6"/>
      <c r="I882" s="7"/>
      <c r="J882" s="8"/>
    </row>
    <row r="883" spans="7:10" ht="14.25" customHeight="1" x14ac:dyDescent="0.3">
      <c r="G883" s="6"/>
      <c r="H883" s="6"/>
      <c r="I883" s="7"/>
      <c r="J883" s="8"/>
    </row>
    <row r="884" spans="7:10" ht="14.25" customHeight="1" x14ac:dyDescent="0.3">
      <c r="G884" s="6"/>
      <c r="H884" s="6"/>
      <c r="I884" s="7"/>
      <c r="J884" s="8"/>
    </row>
    <row r="885" spans="7:10" ht="14.25" customHeight="1" x14ac:dyDescent="0.3">
      <c r="G885" s="6"/>
      <c r="H885" s="6"/>
      <c r="I885" s="7"/>
      <c r="J885" s="8"/>
    </row>
    <row r="886" spans="7:10" ht="14.25" customHeight="1" x14ac:dyDescent="0.3">
      <c r="G886" s="6"/>
      <c r="H886" s="6"/>
      <c r="I886" s="7"/>
      <c r="J886" s="8"/>
    </row>
    <row r="887" spans="7:10" ht="14.25" customHeight="1" x14ac:dyDescent="0.3">
      <c r="G887" s="6"/>
      <c r="H887" s="6"/>
      <c r="I887" s="7"/>
      <c r="J887" s="8"/>
    </row>
    <row r="888" spans="7:10" ht="14.25" customHeight="1" x14ac:dyDescent="0.3">
      <c r="G888" s="6"/>
      <c r="H888" s="6"/>
      <c r="I888" s="7"/>
      <c r="J888" s="8"/>
    </row>
    <row r="889" spans="7:10" ht="14.25" customHeight="1" x14ac:dyDescent="0.3">
      <c r="G889" s="6"/>
      <c r="H889" s="6"/>
      <c r="I889" s="7"/>
      <c r="J889" s="8"/>
    </row>
    <row r="890" spans="7:10" ht="14.25" customHeight="1" x14ac:dyDescent="0.3">
      <c r="G890" s="6"/>
      <c r="H890" s="6"/>
      <c r="I890" s="7"/>
      <c r="J890" s="8"/>
    </row>
    <row r="891" spans="7:10" ht="14.25" customHeight="1" x14ac:dyDescent="0.3">
      <c r="G891" s="6"/>
      <c r="H891" s="6"/>
      <c r="I891" s="7"/>
      <c r="J891" s="8"/>
    </row>
    <row r="892" spans="7:10" ht="14.25" customHeight="1" x14ac:dyDescent="0.3">
      <c r="G892" s="6"/>
      <c r="H892" s="6"/>
      <c r="I892" s="7"/>
      <c r="J892" s="8"/>
    </row>
    <row r="893" spans="7:10" ht="14.25" customHeight="1" x14ac:dyDescent="0.3">
      <c r="G893" s="6"/>
      <c r="H893" s="6"/>
      <c r="I893" s="7"/>
      <c r="J893" s="8"/>
    </row>
    <row r="894" spans="7:10" ht="14.25" customHeight="1" x14ac:dyDescent="0.3">
      <c r="G894" s="6"/>
      <c r="H894" s="6"/>
      <c r="I894" s="7"/>
      <c r="J894" s="8"/>
    </row>
    <row r="895" spans="7:10" ht="14.25" customHeight="1" x14ac:dyDescent="0.3">
      <c r="G895" s="6"/>
      <c r="H895" s="6"/>
      <c r="I895" s="7"/>
      <c r="J895" s="8"/>
    </row>
    <row r="896" spans="7:10" ht="14.25" customHeight="1" x14ac:dyDescent="0.3">
      <c r="G896" s="6"/>
      <c r="H896" s="6"/>
      <c r="I896" s="7"/>
      <c r="J896" s="8"/>
    </row>
    <row r="897" spans="7:10" ht="14.25" customHeight="1" x14ac:dyDescent="0.3">
      <c r="G897" s="6"/>
      <c r="H897" s="6"/>
      <c r="I897" s="7"/>
      <c r="J897" s="8"/>
    </row>
    <row r="898" spans="7:10" ht="14.25" customHeight="1" x14ac:dyDescent="0.3">
      <c r="G898" s="6"/>
      <c r="H898" s="6"/>
      <c r="I898" s="7"/>
      <c r="J898" s="8"/>
    </row>
    <row r="899" spans="7:10" ht="14.25" customHeight="1" x14ac:dyDescent="0.3">
      <c r="G899" s="6"/>
      <c r="H899" s="6"/>
      <c r="I899" s="7"/>
      <c r="J899" s="8"/>
    </row>
    <row r="900" spans="7:10" ht="14.25" customHeight="1" x14ac:dyDescent="0.3">
      <c r="G900" s="6"/>
      <c r="H900" s="6"/>
      <c r="I900" s="7"/>
      <c r="J900" s="8"/>
    </row>
    <row r="901" spans="7:10" ht="14.25" customHeight="1" x14ac:dyDescent="0.3">
      <c r="G901" s="6"/>
      <c r="H901" s="6"/>
      <c r="I901" s="7"/>
      <c r="J901" s="8"/>
    </row>
    <row r="902" spans="7:10" ht="14.25" customHeight="1" x14ac:dyDescent="0.3">
      <c r="G902" s="6"/>
      <c r="H902" s="6"/>
      <c r="I902" s="7"/>
      <c r="J902" s="8"/>
    </row>
    <row r="903" spans="7:10" ht="14.25" customHeight="1" x14ac:dyDescent="0.3">
      <c r="G903" s="6"/>
      <c r="H903" s="6"/>
      <c r="I903" s="7"/>
      <c r="J903" s="8"/>
    </row>
    <row r="904" spans="7:10" ht="14.25" customHeight="1" x14ac:dyDescent="0.3">
      <c r="G904" s="6"/>
      <c r="H904" s="6"/>
      <c r="I904" s="7"/>
      <c r="J904" s="8"/>
    </row>
    <row r="905" spans="7:10" ht="14.25" customHeight="1" x14ac:dyDescent="0.3">
      <c r="G905" s="6"/>
      <c r="H905" s="6"/>
      <c r="I905" s="7"/>
      <c r="J905" s="8"/>
    </row>
    <row r="906" spans="7:10" ht="14.25" customHeight="1" x14ac:dyDescent="0.3">
      <c r="G906" s="6"/>
      <c r="H906" s="6"/>
      <c r="I906" s="7"/>
      <c r="J906" s="8"/>
    </row>
    <row r="907" spans="7:10" ht="14.25" customHeight="1" x14ac:dyDescent="0.3">
      <c r="G907" s="6"/>
      <c r="H907" s="6"/>
      <c r="I907" s="7"/>
      <c r="J907" s="8"/>
    </row>
    <row r="908" spans="7:10" ht="14.25" customHeight="1" x14ac:dyDescent="0.3">
      <c r="G908" s="6"/>
      <c r="H908" s="6"/>
      <c r="I908" s="7"/>
      <c r="J908" s="8"/>
    </row>
    <row r="909" spans="7:10" ht="14.25" customHeight="1" x14ac:dyDescent="0.3">
      <c r="G909" s="6"/>
      <c r="H909" s="6"/>
      <c r="I909" s="7"/>
      <c r="J909" s="8"/>
    </row>
    <row r="910" spans="7:10" ht="14.25" customHeight="1" x14ac:dyDescent="0.3">
      <c r="G910" s="6"/>
      <c r="H910" s="6"/>
      <c r="I910" s="7"/>
      <c r="J910" s="8"/>
    </row>
    <row r="911" spans="7:10" ht="14.25" customHeight="1" x14ac:dyDescent="0.3">
      <c r="G911" s="6"/>
      <c r="H911" s="6"/>
      <c r="I911" s="7"/>
      <c r="J911" s="8"/>
    </row>
    <row r="912" spans="7:10" ht="14.25" customHeight="1" x14ac:dyDescent="0.3">
      <c r="G912" s="6"/>
      <c r="H912" s="6"/>
      <c r="I912" s="7"/>
      <c r="J912" s="8"/>
    </row>
    <row r="913" spans="7:10" ht="14.25" customHeight="1" x14ac:dyDescent="0.3">
      <c r="G913" s="6"/>
      <c r="H913" s="6"/>
      <c r="I913" s="7"/>
      <c r="J913" s="8"/>
    </row>
    <row r="914" spans="7:10" ht="14.25" customHeight="1" x14ac:dyDescent="0.3">
      <c r="G914" s="6"/>
      <c r="H914" s="6"/>
      <c r="I914" s="7"/>
      <c r="J914" s="8"/>
    </row>
    <row r="915" spans="7:10" ht="14.25" customHeight="1" x14ac:dyDescent="0.3">
      <c r="G915" s="6"/>
      <c r="H915" s="6"/>
      <c r="I915" s="7"/>
      <c r="J915" s="8"/>
    </row>
    <row r="916" spans="7:10" ht="14.25" customHeight="1" x14ac:dyDescent="0.3">
      <c r="G916" s="6"/>
      <c r="H916" s="6"/>
      <c r="I916" s="7"/>
      <c r="J916" s="8"/>
    </row>
    <row r="917" spans="7:10" ht="14.25" customHeight="1" x14ac:dyDescent="0.3">
      <c r="G917" s="6"/>
      <c r="H917" s="6"/>
      <c r="I917" s="7"/>
      <c r="J917" s="8"/>
    </row>
    <row r="918" spans="7:10" ht="14.25" customHeight="1" x14ac:dyDescent="0.3">
      <c r="G918" s="6"/>
      <c r="H918" s="6"/>
      <c r="I918" s="7"/>
      <c r="J918" s="8"/>
    </row>
    <row r="919" spans="7:10" ht="14.25" customHeight="1" x14ac:dyDescent="0.3">
      <c r="G919" s="6"/>
      <c r="H919" s="6"/>
      <c r="I919" s="7"/>
      <c r="J919" s="8"/>
    </row>
    <row r="920" spans="7:10" ht="14.25" customHeight="1" x14ac:dyDescent="0.3">
      <c r="G920" s="6"/>
      <c r="H920" s="6"/>
      <c r="I920" s="7"/>
      <c r="J920" s="8"/>
    </row>
    <row r="921" spans="7:10" ht="14.25" customHeight="1" x14ac:dyDescent="0.3">
      <c r="G921" s="6"/>
      <c r="H921" s="6"/>
      <c r="I921" s="7"/>
      <c r="J921" s="8"/>
    </row>
    <row r="922" spans="7:10" ht="14.25" customHeight="1" x14ac:dyDescent="0.3">
      <c r="G922" s="6"/>
      <c r="H922" s="6"/>
      <c r="I922" s="7"/>
      <c r="J922" s="8"/>
    </row>
    <row r="923" spans="7:10" ht="14.25" customHeight="1" x14ac:dyDescent="0.3">
      <c r="G923" s="6"/>
      <c r="H923" s="6"/>
      <c r="I923" s="7"/>
      <c r="J923" s="8"/>
    </row>
    <row r="924" spans="7:10" ht="14.25" customHeight="1" x14ac:dyDescent="0.3">
      <c r="G924" s="6"/>
      <c r="H924" s="6"/>
      <c r="I924" s="7"/>
      <c r="J924" s="8"/>
    </row>
    <row r="925" spans="7:10" ht="14.25" customHeight="1" x14ac:dyDescent="0.3">
      <c r="G925" s="6"/>
      <c r="H925" s="6"/>
      <c r="I925" s="7"/>
      <c r="J925" s="8"/>
    </row>
    <row r="926" spans="7:10" ht="14.25" customHeight="1" x14ac:dyDescent="0.3">
      <c r="G926" s="6"/>
      <c r="H926" s="6"/>
      <c r="I926" s="7"/>
      <c r="J926" s="8"/>
    </row>
    <row r="927" spans="7:10" ht="14.25" customHeight="1" x14ac:dyDescent="0.3">
      <c r="G927" s="6"/>
      <c r="H927" s="6"/>
      <c r="I927" s="7"/>
      <c r="J927" s="8"/>
    </row>
    <row r="928" spans="7:10" ht="14.25" customHeight="1" x14ac:dyDescent="0.3">
      <c r="G928" s="6"/>
      <c r="H928" s="6"/>
      <c r="I928" s="7"/>
      <c r="J928" s="8"/>
    </row>
    <row r="929" spans="7:10" ht="14.25" customHeight="1" x14ac:dyDescent="0.3">
      <c r="G929" s="6"/>
      <c r="H929" s="6"/>
      <c r="I929" s="7"/>
      <c r="J929" s="8"/>
    </row>
    <row r="930" spans="7:10" ht="14.25" customHeight="1" x14ac:dyDescent="0.3">
      <c r="G930" s="6"/>
      <c r="H930" s="6"/>
      <c r="I930" s="7"/>
      <c r="J930" s="8"/>
    </row>
    <row r="931" spans="7:10" ht="14.25" customHeight="1" x14ac:dyDescent="0.3">
      <c r="G931" s="6"/>
      <c r="H931" s="6"/>
      <c r="I931" s="7"/>
      <c r="J931" s="8"/>
    </row>
    <row r="932" spans="7:10" ht="14.25" customHeight="1" x14ac:dyDescent="0.3">
      <c r="G932" s="6"/>
      <c r="H932" s="6"/>
      <c r="I932" s="7"/>
      <c r="J932" s="8"/>
    </row>
    <row r="933" spans="7:10" ht="14.25" customHeight="1" x14ac:dyDescent="0.3">
      <c r="G933" s="6"/>
      <c r="H933" s="6"/>
      <c r="I933" s="7"/>
      <c r="J933" s="8"/>
    </row>
    <row r="934" spans="7:10" ht="14.25" customHeight="1" x14ac:dyDescent="0.3">
      <c r="G934" s="6"/>
      <c r="H934" s="6"/>
      <c r="I934" s="7"/>
      <c r="J934" s="8"/>
    </row>
    <row r="935" spans="7:10" ht="14.25" customHeight="1" x14ac:dyDescent="0.3">
      <c r="G935" s="6"/>
      <c r="H935" s="6"/>
      <c r="I935" s="7"/>
      <c r="J935" s="8"/>
    </row>
    <row r="936" spans="7:10" ht="14.25" customHeight="1" x14ac:dyDescent="0.3">
      <c r="G936" s="6"/>
      <c r="H936" s="6"/>
      <c r="I936" s="7"/>
      <c r="J936" s="8"/>
    </row>
    <row r="937" spans="7:10" ht="14.25" customHeight="1" x14ac:dyDescent="0.3">
      <c r="G937" s="6"/>
      <c r="H937" s="6"/>
      <c r="I937" s="7"/>
      <c r="J937" s="8"/>
    </row>
    <row r="938" spans="7:10" ht="14.25" customHeight="1" x14ac:dyDescent="0.3">
      <c r="G938" s="6"/>
      <c r="H938" s="6"/>
      <c r="I938" s="7"/>
      <c r="J938" s="8"/>
    </row>
    <row r="939" spans="7:10" ht="14.25" customHeight="1" x14ac:dyDescent="0.3">
      <c r="G939" s="6"/>
      <c r="H939" s="6"/>
      <c r="I939" s="7"/>
      <c r="J939" s="8"/>
    </row>
    <row r="940" spans="7:10" ht="14.25" customHeight="1" x14ac:dyDescent="0.3">
      <c r="G940" s="6"/>
      <c r="H940" s="6"/>
      <c r="I940" s="7"/>
      <c r="J940" s="8"/>
    </row>
    <row r="941" spans="7:10" ht="14.25" customHeight="1" x14ac:dyDescent="0.3">
      <c r="G941" s="6"/>
      <c r="H941" s="6"/>
      <c r="I941" s="7"/>
      <c r="J941" s="8"/>
    </row>
    <row r="942" spans="7:10" ht="14.25" customHeight="1" x14ac:dyDescent="0.3">
      <c r="G942" s="6"/>
      <c r="H942" s="6"/>
      <c r="I942" s="7"/>
      <c r="J942" s="8"/>
    </row>
    <row r="943" spans="7:10" ht="14.25" customHeight="1" x14ac:dyDescent="0.3">
      <c r="G943" s="6"/>
      <c r="H943" s="6"/>
      <c r="I943" s="7"/>
      <c r="J943" s="8"/>
    </row>
    <row r="944" spans="7:10" ht="14.25" customHeight="1" x14ac:dyDescent="0.3">
      <c r="G944" s="6"/>
      <c r="H944" s="6"/>
      <c r="I944" s="7"/>
      <c r="J944" s="8"/>
    </row>
    <row r="945" spans="7:10" ht="14.25" customHeight="1" x14ac:dyDescent="0.3">
      <c r="G945" s="6"/>
      <c r="H945" s="6"/>
      <c r="I945" s="7"/>
      <c r="J945" s="8"/>
    </row>
    <row r="946" spans="7:10" ht="14.25" customHeight="1" x14ac:dyDescent="0.3">
      <c r="G946" s="6"/>
      <c r="H946" s="6"/>
      <c r="I946" s="7"/>
      <c r="J946" s="8"/>
    </row>
    <row r="947" spans="7:10" ht="14.25" customHeight="1" x14ac:dyDescent="0.3">
      <c r="G947" s="6"/>
      <c r="H947" s="6"/>
      <c r="I947" s="7"/>
      <c r="J947" s="8"/>
    </row>
    <row r="948" spans="7:10" ht="14.25" customHeight="1" x14ac:dyDescent="0.3">
      <c r="G948" s="6"/>
      <c r="H948" s="6"/>
      <c r="I948" s="7"/>
      <c r="J948" s="8"/>
    </row>
    <row r="949" spans="7:10" ht="14.25" customHeight="1" x14ac:dyDescent="0.3">
      <c r="G949" s="6"/>
      <c r="H949" s="6"/>
      <c r="I949" s="7"/>
      <c r="J949" s="8"/>
    </row>
    <row r="950" spans="7:10" ht="14.25" customHeight="1" x14ac:dyDescent="0.3">
      <c r="G950" s="6"/>
      <c r="H950" s="6"/>
      <c r="I950" s="7"/>
      <c r="J950" s="8"/>
    </row>
    <row r="951" spans="7:10" ht="14.25" customHeight="1" x14ac:dyDescent="0.3">
      <c r="G951" s="6"/>
      <c r="H951" s="6"/>
      <c r="I951" s="7"/>
      <c r="J951" s="8"/>
    </row>
    <row r="952" spans="7:10" ht="14.25" customHeight="1" x14ac:dyDescent="0.3">
      <c r="G952" s="6"/>
      <c r="H952" s="6"/>
      <c r="I952" s="7"/>
      <c r="J952" s="8"/>
    </row>
    <row r="953" spans="7:10" ht="14.25" customHeight="1" x14ac:dyDescent="0.3">
      <c r="G953" s="6"/>
      <c r="H953" s="6"/>
      <c r="I953" s="7"/>
      <c r="J953" s="8"/>
    </row>
    <row r="954" spans="7:10" ht="14.25" customHeight="1" x14ac:dyDescent="0.3">
      <c r="G954" s="6"/>
      <c r="H954" s="6"/>
      <c r="I954" s="7"/>
      <c r="J954" s="8"/>
    </row>
    <row r="955" spans="7:10" ht="14.25" customHeight="1" x14ac:dyDescent="0.3">
      <c r="G955" s="6"/>
      <c r="H955" s="6"/>
      <c r="I955" s="7"/>
      <c r="J955" s="8"/>
    </row>
    <row r="956" spans="7:10" ht="14.25" customHeight="1" x14ac:dyDescent="0.3">
      <c r="G956" s="6"/>
      <c r="H956" s="6"/>
      <c r="I956" s="7"/>
      <c r="J956" s="8"/>
    </row>
    <row r="957" spans="7:10" ht="14.25" customHeight="1" x14ac:dyDescent="0.3">
      <c r="G957" s="6"/>
      <c r="H957" s="6"/>
      <c r="I957" s="7"/>
      <c r="J957" s="8"/>
    </row>
    <row r="958" spans="7:10" ht="14.25" customHeight="1" x14ac:dyDescent="0.3">
      <c r="G958" s="6"/>
      <c r="H958" s="6"/>
      <c r="I958" s="7"/>
      <c r="J958" s="8"/>
    </row>
    <row r="959" spans="7:10" ht="14.25" customHeight="1" x14ac:dyDescent="0.3">
      <c r="G959" s="6"/>
      <c r="H959" s="6"/>
      <c r="I959" s="7"/>
      <c r="J959" s="8"/>
    </row>
    <row r="960" spans="7:10" ht="14.25" customHeight="1" x14ac:dyDescent="0.3">
      <c r="G960" s="6"/>
      <c r="H960" s="6"/>
      <c r="I960" s="7"/>
      <c r="J960" s="8"/>
    </row>
    <row r="961" spans="7:10" ht="14.25" customHeight="1" x14ac:dyDescent="0.3">
      <c r="G961" s="6"/>
      <c r="H961" s="6"/>
      <c r="I961" s="7"/>
      <c r="J961" s="8"/>
    </row>
    <row r="962" spans="7:10" ht="14.25" customHeight="1" x14ac:dyDescent="0.3">
      <c r="G962" s="6"/>
      <c r="H962" s="6"/>
      <c r="I962" s="7"/>
      <c r="J962" s="8"/>
    </row>
    <row r="963" spans="7:10" ht="14.25" customHeight="1" x14ac:dyDescent="0.3">
      <c r="G963" s="6"/>
      <c r="H963" s="6"/>
      <c r="I963" s="7"/>
      <c r="J963" s="8"/>
    </row>
    <row r="964" spans="7:10" ht="14.25" customHeight="1" x14ac:dyDescent="0.3">
      <c r="G964" s="6"/>
      <c r="H964" s="6"/>
      <c r="I964" s="7"/>
      <c r="J964" s="8"/>
    </row>
    <row r="965" spans="7:10" ht="14.25" customHeight="1" x14ac:dyDescent="0.3">
      <c r="G965" s="6"/>
      <c r="H965" s="6"/>
      <c r="I965" s="7"/>
      <c r="J965" s="8"/>
    </row>
    <row r="966" spans="7:10" ht="14.25" customHeight="1" x14ac:dyDescent="0.3">
      <c r="G966" s="6"/>
      <c r="H966" s="6"/>
      <c r="I966" s="7"/>
      <c r="J966" s="8"/>
    </row>
    <row r="967" spans="7:10" ht="14.25" customHeight="1" x14ac:dyDescent="0.3">
      <c r="G967" s="6"/>
      <c r="H967" s="6"/>
      <c r="I967" s="7"/>
      <c r="J967" s="8"/>
    </row>
    <row r="968" spans="7:10" ht="14.25" customHeight="1" x14ac:dyDescent="0.3">
      <c r="G968" s="6"/>
      <c r="H968" s="6"/>
      <c r="I968" s="7"/>
      <c r="J968" s="8"/>
    </row>
    <row r="969" spans="7:10" ht="14.25" customHeight="1" x14ac:dyDescent="0.3">
      <c r="G969" s="6"/>
      <c r="H969" s="6"/>
      <c r="I969" s="7"/>
      <c r="J969" s="8"/>
    </row>
    <row r="970" spans="7:10" ht="14.25" customHeight="1" x14ac:dyDescent="0.3">
      <c r="G970" s="6"/>
      <c r="H970" s="6"/>
      <c r="I970" s="7"/>
      <c r="J970" s="8"/>
    </row>
    <row r="971" spans="7:10" ht="14.25" customHeight="1" x14ac:dyDescent="0.3">
      <c r="G971" s="6"/>
      <c r="H971" s="6"/>
      <c r="I971" s="7"/>
      <c r="J971" s="8"/>
    </row>
    <row r="972" spans="7:10" ht="14.25" customHeight="1" x14ac:dyDescent="0.3">
      <c r="G972" s="6"/>
      <c r="H972" s="6"/>
      <c r="I972" s="7"/>
      <c r="J972" s="8"/>
    </row>
    <row r="973" spans="7:10" ht="14.25" customHeight="1" x14ac:dyDescent="0.3">
      <c r="G973" s="6"/>
      <c r="H973" s="6"/>
      <c r="I973" s="7"/>
      <c r="J973" s="8"/>
    </row>
    <row r="974" spans="7:10" ht="14.25" customHeight="1" x14ac:dyDescent="0.3">
      <c r="G974" s="6"/>
      <c r="H974" s="6"/>
      <c r="I974" s="7"/>
      <c r="J974" s="8"/>
    </row>
    <row r="975" spans="7:10" ht="14.25" customHeight="1" x14ac:dyDescent="0.3">
      <c r="G975" s="6"/>
      <c r="H975" s="6"/>
      <c r="I975" s="7"/>
      <c r="J975" s="8"/>
    </row>
    <row r="976" spans="7:10" ht="14.25" customHeight="1" x14ac:dyDescent="0.3">
      <c r="G976" s="6"/>
      <c r="H976" s="6"/>
      <c r="I976" s="7"/>
      <c r="J976" s="8"/>
    </row>
    <row r="977" spans="7:10" ht="14.25" customHeight="1" x14ac:dyDescent="0.3">
      <c r="G977" s="6"/>
      <c r="H977" s="6"/>
      <c r="I977" s="7"/>
      <c r="J977" s="8"/>
    </row>
    <row r="978" spans="7:10" ht="14.25" customHeight="1" x14ac:dyDescent="0.3">
      <c r="G978" s="6"/>
      <c r="H978" s="6"/>
      <c r="I978" s="7"/>
      <c r="J978" s="8"/>
    </row>
    <row r="979" spans="7:10" ht="14.25" customHeight="1" x14ac:dyDescent="0.3">
      <c r="G979" s="6"/>
      <c r="H979" s="6"/>
      <c r="I979" s="7"/>
      <c r="J979" s="8"/>
    </row>
    <row r="980" spans="7:10" ht="14.25" customHeight="1" x14ac:dyDescent="0.3">
      <c r="G980" s="6"/>
      <c r="H980" s="6"/>
      <c r="I980" s="7"/>
      <c r="J980" s="8"/>
    </row>
    <row r="981" spans="7:10" ht="14.25" customHeight="1" x14ac:dyDescent="0.3">
      <c r="G981" s="6"/>
      <c r="H981" s="6"/>
      <c r="I981" s="7"/>
      <c r="J981" s="8"/>
    </row>
    <row r="982" spans="7:10" ht="14.25" customHeight="1" x14ac:dyDescent="0.3">
      <c r="G982" s="6"/>
      <c r="H982" s="6"/>
      <c r="I982" s="7"/>
      <c r="J982" s="8"/>
    </row>
    <row r="983" spans="7:10" ht="14.25" customHeight="1" x14ac:dyDescent="0.3">
      <c r="G983" s="6"/>
      <c r="H983" s="6"/>
      <c r="I983" s="7"/>
      <c r="J983" s="8"/>
    </row>
    <row r="984" spans="7:10" ht="14.25" customHeight="1" x14ac:dyDescent="0.3">
      <c r="G984" s="6"/>
      <c r="H984" s="6"/>
      <c r="I984" s="7"/>
      <c r="J984" s="8"/>
    </row>
    <row r="985" spans="7:10" ht="14.25" customHeight="1" x14ac:dyDescent="0.3">
      <c r="G985" s="6"/>
      <c r="H985" s="6"/>
      <c r="I985" s="7"/>
      <c r="J985" s="8"/>
    </row>
    <row r="986" spans="7:10" ht="14.25" customHeight="1" x14ac:dyDescent="0.3">
      <c r="G986" s="6"/>
      <c r="H986" s="6"/>
      <c r="I986" s="7"/>
      <c r="J986" s="8"/>
    </row>
    <row r="987" spans="7:10" ht="14.25" customHeight="1" x14ac:dyDescent="0.3">
      <c r="G987" s="6"/>
      <c r="H987" s="6"/>
      <c r="I987" s="7"/>
      <c r="J987" s="8"/>
    </row>
    <row r="988" spans="7:10" ht="14.25" customHeight="1" x14ac:dyDescent="0.3">
      <c r="G988" s="6"/>
      <c r="H988" s="6"/>
      <c r="I988" s="7"/>
      <c r="J988" s="8"/>
    </row>
    <row r="989" spans="7:10" ht="14.25" customHeight="1" x14ac:dyDescent="0.3">
      <c r="G989" s="6"/>
      <c r="H989" s="6"/>
      <c r="I989" s="7"/>
      <c r="J989" s="8"/>
    </row>
    <row r="990" spans="7:10" ht="14.25" customHeight="1" x14ac:dyDescent="0.3">
      <c r="G990" s="6"/>
      <c r="H990" s="6"/>
      <c r="I990" s="7"/>
      <c r="J990" s="8"/>
    </row>
    <row r="991" spans="7:10" ht="14.25" customHeight="1" x14ac:dyDescent="0.3">
      <c r="G991" s="6"/>
      <c r="H991" s="6"/>
      <c r="I991" s="7"/>
      <c r="J991" s="8"/>
    </row>
    <row r="992" spans="7:10" ht="14.25" customHeight="1" x14ac:dyDescent="0.3">
      <c r="G992" s="6"/>
      <c r="H992" s="6"/>
      <c r="I992" s="7"/>
      <c r="J992" s="8"/>
    </row>
    <row r="993" spans="7:10" ht="14.25" customHeight="1" x14ac:dyDescent="0.3">
      <c r="G993" s="6"/>
      <c r="H993" s="6"/>
      <c r="I993" s="7"/>
      <c r="J993" s="8"/>
    </row>
    <row r="994" spans="7:10" ht="14.25" customHeight="1" x14ac:dyDescent="0.3">
      <c r="G994" s="6"/>
      <c r="H994" s="6"/>
      <c r="I994" s="7"/>
      <c r="J994" s="8"/>
    </row>
    <row r="995" spans="7:10" ht="14.25" customHeight="1" x14ac:dyDescent="0.3">
      <c r="G995" s="6"/>
      <c r="H995" s="6"/>
      <c r="I995" s="7"/>
      <c r="J995" s="8"/>
    </row>
    <row r="996" spans="7:10" ht="14.25" customHeight="1" x14ac:dyDescent="0.3">
      <c r="G996" s="6"/>
      <c r="H996" s="6"/>
      <c r="I996" s="7"/>
      <c r="J996" s="8"/>
    </row>
    <row r="997" spans="7:10" ht="14.25" customHeight="1" x14ac:dyDescent="0.3">
      <c r="G997" s="6"/>
      <c r="H997" s="6"/>
      <c r="I997" s="7"/>
      <c r="J997" s="8"/>
    </row>
    <row r="998" spans="7:10" ht="14.25" customHeight="1" x14ac:dyDescent="0.3">
      <c r="G998" s="6"/>
      <c r="H998" s="6"/>
      <c r="I998" s="7"/>
      <c r="J998" s="8"/>
    </row>
    <row r="999" spans="7:10" ht="14.25" customHeight="1" x14ac:dyDescent="0.3">
      <c r="G999" s="6"/>
      <c r="H999" s="6"/>
      <c r="I999" s="7"/>
      <c r="J999" s="8"/>
    </row>
    <row r="1000" spans="7:10" ht="14.25" customHeight="1" x14ac:dyDescent="0.3">
      <c r="G1000" s="6"/>
      <c r="H1000" s="6"/>
      <c r="I1000" s="7"/>
      <c r="J1000" s="8"/>
    </row>
  </sheetData>
  <pageMargins left="0.7" right="0.7" top="0.75" bottom="0.75" header="0" footer="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7"/>
  <sheetViews>
    <sheetView zoomScale="70" zoomScaleNormal="70" workbookViewId="0">
      <selection activeCell="H33" sqref="H33"/>
    </sheetView>
  </sheetViews>
  <sheetFormatPr defaultColWidth="14.44140625" defaultRowHeight="15" customHeight="1" x14ac:dyDescent="0.3"/>
  <sheetData>
    <row r="1" spans="1:27" ht="15" customHeight="1" x14ac:dyDescent="0.3">
      <c r="A1" t="s">
        <v>247</v>
      </c>
      <c r="D1" t="s">
        <v>251</v>
      </c>
      <c r="F1" t="s">
        <v>248</v>
      </c>
      <c r="G1" t="s">
        <v>88</v>
      </c>
      <c r="H1" t="s">
        <v>59</v>
      </c>
    </row>
    <row r="2" spans="1:27" ht="14.4" x14ac:dyDescent="0.3">
      <c r="A2" s="11"/>
      <c r="B2" s="5">
        <v>10</v>
      </c>
      <c r="C2" s="5" t="s">
        <v>15</v>
      </c>
      <c r="D2" s="40">
        <v>1</v>
      </c>
      <c r="F2" t="s">
        <v>249</v>
      </c>
      <c r="G2">
        <v>67</v>
      </c>
      <c r="H2">
        <v>697</v>
      </c>
    </row>
    <row r="3" spans="1:27" ht="15" customHeight="1" x14ac:dyDescent="0.3">
      <c r="B3" s="5">
        <v>20</v>
      </c>
      <c r="C3" s="5" t="s">
        <v>24</v>
      </c>
      <c r="D3" s="40">
        <v>1</v>
      </c>
      <c r="F3" t="s">
        <v>250</v>
      </c>
      <c r="G3" s="34">
        <v>44846</v>
      </c>
      <c r="H3" s="34">
        <v>44869</v>
      </c>
    </row>
    <row r="4" spans="1:27" ht="15" customHeight="1" x14ac:dyDescent="0.3">
      <c r="B4" s="5">
        <v>30</v>
      </c>
      <c r="C4" s="5" t="s">
        <v>15</v>
      </c>
      <c r="D4" s="40">
        <v>1</v>
      </c>
    </row>
    <row r="5" spans="1:27" ht="15" customHeight="1" x14ac:dyDescent="0.3">
      <c r="B5" s="5">
        <v>40</v>
      </c>
      <c r="C5" s="5" t="s">
        <v>21</v>
      </c>
      <c r="D5">
        <v>2</v>
      </c>
    </row>
    <row r="6" spans="1:27" ht="15" customHeight="1" x14ac:dyDescent="0.3">
      <c r="B6" s="5">
        <v>50</v>
      </c>
      <c r="C6" s="5" t="s">
        <v>24</v>
      </c>
      <c r="D6" s="41">
        <v>1</v>
      </c>
    </row>
    <row r="7" spans="1:27" ht="15" customHeight="1" x14ac:dyDescent="0.3">
      <c r="B7" s="5">
        <v>60</v>
      </c>
      <c r="C7" s="5" t="s">
        <v>18</v>
      </c>
      <c r="D7">
        <v>1</v>
      </c>
    </row>
    <row r="8" spans="1:27" ht="15" customHeight="1" x14ac:dyDescent="0.3">
      <c r="B8" s="5">
        <v>70</v>
      </c>
      <c r="C8" s="5" t="s">
        <v>24</v>
      </c>
      <c r="D8" s="40">
        <v>1</v>
      </c>
    </row>
    <row r="12" spans="1:27" ht="15" customHeight="1" x14ac:dyDescent="0.3">
      <c r="A12" s="37"/>
      <c r="B12" s="36">
        <v>44774</v>
      </c>
      <c r="C12" s="36">
        <f>B12+7</f>
        <v>44781</v>
      </c>
      <c r="D12" s="36">
        <f t="shared" ref="D12:T12" si="0">C12+7</f>
        <v>44788</v>
      </c>
      <c r="E12" s="36">
        <f t="shared" si="0"/>
        <v>44795</v>
      </c>
      <c r="F12" s="36">
        <f t="shared" si="0"/>
        <v>44802</v>
      </c>
      <c r="G12" s="36">
        <f t="shared" si="0"/>
        <v>44809</v>
      </c>
      <c r="H12" s="36">
        <f>G12+7</f>
        <v>44816</v>
      </c>
      <c r="I12" s="36">
        <f t="shared" si="0"/>
        <v>44823</v>
      </c>
      <c r="J12" s="36">
        <f t="shared" si="0"/>
        <v>44830</v>
      </c>
      <c r="K12" s="36">
        <f t="shared" si="0"/>
        <v>44837</v>
      </c>
      <c r="L12" s="36">
        <f t="shared" si="0"/>
        <v>44844</v>
      </c>
      <c r="M12" s="36">
        <f>L12+7</f>
        <v>44851</v>
      </c>
      <c r="N12" s="36">
        <f t="shared" si="0"/>
        <v>44858</v>
      </c>
      <c r="O12" s="36">
        <f t="shared" si="0"/>
        <v>44865</v>
      </c>
      <c r="P12" s="36">
        <f t="shared" si="0"/>
        <v>44872</v>
      </c>
      <c r="Q12" s="36">
        <f t="shared" si="0"/>
        <v>44879</v>
      </c>
      <c r="R12" s="36">
        <f t="shared" si="0"/>
        <v>44886</v>
      </c>
      <c r="S12" s="36">
        <f t="shared" si="0"/>
        <v>44893</v>
      </c>
      <c r="T12" s="36">
        <f t="shared" si="0"/>
        <v>44900</v>
      </c>
      <c r="U12" s="34"/>
      <c r="V12" s="34"/>
      <c r="W12" s="34"/>
      <c r="X12" s="34"/>
      <c r="Y12" s="34"/>
      <c r="Z12" s="34"/>
      <c r="AA12" s="34"/>
    </row>
    <row r="13" spans="1:27" ht="15" customHeight="1" x14ac:dyDescent="0.3">
      <c r="A13" s="38" t="s">
        <v>15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7" ht="15" customHeight="1" x14ac:dyDescent="0.3">
      <c r="A14" s="38" t="s">
        <v>24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7" ht="15" customHeight="1" x14ac:dyDescent="0.3">
      <c r="A15" s="38" t="s">
        <v>15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7" ht="15" customHeight="1" x14ac:dyDescent="0.3">
      <c r="A16" s="38" t="s">
        <v>21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15" customHeight="1" x14ac:dyDescent="0.3">
      <c r="A17" s="38" t="s">
        <v>24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15" customHeight="1" x14ac:dyDescent="0.3">
      <c r="A18" s="38" t="s">
        <v>18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ht="15" customHeight="1" x14ac:dyDescent="0.3">
      <c r="A19" s="38" t="s">
        <v>24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ht="15" customHeight="1" x14ac:dyDescent="0.3">
      <c r="D20" s="34">
        <v>44791</v>
      </c>
      <c r="F20" s="34">
        <v>44805</v>
      </c>
      <c r="L20" s="42"/>
      <c r="N20" s="34">
        <v>44860</v>
      </c>
      <c r="P20" s="34">
        <v>44874</v>
      </c>
    </row>
    <row r="24" spans="1:20" ht="15" customHeight="1" thickBot="1" x14ac:dyDescent="0.35">
      <c r="F24" s="54"/>
      <c r="G24" s="55"/>
      <c r="H24" s="55"/>
      <c r="I24" s="55"/>
      <c r="J24" s="56"/>
      <c r="K24" s="57"/>
      <c r="L24" s="58"/>
      <c r="M24" s="58"/>
    </row>
    <row r="25" spans="1:20" ht="15" customHeight="1" thickBot="1" x14ac:dyDescent="0.35">
      <c r="A25" s="39" t="s">
        <v>252</v>
      </c>
      <c r="C25" s="39" t="s">
        <v>253</v>
      </c>
      <c r="F25" s="45" t="s">
        <v>100</v>
      </c>
      <c r="G25" s="43" t="s">
        <v>101</v>
      </c>
      <c r="H25" s="43" t="s">
        <v>101</v>
      </c>
      <c r="I25" s="43" t="s">
        <v>101</v>
      </c>
      <c r="J25" s="43" t="s">
        <v>102</v>
      </c>
      <c r="K25" s="43" t="s">
        <v>103</v>
      </c>
      <c r="L25" s="43" t="s">
        <v>104</v>
      </c>
      <c r="M25" s="43" t="s">
        <v>104</v>
      </c>
    </row>
    <row r="26" spans="1:20" ht="15" customHeight="1" thickBot="1" x14ac:dyDescent="0.35">
      <c r="B26" s="43" t="s">
        <v>12</v>
      </c>
      <c r="C26">
        <v>2</v>
      </c>
      <c r="E26" s="39" t="s">
        <v>254</v>
      </c>
      <c r="F26" s="46">
        <v>65</v>
      </c>
      <c r="G26">
        <v>67</v>
      </c>
      <c r="H26">
        <v>71</v>
      </c>
      <c r="I26">
        <v>45</v>
      </c>
      <c r="J26">
        <v>137</v>
      </c>
      <c r="K26">
        <v>97</v>
      </c>
      <c r="L26">
        <v>181</v>
      </c>
      <c r="M26">
        <v>63</v>
      </c>
    </row>
    <row r="27" spans="1:20" ht="15" customHeight="1" thickBot="1" x14ac:dyDescent="0.35">
      <c r="B27" s="43" t="s">
        <v>15</v>
      </c>
      <c r="C27" s="40">
        <v>1</v>
      </c>
      <c r="E27" s="39" t="s">
        <v>255</v>
      </c>
      <c r="F27" s="53">
        <v>44875</v>
      </c>
      <c r="G27" s="34">
        <v>44813</v>
      </c>
      <c r="H27" s="34">
        <v>44853</v>
      </c>
      <c r="I27" s="34">
        <v>44870</v>
      </c>
      <c r="J27" s="34">
        <v>44786</v>
      </c>
      <c r="K27" s="34">
        <v>44805</v>
      </c>
      <c r="L27" s="34">
        <v>44844</v>
      </c>
      <c r="M27" s="34">
        <v>44868</v>
      </c>
    </row>
    <row r="28" spans="1:20" ht="15" customHeight="1" thickBot="1" x14ac:dyDescent="0.35">
      <c r="B28" s="43" t="s">
        <v>18</v>
      </c>
      <c r="C28">
        <v>2</v>
      </c>
      <c r="F28" s="47"/>
    </row>
    <row r="29" spans="1:20" ht="15" customHeight="1" thickBot="1" x14ac:dyDescent="0.35">
      <c r="B29" s="43" t="s">
        <v>15</v>
      </c>
      <c r="C29" s="40">
        <v>1</v>
      </c>
      <c r="F29" s="47"/>
    </row>
    <row r="30" spans="1:20" ht="15" customHeight="1" thickBot="1" x14ac:dyDescent="0.35">
      <c r="B30" s="43" t="s">
        <v>21</v>
      </c>
      <c r="C30">
        <v>1</v>
      </c>
      <c r="F30" s="47"/>
    </row>
    <row r="31" spans="1:20" ht="15" customHeight="1" thickBot="1" x14ac:dyDescent="0.35">
      <c r="B31" s="43" t="s">
        <v>94</v>
      </c>
      <c r="C31" s="44">
        <v>2</v>
      </c>
      <c r="F31" s="47"/>
    </row>
    <row r="32" spans="1:20" ht="15" customHeight="1" thickBot="1" x14ac:dyDescent="0.35">
      <c r="B32" s="43" t="s">
        <v>24</v>
      </c>
      <c r="C32">
        <v>1</v>
      </c>
      <c r="F32" s="46"/>
    </row>
    <row r="33" spans="1:21" ht="15" customHeight="1" thickBot="1" x14ac:dyDescent="0.35">
      <c r="B33" s="49" t="s">
        <v>27</v>
      </c>
      <c r="C33" s="44">
        <v>1</v>
      </c>
      <c r="F33" s="48"/>
    </row>
    <row r="34" spans="1:21" ht="15" customHeight="1" x14ac:dyDescent="0.3">
      <c r="F34" s="47"/>
    </row>
    <row r="35" spans="1:21" ht="15" customHeight="1" x14ac:dyDescent="0.3">
      <c r="F35" s="47"/>
    </row>
    <row r="36" spans="1:21" ht="15" customHeight="1" thickBot="1" x14ac:dyDescent="0.35">
      <c r="C36" s="36">
        <v>44774</v>
      </c>
      <c r="D36" s="36">
        <f>C36+7</f>
        <v>44781</v>
      </c>
      <c r="E36" s="36">
        <f t="shared" ref="E36:H36" si="1">D36+7</f>
        <v>44788</v>
      </c>
      <c r="F36" s="36">
        <f t="shared" si="1"/>
        <v>44795</v>
      </c>
      <c r="G36" s="36">
        <f t="shared" si="1"/>
        <v>44802</v>
      </c>
      <c r="H36" s="36">
        <f t="shared" si="1"/>
        <v>44809</v>
      </c>
      <c r="I36" s="36">
        <f>H36+7</f>
        <v>44816</v>
      </c>
      <c r="J36" s="36">
        <f t="shared" ref="J36:M36" si="2">I36+7</f>
        <v>44823</v>
      </c>
      <c r="K36" s="36">
        <f t="shared" si="2"/>
        <v>44830</v>
      </c>
      <c r="L36" s="36">
        <f t="shared" si="2"/>
        <v>44837</v>
      </c>
      <c r="M36" s="36">
        <f t="shared" si="2"/>
        <v>44844</v>
      </c>
      <c r="N36" s="36">
        <f>M36+7</f>
        <v>44851</v>
      </c>
      <c r="O36" s="36">
        <f t="shared" ref="O36:U36" si="3">N36+7</f>
        <v>44858</v>
      </c>
      <c r="P36" s="36">
        <f t="shared" si="3"/>
        <v>44865</v>
      </c>
      <c r="Q36" s="36">
        <f t="shared" si="3"/>
        <v>44872</v>
      </c>
      <c r="R36" s="36">
        <f t="shared" si="3"/>
        <v>44879</v>
      </c>
      <c r="S36" s="36">
        <f t="shared" si="3"/>
        <v>44886</v>
      </c>
      <c r="T36" s="36">
        <f t="shared" si="3"/>
        <v>44893</v>
      </c>
      <c r="U36" s="36">
        <f t="shared" si="3"/>
        <v>44900</v>
      </c>
    </row>
    <row r="37" spans="1:21" ht="15" customHeight="1" thickBot="1" x14ac:dyDescent="0.35">
      <c r="B37" s="43" t="s">
        <v>12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ht="15" customHeight="1" thickBot="1" x14ac:dyDescent="0.35">
      <c r="B38" s="43" t="s">
        <v>15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1" ht="15" customHeight="1" thickBot="1" x14ac:dyDescent="0.35">
      <c r="B39" s="43" t="s">
        <v>18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1" ht="15" customHeight="1" thickBot="1" x14ac:dyDescent="0.35">
      <c r="B40" s="43" t="s">
        <v>15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ht="15" customHeight="1" thickBot="1" x14ac:dyDescent="0.35">
      <c r="B41" s="43" t="s">
        <v>21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1:21" ht="15" customHeight="1" thickBot="1" x14ac:dyDescent="0.35">
      <c r="B42" s="43" t="s">
        <v>94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1:21" ht="15" customHeight="1" thickBot="1" x14ac:dyDescent="0.35">
      <c r="B43" s="43" t="s">
        <v>24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</row>
    <row r="44" spans="1:21" ht="15" customHeight="1" thickBot="1" x14ac:dyDescent="0.35">
      <c r="B44" s="49" t="s">
        <v>27</v>
      </c>
      <c r="C44" s="35"/>
      <c r="D44" s="35"/>
      <c r="E44" s="35"/>
      <c r="F44" s="5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5" customHeight="1" x14ac:dyDescent="0.3">
      <c r="E45" s="34">
        <v>44794</v>
      </c>
      <c r="F45" s="47"/>
      <c r="G45" s="42">
        <v>44805</v>
      </c>
      <c r="H45" s="52">
        <v>44810</v>
      </c>
      <c r="K45" s="34">
        <v>44834</v>
      </c>
      <c r="P45" s="34">
        <v>44868</v>
      </c>
    </row>
    <row r="46" spans="1:21" ht="15" customHeight="1" x14ac:dyDescent="0.3">
      <c r="F46" s="47"/>
    </row>
    <row r="47" spans="1:21" ht="15" customHeight="1" thickBot="1" x14ac:dyDescent="0.35">
      <c r="A47" s="39" t="s">
        <v>256</v>
      </c>
      <c r="F47" s="47"/>
      <c r="I47" s="58"/>
    </row>
    <row r="48" spans="1:21" ht="15" customHeight="1" thickBot="1" x14ac:dyDescent="0.35">
      <c r="B48" s="39" t="s">
        <v>251</v>
      </c>
      <c r="E48" s="43" t="s">
        <v>97</v>
      </c>
      <c r="F48" s="43" t="s">
        <v>78</v>
      </c>
      <c r="G48" s="43" t="s">
        <v>75</v>
      </c>
      <c r="H48" s="43" t="s">
        <v>98</v>
      </c>
      <c r="I48" s="43" t="s">
        <v>99</v>
      </c>
    </row>
    <row r="49" spans="1:20" ht="15" customHeight="1" thickBot="1" x14ac:dyDescent="0.35">
      <c r="A49" s="43" t="s">
        <v>12</v>
      </c>
      <c r="B49">
        <v>4</v>
      </c>
      <c r="D49" s="39" t="s">
        <v>254</v>
      </c>
      <c r="E49" s="32"/>
      <c r="F49" s="48"/>
      <c r="I49">
        <v>159</v>
      </c>
    </row>
    <row r="50" spans="1:20" ht="15" customHeight="1" thickBot="1" x14ac:dyDescent="0.35">
      <c r="A50" s="43" t="s">
        <v>82</v>
      </c>
      <c r="B50">
        <v>5</v>
      </c>
      <c r="D50" s="39" t="s">
        <v>255</v>
      </c>
      <c r="I50" s="34">
        <v>44812</v>
      </c>
    </row>
    <row r="51" spans="1:20" ht="15" customHeight="1" thickBot="1" x14ac:dyDescent="0.35">
      <c r="A51" s="43" t="s">
        <v>21</v>
      </c>
      <c r="B51">
        <v>5</v>
      </c>
    </row>
    <row r="52" spans="1:20" ht="15" customHeight="1" thickBot="1" x14ac:dyDescent="0.35">
      <c r="A52" s="43" t="s">
        <v>24</v>
      </c>
      <c r="B52">
        <v>2</v>
      </c>
    </row>
    <row r="53" spans="1:20" ht="15" customHeight="1" thickBot="1" x14ac:dyDescent="0.35">
      <c r="A53" s="43" t="s">
        <v>27</v>
      </c>
      <c r="B53">
        <v>3</v>
      </c>
    </row>
    <row r="54" spans="1:20" ht="15" customHeight="1" x14ac:dyDescent="0.3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5" customHeight="1" thickBot="1" x14ac:dyDescent="0.35">
      <c r="B55" s="36">
        <v>44774</v>
      </c>
      <c r="C55" s="36">
        <f>B55+7</f>
        <v>44781</v>
      </c>
      <c r="D55" s="36">
        <f t="shared" ref="D55:G55" si="4">C55+7</f>
        <v>44788</v>
      </c>
      <c r="E55" s="36">
        <f t="shared" si="4"/>
        <v>44795</v>
      </c>
      <c r="F55" s="36">
        <f t="shared" si="4"/>
        <v>44802</v>
      </c>
      <c r="G55" s="36">
        <f t="shared" si="4"/>
        <v>44809</v>
      </c>
      <c r="H55" s="36">
        <f>G55+7</f>
        <v>44816</v>
      </c>
      <c r="I55" s="36">
        <f t="shared" ref="I55:L55" si="5">H55+7</f>
        <v>44823</v>
      </c>
      <c r="J55" s="36">
        <f t="shared" si="5"/>
        <v>44830</v>
      </c>
      <c r="K55" s="36">
        <f t="shared" si="5"/>
        <v>44837</v>
      </c>
      <c r="L55" s="36">
        <f t="shared" si="5"/>
        <v>44844</v>
      </c>
      <c r="M55" s="36">
        <f>L55+7</f>
        <v>44851</v>
      </c>
      <c r="N55" s="36">
        <f t="shared" ref="N55:T55" si="6">M55+7</f>
        <v>44858</v>
      </c>
      <c r="O55" s="36">
        <f t="shared" si="6"/>
        <v>44865</v>
      </c>
      <c r="P55" s="36">
        <f t="shared" si="6"/>
        <v>44872</v>
      </c>
      <c r="Q55" s="36">
        <f t="shared" si="6"/>
        <v>44879</v>
      </c>
      <c r="R55" s="36">
        <f t="shared" si="6"/>
        <v>44886</v>
      </c>
      <c r="S55" s="36">
        <f t="shared" si="6"/>
        <v>44893</v>
      </c>
      <c r="T55" s="36">
        <f t="shared" si="6"/>
        <v>44900</v>
      </c>
    </row>
    <row r="56" spans="1:20" ht="15" customHeight="1" thickBot="1" x14ac:dyDescent="0.35">
      <c r="A56" s="43" t="s">
        <v>12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ht="15" customHeight="1" thickBot="1" x14ac:dyDescent="0.35">
      <c r="A57" s="43" t="s">
        <v>82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ht="15" customHeight="1" thickBot="1" x14ac:dyDescent="0.35">
      <c r="A58" s="43" t="s">
        <v>21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ht="15" customHeight="1" thickBot="1" x14ac:dyDescent="0.35">
      <c r="A59" s="43" t="s">
        <v>24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ht="15" customHeight="1" thickBot="1" x14ac:dyDescent="0.35">
      <c r="A60" s="43" t="s">
        <v>27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ht="15" customHeight="1" x14ac:dyDescent="0.3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ht="15" customHeight="1" x14ac:dyDescent="0.3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1:20" ht="15" customHeight="1" thickBot="1" x14ac:dyDescent="0.35">
      <c r="F63" s="47"/>
    </row>
    <row r="64" spans="1:20" ht="15" customHeight="1" thickBot="1" x14ac:dyDescent="0.35">
      <c r="E64" s="43"/>
      <c r="F64" s="47"/>
    </row>
    <row r="65" spans="5:6" ht="15" customHeight="1" thickBot="1" x14ac:dyDescent="0.35">
      <c r="E65" s="43"/>
      <c r="F65" s="47"/>
    </row>
    <row r="66" spans="5:6" ht="15" customHeight="1" thickBot="1" x14ac:dyDescent="0.35">
      <c r="E66" s="43"/>
      <c r="F66" s="47"/>
    </row>
    <row r="67" spans="5:6" ht="15" customHeight="1" thickBot="1" x14ac:dyDescent="0.35">
      <c r="E67" s="43"/>
      <c r="F67" s="48"/>
    </row>
    <row r="68" spans="5:6" ht="15" customHeight="1" thickBot="1" x14ac:dyDescent="0.35">
      <c r="F68" s="48"/>
    </row>
    <row r="69" spans="5:6" ht="15" customHeight="1" thickBot="1" x14ac:dyDescent="0.35">
      <c r="E69" s="43"/>
      <c r="F69" s="48"/>
    </row>
    <row r="70" spans="5:6" ht="15" customHeight="1" thickBot="1" x14ac:dyDescent="0.35">
      <c r="E70" s="43"/>
      <c r="F70" s="48"/>
    </row>
    <row r="71" spans="5:6" ht="15" customHeight="1" thickBot="1" x14ac:dyDescent="0.35">
      <c r="E71" s="43"/>
      <c r="F71" s="48"/>
    </row>
    <row r="72" spans="5:6" ht="15" customHeight="1" thickBot="1" x14ac:dyDescent="0.35">
      <c r="E72" s="43"/>
      <c r="F72" s="48"/>
    </row>
    <row r="73" spans="5:6" ht="15" customHeight="1" thickBot="1" x14ac:dyDescent="0.35">
      <c r="F73" s="48"/>
    </row>
    <row r="74" spans="5:6" ht="15" customHeight="1" thickBot="1" x14ac:dyDescent="0.35">
      <c r="E74" s="43"/>
      <c r="F74" s="48"/>
    </row>
    <row r="75" spans="5:6" ht="15" customHeight="1" thickBot="1" x14ac:dyDescent="0.35">
      <c r="E75" s="43"/>
      <c r="F75" s="48"/>
    </row>
    <row r="76" spans="5:6" ht="15" customHeight="1" thickBot="1" x14ac:dyDescent="0.35">
      <c r="E76" s="43"/>
      <c r="F76" s="48"/>
    </row>
    <row r="77" spans="5:6" ht="15" customHeight="1" thickBot="1" x14ac:dyDescent="0.35">
      <c r="E77" s="43"/>
      <c r="F77" s="48"/>
    </row>
    <row r="78" spans="5:6" ht="15" customHeight="1" thickBot="1" x14ac:dyDescent="0.35">
      <c r="F78" s="48"/>
    </row>
    <row r="79" spans="5:6" ht="15" customHeight="1" thickBot="1" x14ac:dyDescent="0.35">
      <c r="E79" s="43"/>
      <c r="F79" s="48"/>
    </row>
    <row r="80" spans="5:6" ht="15" customHeight="1" thickBot="1" x14ac:dyDescent="0.35">
      <c r="E80" s="43"/>
      <c r="F80" s="48"/>
    </row>
    <row r="81" spans="5:6" ht="15" customHeight="1" thickBot="1" x14ac:dyDescent="0.35">
      <c r="E81" s="43"/>
      <c r="F81" s="48"/>
    </row>
    <row r="82" spans="5:6" ht="15" customHeight="1" thickBot="1" x14ac:dyDescent="0.35">
      <c r="E82" s="43"/>
      <c r="F82" s="48"/>
    </row>
    <row r="83" spans="5:6" ht="15" customHeight="1" x14ac:dyDescent="0.3">
      <c r="F83" s="48"/>
    </row>
    <row r="84" spans="5:6" ht="15" customHeight="1" x14ac:dyDescent="0.3">
      <c r="F84" s="48"/>
    </row>
    <row r="85" spans="5:6" ht="15" customHeight="1" x14ac:dyDescent="0.3">
      <c r="F85" s="48"/>
    </row>
    <row r="86" spans="5:6" ht="15" customHeight="1" x14ac:dyDescent="0.3">
      <c r="F86" s="48"/>
    </row>
    <row r="87" spans="5:6" ht="15" customHeight="1" x14ac:dyDescent="0.3">
      <c r="F87" s="48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466-B243-45FE-BA32-DA97237FCF0D}">
  <dimension ref="A1:CF85"/>
  <sheetViews>
    <sheetView tabSelected="1" zoomScale="220" zoomScaleNormal="220" workbookViewId="0">
      <selection activeCell="F5" sqref="F5"/>
    </sheetView>
  </sheetViews>
  <sheetFormatPr defaultRowHeight="14.4" x14ac:dyDescent="0.3"/>
  <cols>
    <col min="3" max="3" width="8.88671875" customWidth="1"/>
    <col min="8" max="8" width="8.88671875" customWidth="1"/>
    <col min="10" max="10" width="8.88671875" customWidth="1"/>
    <col min="11" max="11" width="8.77734375" customWidth="1"/>
  </cols>
  <sheetData>
    <row r="1" spans="1:84" x14ac:dyDescent="0.3">
      <c r="A1" t="s">
        <v>257</v>
      </c>
      <c r="B1" s="60" t="s">
        <v>258</v>
      </c>
      <c r="E1" s="60" t="s">
        <v>257</v>
      </c>
      <c r="G1" s="69" t="s">
        <v>11</v>
      </c>
      <c r="I1" s="67" t="s">
        <v>31</v>
      </c>
      <c r="M1" s="71" t="s">
        <v>47</v>
      </c>
      <c r="O1" s="63" t="s">
        <v>56</v>
      </c>
      <c r="P1" s="70"/>
      <c r="R1" s="72" t="s">
        <v>57</v>
      </c>
      <c r="U1" s="97" t="s">
        <v>259</v>
      </c>
      <c r="W1" s="66" t="s">
        <v>61</v>
      </c>
      <c r="Y1" s="99" t="s">
        <v>62</v>
      </c>
      <c r="AB1" s="94" t="s">
        <v>64</v>
      </c>
      <c r="AE1" s="64" t="s">
        <v>65</v>
      </c>
      <c r="AI1" s="141" t="s">
        <v>67</v>
      </c>
      <c r="AL1" s="95" t="s">
        <v>68</v>
      </c>
      <c r="AO1" s="96" t="s">
        <v>71</v>
      </c>
      <c r="AR1" s="68" t="s">
        <v>72</v>
      </c>
      <c r="AT1" s="93" t="s">
        <v>73</v>
      </c>
      <c r="AW1" s="101" t="s">
        <v>74</v>
      </c>
      <c r="AY1" s="62" t="s">
        <v>76</v>
      </c>
      <c r="BB1" s="73" t="s">
        <v>77</v>
      </c>
      <c r="BE1" s="142" t="s">
        <v>79</v>
      </c>
      <c r="BH1" s="100" t="s">
        <v>80</v>
      </c>
    </row>
    <row r="2" spans="1:84" x14ac:dyDescent="0.3">
      <c r="F2" s="60" t="s">
        <v>254</v>
      </c>
      <c r="G2">
        <v>70</v>
      </c>
      <c r="H2">
        <v>12</v>
      </c>
      <c r="I2">
        <v>52</v>
      </c>
      <c r="J2">
        <v>53</v>
      </c>
      <c r="K2">
        <v>95</v>
      </c>
      <c r="L2">
        <v>157</v>
      </c>
      <c r="M2">
        <v>11</v>
      </c>
      <c r="N2">
        <v>2</v>
      </c>
      <c r="O2">
        <v>104</v>
      </c>
      <c r="P2">
        <v>35</v>
      </c>
      <c r="Q2">
        <v>26</v>
      </c>
      <c r="R2">
        <v>76</v>
      </c>
      <c r="S2">
        <v>156</v>
      </c>
      <c r="T2">
        <v>158</v>
      </c>
      <c r="U2">
        <v>96</v>
      </c>
      <c r="V2">
        <v>59</v>
      </c>
      <c r="W2">
        <v>59</v>
      </c>
      <c r="X2">
        <v>60</v>
      </c>
      <c r="Y2">
        <v>106</v>
      </c>
      <c r="Z2">
        <v>45</v>
      </c>
      <c r="AA2">
        <v>25</v>
      </c>
      <c r="AB2">
        <v>30</v>
      </c>
      <c r="AC2">
        <v>227</v>
      </c>
      <c r="AD2">
        <v>14</v>
      </c>
      <c r="AE2">
        <v>75</v>
      </c>
      <c r="AF2">
        <v>25</v>
      </c>
      <c r="AG2">
        <v>114</v>
      </c>
      <c r="AH2">
        <v>165</v>
      </c>
      <c r="AI2">
        <v>21</v>
      </c>
      <c r="AJ2">
        <v>130</v>
      </c>
      <c r="AK2">
        <v>280</v>
      </c>
      <c r="AL2">
        <v>38</v>
      </c>
      <c r="AM2">
        <v>143</v>
      </c>
      <c r="AN2">
        <v>43</v>
      </c>
      <c r="AO2">
        <v>71</v>
      </c>
      <c r="AP2">
        <v>77</v>
      </c>
      <c r="AQ2">
        <v>116</v>
      </c>
      <c r="AR2">
        <v>33</v>
      </c>
      <c r="AS2">
        <v>116</v>
      </c>
      <c r="AT2">
        <v>95</v>
      </c>
      <c r="AU2">
        <v>84</v>
      </c>
      <c r="AV2">
        <v>181</v>
      </c>
      <c r="AW2">
        <v>84</v>
      </c>
      <c r="AX2">
        <v>92</v>
      </c>
      <c r="AY2">
        <v>106</v>
      </c>
      <c r="AZ2">
        <v>12</v>
      </c>
      <c r="BA2">
        <v>25</v>
      </c>
      <c r="BB2">
        <v>133</v>
      </c>
      <c r="BC2">
        <v>144</v>
      </c>
      <c r="BD2">
        <v>136</v>
      </c>
      <c r="BE2">
        <v>57</v>
      </c>
      <c r="BF2">
        <v>130</v>
      </c>
      <c r="BG2">
        <v>154</v>
      </c>
      <c r="BH2">
        <v>67</v>
      </c>
      <c r="BI2">
        <v>30</v>
      </c>
      <c r="BK2">
        <f>SUM(G2:BI2)</f>
        <v>4705</v>
      </c>
    </row>
    <row r="3" spans="1:84" x14ac:dyDescent="0.3">
      <c r="F3" s="60" t="s">
        <v>255</v>
      </c>
      <c r="G3" s="34">
        <v>44811</v>
      </c>
      <c r="H3" s="34">
        <v>44861</v>
      </c>
      <c r="I3" s="34">
        <v>44820</v>
      </c>
      <c r="J3" s="34">
        <v>44783</v>
      </c>
      <c r="K3" s="34">
        <v>44838</v>
      </c>
      <c r="L3" s="34">
        <v>44874</v>
      </c>
      <c r="M3" s="34">
        <v>44783</v>
      </c>
      <c r="N3" s="34">
        <v>44874</v>
      </c>
      <c r="O3" s="34">
        <v>44783</v>
      </c>
      <c r="P3" s="34">
        <v>44839</v>
      </c>
      <c r="Q3" s="34">
        <v>44873</v>
      </c>
      <c r="R3" s="34">
        <v>44790</v>
      </c>
      <c r="S3" s="34">
        <v>44841</v>
      </c>
      <c r="T3" s="34">
        <v>44880</v>
      </c>
      <c r="U3" s="34">
        <v>44800</v>
      </c>
      <c r="V3" s="34">
        <v>44874</v>
      </c>
      <c r="W3" s="34">
        <v>44783</v>
      </c>
      <c r="X3" s="34">
        <v>44827</v>
      </c>
      <c r="Y3" s="34">
        <v>44811</v>
      </c>
      <c r="Z3" s="34">
        <v>44846</v>
      </c>
      <c r="AA3" s="34">
        <v>44889</v>
      </c>
      <c r="AB3" s="34">
        <v>44790</v>
      </c>
      <c r="AC3" s="34">
        <v>44833</v>
      </c>
      <c r="AD3" s="34">
        <v>44866</v>
      </c>
      <c r="AE3" s="34">
        <v>44783</v>
      </c>
      <c r="AF3" s="34">
        <v>44807</v>
      </c>
      <c r="AG3" s="34">
        <v>44847</v>
      </c>
      <c r="AH3" s="34">
        <v>44881</v>
      </c>
      <c r="AI3" s="34">
        <v>44799</v>
      </c>
      <c r="AJ3" s="34">
        <v>44832</v>
      </c>
      <c r="AK3" s="34">
        <v>44853</v>
      </c>
      <c r="AL3" s="34">
        <v>44790</v>
      </c>
      <c r="AM3" s="34">
        <v>44814</v>
      </c>
      <c r="AN3" s="34">
        <v>44854</v>
      </c>
      <c r="AO3" s="34">
        <v>44786</v>
      </c>
      <c r="AP3" s="34">
        <v>44806</v>
      </c>
      <c r="AQ3" s="34">
        <v>44849</v>
      </c>
      <c r="AR3" s="34">
        <v>44783</v>
      </c>
      <c r="AS3" s="34">
        <v>44869</v>
      </c>
      <c r="AT3" s="34">
        <v>44790</v>
      </c>
      <c r="AU3" s="34">
        <v>44810</v>
      </c>
      <c r="AV3" s="34">
        <v>44867</v>
      </c>
      <c r="AW3" s="34">
        <v>44793</v>
      </c>
      <c r="AX3" s="34">
        <v>44881</v>
      </c>
      <c r="AY3" s="34">
        <v>44783</v>
      </c>
      <c r="AZ3" s="34">
        <v>44825</v>
      </c>
      <c r="BA3" s="34">
        <v>44855</v>
      </c>
      <c r="BB3" s="34">
        <v>44790</v>
      </c>
      <c r="BC3" s="34">
        <v>44827</v>
      </c>
      <c r="BD3" s="34">
        <v>44847</v>
      </c>
      <c r="BE3" s="34">
        <v>44804</v>
      </c>
      <c r="BF3" s="34">
        <v>44814</v>
      </c>
      <c r="BG3" s="34">
        <v>44847</v>
      </c>
      <c r="BH3" s="34">
        <v>44818</v>
      </c>
      <c r="BI3" s="34">
        <v>44888</v>
      </c>
    </row>
    <row r="4" spans="1:84" x14ac:dyDescent="0.3">
      <c r="G4" s="60" t="s">
        <v>262</v>
      </c>
      <c r="H4" s="60" t="s">
        <v>262</v>
      </c>
      <c r="I4" s="60" t="s">
        <v>262</v>
      </c>
      <c r="J4" s="60" t="s">
        <v>263</v>
      </c>
      <c r="K4" s="60" t="s">
        <v>262</v>
      </c>
      <c r="L4" s="60" t="s">
        <v>262</v>
      </c>
      <c r="M4" s="60" t="s">
        <v>264</v>
      </c>
      <c r="N4" s="60" t="s">
        <v>262</v>
      </c>
      <c r="O4" s="60" t="s">
        <v>264</v>
      </c>
      <c r="P4" s="60" t="s">
        <v>262</v>
      </c>
      <c r="Q4" s="60" t="s">
        <v>262</v>
      </c>
      <c r="R4" s="76" t="s">
        <v>284</v>
      </c>
      <c r="S4" s="76" t="s">
        <v>262</v>
      </c>
      <c r="T4" s="76" t="s">
        <v>262</v>
      </c>
      <c r="U4" s="76" t="s">
        <v>262</v>
      </c>
      <c r="V4" s="60" t="s">
        <v>262</v>
      </c>
      <c r="W4" s="60" t="s">
        <v>264</v>
      </c>
      <c r="X4" s="76" t="s">
        <v>262</v>
      </c>
      <c r="Y4" s="76" t="s">
        <v>262</v>
      </c>
      <c r="Z4" s="76" t="s">
        <v>285</v>
      </c>
      <c r="AA4" s="76" t="s">
        <v>262</v>
      </c>
      <c r="AB4" s="76" t="s">
        <v>284</v>
      </c>
      <c r="AC4" s="143" t="s">
        <v>262</v>
      </c>
      <c r="AD4" s="76" t="s">
        <v>262</v>
      </c>
      <c r="AE4" s="76" t="s">
        <v>264</v>
      </c>
      <c r="AF4" s="76" t="s">
        <v>262</v>
      </c>
      <c r="AG4" s="76" t="s">
        <v>285</v>
      </c>
      <c r="AH4" s="76" t="s">
        <v>262</v>
      </c>
      <c r="AI4" s="143" t="s">
        <v>262</v>
      </c>
      <c r="AJ4" t="s">
        <v>262</v>
      </c>
      <c r="AK4" t="s">
        <v>262</v>
      </c>
      <c r="AL4" s="76" t="s">
        <v>284</v>
      </c>
      <c r="AM4" s="143" t="s">
        <v>262</v>
      </c>
      <c r="AN4" t="s">
        <v>262</v>
      </c>
      <c r="AO4" s="76" t="s">
        <v>262</v>
      </c>
      <c r="AP4" s="143" t="s">
        <v>262</v>
      </c>
      <c r="AQ4" s="76" t="s">
        <v>262</v>
      </c>
      <c r="AR4" s="76" t="s">
        <v>264</v>
      </c>
      <c r="AS4" s="76" t="s">
        <v>262</v>
      </c>
      <c r="AT4" s="76" t="s">
        <v>284</v>
      </c>
      <c r="AU4" s="76" t="s">
        <v>262</v>
      </c>
      <c r="AV4" s="76" t="s">
        <v>262</v>
      </c>
      <c r="AW4" s="76" t="s">
        <v>262</v>
      </c>
      <c r="AX4" s="76" t="s">
        <v>262</v>
      </c>
      <c r="AY4" s="76" t="s">
        <v>264</v>
      </c>
      <c r="AZ4" s="143" t="s">
        <v>262</v>
      </c>
      <c r="BA4" t="s">
        <v>262</v>
      </c>
      <c r="BB4" s="76" t="s">
        <v>284</v>
      </c>
      <c r="BC4" s="143" t="s">
        <v>262</v>
      </c>
      <c r="BD4" s="76" t="s">
        <v>285</v>
      </c>
      <c r="BE4" s="143" t="s">
        <v>262</v>
      </c>
      <c r="BF4" s="143" t="s">
        <v>262</v>
      </c>
      <c r="BG4" s="76" t="s">
        <v>285</v>
      </c>
      <c r="BH4" s="143" t="s">
        <v>262</v>
      </c>
      <c r="BI4" s="76" t="s">
        <v>262</v>
      </c>
      <c r="BU4" s="34">
        <v>44889</v>
      </c>
    </row>
    <row r="5" spans="1:84" ht="15" thickBot="1" x14ac:dyDescent="0.35">
      <c r="C5" t="s">
        <v>251</v>
      </c>
      <c r="G5" s="32"/>
      <c r="BU5" s="34">
        <v>44888</v>
      </c>
    </row>
    <row r="6" spans="1:84" ht="29.4" thickBot="1" x14ac:dyDescent="0.35">
      <c r="B6" s="88" t="s">
        <v>12</v>
      </c>
      <c r="C6" s="88">
        <v>2</v>
      </c>
      <c r="D6" s="88">
        <v>3</v>
      </c>
      <c r="E6" s="60" t="s">
        <v>260</v>
      </c>
      <c r="F6" s="32"/>
      <c r="G6" s="105" t="s">
        <v>100</v>
      </c>
      <c r="H6" s="104" t="s">
        <v>101</v>
      </c>
      <c r="I6" s="43"/>
      <c r="J6" s="43"/>
      <c r="K6" s="145" t="s">
        <v>102</v>
      </c>
      <c r="L6" s="144" t="s">
        <v>103</v>
      </c>
      <c r="M6" s="103" t="s">
        <v>104</v>
      </c>
      <c r="N6" s="43"/>
      <c r="BU6" s="34">
        <v>44881</v>
      </c>
    </row>
    <row r="7" spans="1:84" x14ac:dyDescent="0.3">
      <c r="B7" s="88" t="s">
        <v>15</v>
      </c>
      <c r="C7" s="88">
        <v>3</v>
      </c>
      <c r="D7" s="88">
        <v>4</v>
      </c>
      <c r="F7" s="39" t="s">
        <v>254</v>
      </c>
      <c r="G7" s="46">
        <v>65</v>
      </c>
      <c r="H7" s="32">
        <v>67</v>
      </c>
      <c r="I7" s="32">
        <v>71</v>
      </c>
      <c r="J7" s="32">
        <v>45</v>
      </c>
      <c r="K7" s="32">
        <v>137</v>
      </c>
      <c r="L7" s="32">
        <v>97</v>
      </c>
      <c r="M7" s="32">
        <v>181</v>
      </c>
      <c r="N7" s="32">
        <v>63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U7" s="34">
        <v>44881</v>
      </c>
    </row>
    <row r="8" spans="1:84" x14ac:dyDescent="0.3">
      <c r="B8" s="88" t="s">
        <v>18</v>
      </c>
      <c r="C8" s="88">
        <v>3</v>
      </c>
      <c r="D8" s="88">
        <v>3</v>
      </c>
      <c r="F8" s="39" t="s">
        <v>255</v>
      </c>
      <c r="G8" s="53">
        <v>44877</v>
      </c>
      <c r="H8" s="34">
        <v>44815</v>
      </c>
      <c r="I8" s="34">
        <v>44856</v>
      </c>
      <c r="J8" s="34">
        <v>44872</v>
      </c>
      <c r="K8" s="34">
        <v>44792</v>
      </c>
      <c r="L8" s="34">
        <v>44807</v>
      </c>
      <c r="M8" s="34">
        <v>44846</v>
      </c>
      <c r="N8" s="34">
        <v>44870</v>
      </c>
      <c r="O8" s="34"/>
      <c r="P8" s="34"/>
      <c r="Q8" s="34"/>
      <c r="R8" s="34"/>
      <c r="S8" s="34"/>
      <c r="T8" s="34"/>
      <c r="U8" s="34"/>
      <c r="AQ8" s="32"/>
      <c r="AR8" s="32"/>
      <c r="BU8" s="34">
        <v>44880</v>
      </c>
    </row>
    <row r="9" spans="1:84" x14ac:dyDescent="0.3">
      <c r="B9" s="88" t="s">
        <v>94</v>
      </c>
      <c r="C9" s="88">
        <v>1</v>
      </c>
      <c r="D9" s="88">
        <v>1</v>
      </c>
      <c r="G9" s="76" t="s">
        <v>262</v>
      </c>
      <c r="H9" s="143" t="s">
        <v>262</v>
      </c>
      <c r="I9" s="76" t="s">
        <v>262</v>
      </c>
      <c r="J9" s="76" t="s">
        <v>262</v>
      </c>
      <c r="K9" s="143" t="s">
        <v>262</v>
      </c>
      <c r="L9" s="143" t="s">
        <v>262</v>
      </c>
      <c r="M9" s="76" t="s">
        <v>262</v>
      </c>
      <c r="N9" s="76" t="s">
        <v>262</v>
      </c>
      <c r="AG9" s="34">
        <v>44788</v>
      </c>
      <c r="AH9" s="76" t="s">
        <v>275</v>
      </c>
      <c r="AI9" s="34">
        <v>44783</v>
      </c>
      <c r="AJ9" s="34">
        <v>44832</v>
      </c>
      <c r="AL9" s="76" t="s">
        <v>276</v>
      </c>
      <c r="AM9" s="34">
        <v>44783</v>
      </c>
      <c r="AN9" s="34">
        <v>44853</v>
      </c>
      <c r="AO9" s="34"/>
      <c r="AP9" s="82" t="s">
        <v>277</v>
      </c>
      <c r="AQ9" s="34">
        <v>44783</v>
      </c>
      <c r="AR9" s="34">
        <v>44854</v>
      </c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>
        <v>44874</v>
      </c>
      <c r="BV9" s="34"/>
      <c r="BW9" s="34"/>
      <c r="BX9" s="34"/>
      <c r="BY9" s="34"/>
      <c r="BZ9" s="34"/>
      <c r="CA9" s="34"/>
      <c r="CB9" s="34"/>
      <c r="CC9" s="34"/>
      <c r="CE9" s="34">
        <v>44783</v>
      </c>
      <c r="CF9" s="34">
        <v>44853</v>
      </c>
    </row>
    <row r="10" spans="1:84" x14ac:dyDescent="0.3">
      <c r="B10" s="88" t="s">
        <v>21</v>
      </c>
      <c r="C10" s="88">
        <v>3</v>
      </c>
      <c r="D10" s="88">
        <v>4</v>
      </c>
      <c r="E10" s="60" t="s">
        <v>261</v>
      </c>
      <c r="G10" s="106" t="s">
        <v>88</v>
      </c>
      <c r="I10" s="102" t="s">
        <v>59</v>
      </c>
      <c r="O10">
        <v>4705</v>
      </c>
      <c r="P10" s="74">
        <v>44775</v>
      </c>
      <c r="Q10" s="74">
        <v>44889</v>
      </c>
      <c r="R10" s="74">
        <f>Q10-P10</f>
        <v>114</v>
      </c>
      <c r="AG10" s="34">
        <v>44790</v>
      </c>
      <c r="AI10" s="34">
        <v>44783</v>
      </c>
      <c r="AJ10" s="34">
        <v>44833</v>
      </c>
      <c r="AM10" s="34">
        <v>44783</v>
      </c>
      <c r="AN10" s="34">
        <v>44854</v>
      </c>
      <c r="AQ10" s="34">
        <v>44783</v>
      </c>
      <c r="AR10" s="34">
        <v>44854</v>
      </c>
      <c r="BU10" s="34">
        <v>44874</v>
      </c>
      <c r="CE10" s="34">
        <v>44783</v>
      </c>
      <c r="CF10" s="34">
        <v>44854</v>
      </c>
    </row>
    <row r="11" spans="1:84" x14ac:dyDescent="0.3">
      <c r="B11" s="88" t="s">
        <v>24</v>
      </c>
      <c r="C11" s="88">
        <v>1</v>
      </c>
      <c r="D11" s="88">
        <v>2</v>
      </c>
      <c r="F11" s="60" t="s">
        <v>254</v>
      </c>
      <c r="G11" s="32">
        <v>109</v>
      </c>
      <c r="H11" s="32">
        <v>97</v>
      </c>
      <c r="I11" s="32">
        <v>76</v>
      </c>
      <c r="J11" s="32">
        <v>156</v>
      </c>
      <c r="K11" s="32">
        <v>126</v>
      </c>
      <c r="L11" s="32">
        <v>158</v>
      </c>
      <c r="O11">
        <f>SUM(G7:N7)</f>
        <v>726</v>
      </c>
      <c r="AG11" s="34">
        <v>44806</v>
      </c>
      <c r="AI11" s="34">
        <v>44783</v>
      </c>
      <c r="AJ11" s="34">
        <v>44838</v>
      </c>
      <c r="AM11" s="34">
        <v>44783</v>
      </c>
      <c r="AN11" s="34">
        <v>44855</v>
      </c>
      <c r="AQ11" s="34">
        <v>44790</v>
      </c>
      <c r="AR11" s="34">
        <v>44867</v>
      </c>
      <c r="BU11" s="34">
        <v>44874</v>
      </c>
      <c r="CE11" s="34">
        <v>44783</v>
      </c>
      <c r="CF11" s="34">
        <v>44855</v>
      </c>
    </row>
    <row r="12" spans="1:84" ht="15" thickBot="1" x14ac:dyDescent="0.35">
      <c r="B12" s="88" t="s">
        <v>27</v>
      </c>
      <c r="C12" s="88">
        <v>2</v>
      </c>
      <c r="D12" s="88">
        <v>3</v>
      </c>
      <c r="F12" s="60" t="s">
        <v>255</v>
      </c>
      <c r="G12" s="34">
        <v>44806</v>
      </c>
      <c r="H12" s="34">
        <v>44874</v>
      </c>
      <c r="I12" s="34">
        <v>44790</v>
      </c>
      <c r="J12" s="34">
        <v>44841</v>
      </c>
      <c r="K12" s="34">
        <v>44868</v>
      </c>
      <c r="L12" s="34">
        <v>44880</v>
      </c>
      <c r="O12">
        <f>SUM(G11:I11)</f>
        <v>282</v>
      </c>
      <c r="AG12" s="34">
        <v>44807</v>
      </c>
      <c r="AI12" s="34">
        <v>44783</v>
      </c>
      <c r="AJ12" s="34">
        <v>44839</v>
      </c>
      <c r="AM12" s="34">
        <v>44783</v>
      </c>
      <c r="AN12" s="34">
        <v>44867</v>
      </c>
      <c r="AQ12" s="34">
        <v>44790</v>
      </c>
      <c r="AR12" s="34">
        <v>44867</v>
      </c>
      <c r="BU12" s="34">
        <v>44873</v>
      </c>
      <c r="CE12" s="34">
        <v>44783</v>
      </c>
      <c r="CF12" s="34">
        <v>44867</v>
      </c>
    </row>
    <row r="13" spans="1:84" ht="15" thickBot="1" x14ac:dyDescent="0.35">
      <c r="G13" s="143" t="s">
        <v>262</v>
      </c>
      <c r="H13" s="76" t="s">
        <v>262</v>
      </c>
      <c r="I13" s="76" t="s">
        <v>262</v>
      </c>
      <c r="J13" t="s">
        <v>262</v>
      </c>
      <c r="K13" s="76" t="s">
        <v>262</v>
      </c>
      <c r="L13" s="76" t="s">
        <v>262</v>
      </c>
      <c r="O13">
        <f>SUM(O10:O12)</f>
        <v>5713</v>
      </c>
      <c r="AG13" s="34">
        <v>44815</v>
      </c>
      <c r="AI13" s="34">
        <v>44783</v>
      </c>
      <c r="AJ13" s="34">
        <v>44841</v>
      </c>
      <c r="AM13" s="34">
        <v>44790</v>
      </c>
      <c r="AN13" s="34">
        <v>44874</v>
      </c>
      <c r="AQ13" s="83">
        <v>44790</v>
      </c>
      <c r="AR13" s="84">
        <v>44874</v>
      </c>
      <c r="BU13" s="34">
        <v>44869</v>
      </c>
      <c r="CE13" s="34">
        <v>44790</v>
      </c>
      <c r="CF13" s="34">
        <v>44874</v>
      </c>
    </row>
    <row r="14" spans="1:84" ht="15" thickBot="1" x14ac:dyDescent="0.35">
      <c r="H14" s="32"/>
      <c r="K14" s="137" t="s">
        <v>286</v>
      </c>
      <c r="L14" s="137"/>
      <c r="M14" s="32"/>
      <c r="AG14" s="34">
        <v>44841</v>
      </c>
      <c r="AI14" s="34">
        <v>44783</v>
      </c>
      <c r="AJ14" s="34">
        <v>44846</v>
      </c>
      <c r="AM14" s="34">
        <v>44790</v>
      </c>
      <c r="AN14" s="34">
        <v>44874</v>
      </c>
      <c r="AQ14" s="34">
        <v>44790</v>
      </c>
      <c r="AR14" s="86">
        <v>44875</v>
      </c>
      <c r="BU14" s="34">
        <v>44867</v>
      </c>
      <c r="CE14" s="34">
        <v>44790</v>
      </c>
      <c r="CF14" s="34">
        <v>44874</v>
      </c>
    </row>
    <row r="15" spans="1:84" ht="15" thickBot="1" x14ac:dyDescent="0.35">
      <c r="H15" s="34"/>
      <c r="AG15" s="34">
        <v>44846</v>
      </c>
      <c r="AI15" s="34">
        <v>44783</v>
      </c>
      <c r="AJ15" s="34">
        <v>44847</v>
      </c>
      <c r="AM15" s="34">
        <v>44793</v>
      </c>
      <c r="AN15" s="34">
        <v>44874</v>
      </c>
      <c r="AQ15" s="34">
        <v>44790</v>
      </c>
      <c r="AR15" s="84">
        <v>44880</v>
      </c>
      <c r="BU15" s="34">
        <v>44866</v>
      </c>
      <c r="CE15" s="34">
        <v>44793</v>
      </c>
      <c r="CF15" s="34">
        <v>44874</v>
      </c>
    </row>
    <row r="16" spans="1:84" x14ac:dyDescent="0.3">
      <c r="AG16" s="34">
        <v>44856</v>
      </c>
      <c r="AI16" s="34">
        <v>44786</v>
      </c>
      <c r="AJ16" s="34">
        <v>44847</v>
      </c>
      <c r="AM16" s="34">
        <v>44798</v>
      </c>
      <c r="AN16" s="34">
        <v>44877</v>
      </c>
      <c r="AQ16" s="34">
        <v>44790</v>
      </c>
      <c r="AR16" s="87">
        <v>44881</v>
      </c>
      <c r="BU16" s="34">
        <v>44861</v>
      </c>
      <c r="CE16" s="34">
        <v>44798</v>
      </c>
      <c r="CF16" s="34">
        <v>44877</v>
      </c>
    </row>
    <row r="17" spans="1:84" x14ac:dyDescent="0.3">
      <c r="C17" s="59"/>
      <c r="D17" s="36">
        <v>44774</v>
      </c>
      <c r="E17" s="36">
        <v>44781</v>
      </c>
      <c r="F17" s="36">
        <v>44788</v>
      </c>
      <c r="G17" s="36">
        <v>44795</v>
      </c>
      <c r="H17" s="36">
        <v>44802</v>
      </c>
      <c r="I17" s="36">
        <v>44809</v>
      </c>
      <c r="J17" s="36">
        <v>44816</v>
      </c>
      <c r="K17" s="36">
        <v>44823</v>
      </c>
      <c r="L17" s="36">
        <v>44830</v>
      </c>
      <c r="M17" s="36">
        <v>44837</v>
      </c>
      <c r="N17" s="36">
        <v>44844</v>
      </c>
      <c r="O17" s="36">
        <v>44851</v>
      </c>
      <c r="P17" s="36">
        <v>44858</v>
      </c>
      <c r="Q17" s="36">
        <v>44865</v>
      </c>
      <c r="R17" s="36">
        <v>44872</v>
      </c>
      <c r="S17" s="36">
        <v>44879</v>
      </c>
      <c r="T17" s="36">
        <v>44886</v>
      </c>
      <c r="U17" s="36">
        <v>44893</v>
      </c>
      <c r="V17" s="61">
        <v>44900</v>
      </c>
      <c r="AG17" s="34">
        <v>44868</v>
      </c>
      <c r="AI17" s="34">
        <v>44790</v>
      </c>
      <c r="AJ17" s="34">
        <v>44847</v>
      </c>
      <c r="AM17" s="34">
        <v>44798</v>
      </c>
      <c r="AN17" s="34">
        <v>44881</v>
      </c>
      <c r="AQ17" s="83">
        <v>44790</v>
      </c>
      <c r="AR17" s="34">
        <v>44888</v>
      </c>
      <c r="BU17" s="34">
        <v>44855</v>
      </c>
      <c r="CE17" s="34">
        <v>44798</v>
      </c>
      <c r="CF17" s="34">
        <v>44881</v>
      </c>
    </row>
    <row r="18" spans="1:84" ht="15" thickBot="1" x14ac:dyDescent="0.35">
      <c r="C18" s="59" t="s">
        <v>12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7"/>
      <c r="AG18" s="34">
        <v>44870</v>
      </c>
      <c r="AI18" s="34">
        <v>44790</v>
      </c>
      <c r="AJ18" s="34">
        <v>44849</v>
      </c>
      <c r="AM18" s="34">
        <v>44799</v>
      </c>
      <c r="AN18" s="34">
        <v>44881</v>
      </c>
      <c r="AQ18" s="34">
        <v>44798</v>
      </c>
      <c r="AR18" s="34">
        <v>44888</v>
      </c>
      <c r="BU18" s="34">
        <v>44854</v>
      </c>
      <c r="CE18" s="34">
        <v>44799</v>
      </c>
      <c r="CF18" s="34">
        <v>44881</v>
      </c>
    </row>
    <row r="19" spans="1:84" ht="15" thickBot="1" x14ac:dyDescent="0.35">
      <c r="C19" s="59" t="s">
        <v>15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7"/>
      <c r="AG19" s="34">
        <v>44872</v>
      </c>
      <c r="AI19" s="34">
        <v>44790</v>
      </c>
      <c r="AJ19" s="34">
        <v>44853</v>
      </c>
      <c r="AM19" s="34">
        <v>44805</v>
      </c>
      <c r="AN19" s="34">
        <v>44888</v>
      </c>
      <c r="AQ19" s="84">
        <v>44805</v>
      </c>
      <c r="AR19" s="34">
        <v>44889</v>
      </c>
      <c r="BU19" s="34">
        <v>44853</v>
      </c>
      <c r="CE19" s="34">
        <v>44805</v>
      </c>
      <c r="CF19" s="34">
        <v>44888</v>
      </c>
    </row>
    <row r="20" spans="1:84" ht="15" thickBot="1" x14ac:dyDescent="0.35">
      <c r="C20" s="59" t="s">
        <v>18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7"/>
      <c r="AG20" s="34">
        <v>44874</v>
      </c>
      <c r="AI20" s="34">
        <v>44790</v>
      </c>
      <c r="AJ20" s="34">
        <v>44854</v>
      </c>
      <c r="AM20" s="34">
        <v>44806</v>
      </c>
      <c r="AN20" s="34">
        <v>44891</v>
      </c>
      <c r="AQ20" s="84">
        <v>44807</v>
      </c>
      <c r="BU20" s="34">
        <v>44849</v>
      </c>
      <c r="CE20" s="34">
        <v>44806</v>
      </c>
      <c r="CF20" s="34">
        <v>44891</v>
      </c>
    </row>
    <row r="21" spans="1:84" x14ac:dyDescent="0.3">
      <c r="C21" s="59" t="s">
        <v>94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7"/>
      <c r="AG21" s="53">
        <v>44877</v>
      </c>
      <c r="AI21" s="34">
        <v>44790</v>
      </c>
      <c r="AJ21" s="34">
        <v>44855</v>
      </c>
      <c r="AM21" s="34">
        <v>44807</v>
      </c>
      <c r="AN21" s="32"/>
      <c r="AQ21" s="85">
        <v>44811</v>
      </c>
      <c r="BU21" s="34">
        <v>44847</v>
      </c>
      <c r="CE21" s="34">
        <v>44807</v>
      </c>
    </row>
    <row r="22" spans="1:84" x14ac:dyDescent="0.3">
      <c r="C22" s="59" t="s">
        <v>21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7"/>
      <c r="AG22" s="34">
        <v>44880</v>
      </c>
      <c r="AI22" s="34">
        <v>44793</v>
      </c>
      <c r="AJ22" s="34">
        <v>44866</v>
      </c>
      <c r="AM22" s="34">
        <v>44812</v>
      </c>
      <c r="AN22" s="32"/>
      <c r="AQ22" s="34">
        <v>44811</v>
      </c>
      <c r="AR22" s="32"/>
      <c r="BU22" s="34">
        <v>44847</v>
      </c>
      <c r="CE22" s="34">
        <v>44812</v>
      </c>
    </row>
    <row r="23" spans="1:84" x14ac:dyDescent="0.3">
      <c r="C23" s="59" t="s">
        <v>24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7"/>
      <c r="AI23" s="34">
        <v>44799</v>
      </c>
      <c r="AJ23" s="34">
        <v>44867</v>
      </c>
      <c r="AM23" s="34">
        <v>44814</v>
      </c>
      <c r="AN23" s="32"/>
      <c r="AQ23" s="34">
        <v>44814</v>
      </c>
      <c r="AR23" s="32"/>
      <c r="BU23" s="34">
        <v>44847</v>
      </c>
      <c r="CE23" s="34">
        <v>44814</v>
      </c>
    </row>
    <row r="24" spans="1:84" x14ac:dyDescent="0.3">
      <c r="C24" s="59" t="s">
        <v>27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7"/>
      <c r="AI24" s="34">
        <v>44800</v>
      </c>
      <c r="AJ24" s="34">
        <v>44869</v>
      </c>
      <c r="AM24" s="34">
        <v>44817</v>
      </c>
      <c r="AN24" s="32"/>
      <c r="AQ24" s="34">
        <v>44814</v>
      </c>
      <c r="AR24" s="32"/>
      <c r="BU24" s="34">
        <v>44846</v>
      </c>
      <c r="CE24" s="34">
        <v>44817</v>
      </c>
    </row>
    <row r="25" spans="1:84" x14ac:dyDescent="0.3">
      <c r="H25" s="32"/>
      <c r="K25" s="32"/>
      <c r="O25" s="32"/>
      <c r="Q25" s="32"/>
      <c r="AI25" s="34">
        <v>44804</v>
      </c>
      <c r="AJ25" s="34">
        <v>44873</v>
      </c>
      <c r="AM25" s="34">
        <v>44818</v>
      </c>
      <c r="AN25" s="32"/>
      <c r="AQ25" s="34">
        <v>44818</v>
      </c>
      <c r="AR25" s="32"/>
      <c r="BU25" s="34">
        <v>44841</v>
      </c>
      <c r="CE25" s="34">
        <v>44818</v>
      </c>
    </row>
    <row r="26" spans="1:84" x14ac:dyDescent="0.3">
      <c r="H26" s="32"/>
      <c r="L26" s="32"/>
      <c r="AI26" s="34">
        <v>44806</v>
      </c>
      <c r="AJ26" s="34">
        <v>44874</v>
      </c>
      <c r="AM26" s="34">
        <v>44818</v>
      </c>
      <c r="AN26" s="32"/>
      <c r="AQ26" s="34">
        <v>44818</v>
      </c>
      <c r="AR26" s="32"/>
      <c r="BU26" s="34">
        <v>44839</v>
      </c>
      <c r="CE26" s="34">
        <v>44818</v>
      </c>
    </row>
    <row r="27" spans="1:84" x14ac:dyDescent="0.3">
      <c r="B27" s="88"/>
      <c r="C27" s="88"/>
      <c r="D27" s="88"/>
      <c r="E27" s="65"/>
      <c r="AI27" s="34">
        <v>44807</v>
      </c>
      <c r="AJ27" s="34">
        <v>44874</v>
      </c>
      <c r="AM27" s="34">
        <v>44818</v>
      </c>
      <c r="AN27" s="32"/>
      <c r="AO27" s="76"/>
      <c r="AQ27" s="34">
        <v>44818</v>
      </c>
      <c r="AR27" s="32"/>
      <c r="BU27" s="34">
        <v>44838</v>
      </c>
      <c r="CE27" s="34">
        <v>44818</v>
      </c>
    </row>
    <row r="28" spans="1:84" x14ac:dyDescent="0.3">
      <c r="A28" t="s">
        <v>265</v>
      </c>
      <c r="B28" s="88" t="s">
        <v>266</v>
      </c>
      <c r="C28" s="88" t="s">
        <v>281</v>
      </c>
      <c r="D28" s="88" t="s">
        <v>282</v>
      </c>
      <c r="F28" t="s">
        <v>265</v>
      </c>
      <c r="G28" t="s">
        <v>267</v>
      </c>
      <c r="J28" t="s">
        <v>268</v>
      </c>
      <c r="N28" t="s">
        <v>84</v>
      </c>
      <c r="Q28" t="s">
        <v>85</v>
      </c>
      <c r="T28" t="s">
        <v>86</v>
      </c>
      <c r="U28" t="s">
        <v>87</v>
      </c>
      <c r="W28" t="s">
        <v>270</v>
      </c>
      <c r="Y28" t="s">
        <v>91</v>
      </c>
      <c r="AB28" t="s">
        <v>92</v>
      </c>
      <c r="AD28" t="s">
        <v>93</v>
      </c>
      <c r="AI28" s="34">
        <v>44810</v>
      </c>
      <c r="AJ28" s="34">
        <v>44874</v>
      </c>
      <c r="AM28" s="34">
        <v>44818</v>
      </c>
      <c r="AN28" s="32"/>
      <c r="AQ28" s="34">
        <v>44820</v>
      </c>
      <c r="AR28" s="32"/>
      <c r="BU28" s="34">
        <v>44833</v>
      </c>
      <c r="CE28" s="34">
        <v>44818</v>
      </c>
    </row>
    <row r="29" spans="1:84" x14ac:dyDescent="0.3">
      <c r="B29" s="88" t="s">
        <v>12</v>
      </c>
      <c r="C29" s="88">
        <v>4</v>
      </c>
      <c r="D29" s="88">
        <v>1</v>
      </c>
      <c r="F29" t="s">
        <v>254</v>
      </c>
      <c r="G29">
        <v>262</v>
      </c>
      <c r="H29">
        <v>4</v>
      </c>
      <c r="I29">
        <v>109</v>
      </c>
      <c r="J29">
        <v>239</v>
      </c>
      <c r="K29">
        <v>70</v>
      </c>
      <c r="L29">
        <v>55</v>
      </c>
      <c r="M29">
        <v>232</v>
      </c>
      <c r="N29">
        <v>29</v>
      </c>
      <c r="O29">
        <v>61</v>
      </c>
      <c r="P29">
        <v>61</v>
      </c>
      <c r="Q29">
        <v>96</v>
      </c>
      <c r="R29">
        <v>86</v>
      </c>
      <c r="S29">
        <v>36</v>
      </c>
      <c r="T29">
        <v>81</v>
      </c>
      <c r="U29">
        <v>109</v>
      </c>
      <c r="V29">
        <v>97</v>
      </c>
      <c r="W29">
        <v>98</v>
      </c>
      <c r="X29">
        <v>30</v>
      </c>
      <c r="Y29">
        <v>60</v>
      </c>
      <c r="Z29">
        <v>64</v>
      </c>
      <c r="AA29">
        <v>207</v>
      </c>
      <c r="AB29">
        <v>140</v>
      </c>
      <c r="AC29">
        <v>59</v>
      </c>
      <c r="AD29" s="75">
        <v>25</v>
      </c>
      <c r="AE29">
        <v>25</v>
      </c>
      <c r="AF29">
        <v>13</v>
      </c>
      <c r="AG29">
        <f>SUM(G29:AF29)</f>
        <v>2348</v>
      </c>
      <c r="AI29" s="34">
        <v>44811</v>
      </c>
      <c r="AJ29" s="34">
        <v>44880</v>
      </c>
      <c r="AM29" s="34">
        <v>44818</v>
      </c>
      <c r="AN29" s="32"/>
      <c r="AQ29" s="34">
        <v>44826</v>
      </c>
      <c r="AR29" s="32"/>
      <c r="BU29" s="34">
        <v>44832</v>
      </c>
      <c r="CE29" s="34">
        <v>44818</v>
      </c>
    </row>
    <row r="30" spans="1:84" x14ac:dyDescent="0.3">
      <c r="B30" s="88" t="s">
        <v>82</v>
      </c>
      <c r="C30" s="88">
        <v>2.4</v>
      </c>
      <c r="D30" s="88">
        <v>3</v>
      </c>
      <c r="F30" t="s">
        <v>255</v>
      </c>
      <c r="G30" s="34">
        <v>44783</v>
      </c>
      <c r="H30" s="34">
        <v>44817</v>
      </c>
      <c r="I30" s="34">
        <v>44874</v>
      </c>
      <c r="J30" s="34">
        <v>44783</v>
      </c>
      <c r="K30" s="34">
        <v>44807</v>
      </c>
      <c r="L30" s="34">
        <v>44854</v>
      </c>
      <c r="M30" s="34">
        <v>44877</v>
      </c>
      <c r="N30" s="34">
        <v>44799</v>
      </c>
      <c r="O30" s="34">
        <v>44833</v>
      </c>
      <c r="P30" s="34">
        <v>44874</v>
      </c>
      <c r="Q30" s="34">
        <v>44790</v>
      </c>
      <c r="R30" s="34">
        <v>44826</v>
      </c>
      <c r="S30" s="34">
        <v>44867</v>
      </c>
      <c r="T30" s="34">
        <v>44853</v>
      </c>
      <c r="U30" s="34">
        <v>44806</v>
      </c>
      <c r="V30" s="34">
        <v>44874</v>
      </c>
      <c r="W30" s="34">
        <v>44818</v>
      </c>
      <c r="X30" s="34">
        <v>44888</v>
      </c>
      <c r="Y30" s="34">
        <v>44798</v>
      </c>
      <c r="Z30" s="34">
        <v>44818</v>
      </c>
      <c r="AA30" s="34">
        <v>44853</v>
      </c>
      <c r="AB30" s="34">
        <v>44783</v>
      </c>
      <c r="AC30" s="34">
        <v>44818</v>
      </c>
      <c r="AD30" s="34">
        <v>44814</v>
      </c>
      <c r="AE30" s="34">
        <v>44848</v>
      </c>
      <c r="AF30" s="34">
        <v>44891</v>
      </c>
      <c r="AI30" s="34">
        <v>44811</v>
      </c>
      <c r="AJ30" s="34">
        <v>44881</v>
      </c>
      <c r="AM30" s="34">
        <v>44825</v>
      </c>
      <c r="AN30" s="32"/>
      <c r="AQ30" s="34">
        <v>44838</v>
      </c>
      <c r="AR30" s="32"/>
      <c r="BU30" s="34">
        <v>44827</v>
      </c>
      <c r="CE30" s="34">
        <v>44825</v>
      </c>
    </row>
    <row r="31" spans="1:84" x14ac:dyDescent="0.3">
      <c r="B31" s="88" t="s">
        <v>21</v>
      </c>
      <c r="C31" s="88">
        <v>2.4</v>
      </c>
      <c r="D31" s="88">
        <v>2</v>
      </c>
      <c r="AI31" s="34">
        <v>44814</v>
      </c>
      <c r="AJ31" s="34">
        <v>44881</v>
      </c>
      <c r="AM31" s="34">
        <v>44826</v>
      </c>
      <c r="AN31" s="32"/>
      <c r="AQ31" s="34">
        <v>44838</v>
      </c>
      <c r="AR31" s="32"/>
      <c r="BU31" s="34">
        <v>44827</v>
      </c>
      <c r="CE31" s="34">
        <v>44826</v>
      </c>
    </row>
    <row r="32" spans="1:84" x14ac:dyDescent="0.3">
      <c r="B32" s="88" t="s">
        <v>24</v>
      </c>
      <c r="C32" s="88">
        <v>2.4</v>
      </c>
      <c r="D32" s="88">
        <v>1</v>
      </c>
      <c r="F32" t="s">
        <v>269</v>
      </c>
      <c r="G32" t="s">
        <v>78</v>
      </c>
      <c r="J32" t="s">
        <v>75</v>
      </c>
      <c r="P32" t="s">
        <v>98</v>
      </c>
      <c r="T32" t="s">
        <v>99</v>
      </c>
      <c r="AI32" s="34">
        <v>44814</v>
      </c>
      <c r="AJ32" s="34">
        <v>44888</v>
      </c>
      <c r="AM32" s="34">
        <v>44827</v>
      </c>
      <c r="AN32" s="32"/>
      <c r="AQ32" s="34">
        <v>44839</v>
      </c>
      <c r="AR32" s="32"/>
      <c r="BU32" s="34">
        <v>44825</v>
      </c>
      <c r="CE32" s="34">
        <v>44827</v>
      </c>
    </row>
    <row r="33" spans="1:83" x14ac:dyDescent="0.3">
      <c r="B33" s="88" t="s">
        <v>27</v>
      </c>
      <c r="C33" s="88">
        <v>2.4</v>
      </c>
      <c r="D33" s="88">
        <v>2</v>
      </c>
      <c r="F33" t="s">
        <v>254</v>
      </c>
      <c r="G33" s="76">
        <v>399</v>
      </c>
      <c r="H33" s="32">
        <v>432</v>
      </c>
      <c r="I33" s="32">
        <v>408</v>
      </c>
      <c r="J33" s="32">
        <v>97</v>
      </c>
      <c r="K33" s="32">
        <v>84</v>
      </c>
      <c r="L33" s="32">
        <v>92</v>
      </c>
      <c r="M33" s="32">
        <v>212</v>
      </c>
      <c r="N33" s="32">
        <v>24</v>
      </c>
      <c r="O33" s="32">
        <v>50</v>
      </c>
      <c r="P33" s="32">
        <v>118</v>
      </c>
      <c r="Q33" s="32">
        <v>77</v>
      </c>
      <c r="R33" s="32">
        <v>60</v>
      </c>
      <c r="S33" s="32">
        <v>166</v>
      </c>
      <c r="T33" s="32">
        <v>38</v>
      </c>
      <c r="U33" s="32">
        <v>121</v>
      </c>
      <c r="V33">
        <f>SUM(G33:U33)</f>
        <v>2378</v>
      </c>
      <c r="AI33" s="34">
        <v>44818</v>
      </c>
      <c r="AJ33" s="34">
        <v>44889</v>
      </c>
      <c r="AM33" s="34">
        <v>44833</v>
      </c>
      <c r="AN33" s="32"/>
      <c r="AQ33" s="34">
        <v>44841</v>
      </c>
      <c r="AR33" s="32"/>
      <c r="BU33" s="34">
        <v>44820</v>
      </c>
      <c r="CE33" s="34">
        <v>44833</v>
      </c>
    </row>
    <row r="34" spans="1:83" x14ac:dyDescent="0.3">
      <c r="F34" t="s">
        <v>255</v>
      </c>
      <c r="G34" s="34">
        <v>44790</v>
      </c>
      <c r="H34" s="34">
        <v>44827</v>
      </c>
      <c r="I34" s="34">
        <v>44847</v>
      </c>
      <c r="J34" s="34">
        <v>44805</v>
      </c>
      <c r="K34" s="34">
        <v>44793</v>
      </c>
      <c r="L34" s="34">
        <v>44881</v>
      </c>
      <c r="M34" s="34">
        <v>44783</v>
      </c>
      <c r="N34" s="34">
        <v>44825</v>
      </c>
      <c r="O34" s="34">
        <v>44855</v>
      </c>
      <c r="P34" s="34">
        <v>44798</v>
      </c>
      <c r="Q34" s="34">
        <v>44818</v>
      </c>
      <c r="R34" s="34">
        <v>44839</v>
      </c>
      <c r="S34" s="34">
        <v>44881</v>
      </c>
      <c r="T34" s="34">
        <v>44812</v>
      </c>
      <c r="U34" s="34">
        <v>44818</v>
      </c>
      <c r="AI34" s="34">
        <v>44820</v>
      </c>
      <c r="AM34" s="34">
        <v>44839</v>
      </c>
      <c r="AN34" s="32"/>
      <c r="AQ34" s="83">
        <v>44845</v>
      </c>
      <c r="AR34" s="32"/>
      <c r="BU34" s="34">
        <v>44818</v>
      </c>
      <c r="CE34" s="34">
        <v>44839</v>
      </c>
    </row>
    <row r="35" spans="1:83" x14ac:dyDescent="0.3">
      <c r="V35" s="88"/>
      <c r="W35" s="88"/>
      <c r="X35" s="88"/>
      <c r="Y35" s="88"/>
      <c r="Z35" s="88"/>
      <c r="AI35" s="34">
        <v>44825</v>
      </c>
      <c r="AM35" s="34">
        <v>44847</v>
      </c>
      <c r="AN35" s="32"/>
      <c r="AQ35" s="34">
        <v>44846</v>
      </c>
      <c r="AR35" s="32"/>
      <c r="BU35" s="34">
        <v>44814</v>
      </c>
      <c r="CE35" s="34">
        <v>44847</v>
      </c>
    </row>
    <row r="36" spans="1:83" x14ac:dyDescent="0.3">
      <c r="V36" s="88" t="s">
        <v>271</v>
      </c>
      <c r="W36" s="88"/>
      <c r="X36" s="88">
        <f>SUM(AG29,V33)</f>
        <v>4726</v>
      </c>
      <c r="Y36" s="88"/>
      <c r="Z36" s="88"/>
      <c r="AI36" s="34">
        <v>44827</v>
      </c>
      <c r="AM36" s="34">
        <v>44848</v>
      </c>
      <c r="AN36" s="32"/>
      <c r="AQ36" s="34">
        <v>44847</v>
      </c>
      <c r="AR36" s="32"/>
      <c r="BU36" s="34">
        <v>44814</v>
      </c>
      <c r="CE36" s="34">
        <v>44848</v>
      </c>
    </row>
    <row r="37" spans="1:83" x14ac:dyDescent="0.3">
      <c r="V37" s="88" t="s">
        <v>279</v>
      </c>
      <c r="W37" s="88"/>
      <c r="X37" s="89">
        <v>44775</v>
      </c>
      <c r="Y37" s="91">
        <v>44775</v>
      </c>
      <c r="Z37" s="88" t="s">
        <v>280</v>
      </c>
      <c r="AI37" s="34">
        <v>44827</v>
      </c>
      <c r="AM37" s="34">
        <v>44853</v>
      </c>
      <c r="AN37" s="32"/>
      <c r="AQ37" s="83">
        <v>44853</v>
      </c>
      <c r="AR37" s="32"/>
      <c r="BU37" s="34">
        <v>44811</v>
      </c>
      <c r="CE37" s="34">
        <v>44853</v>
      </c>
    </row>
    <row r="38" spans="1:83" x14ac:dyDescent="0.3">
      <c r="V38" s="88" t="s">
        <v>278</v>
      </c>
      <c r="W38" s="88"/>
      <c r="X38" s="89">
        <v>44891</v>
      </c>
      <c r="Y38" s="91">
        <v>44891</v>
      </c>
      <c r="Z38" s="88"/>
      <c r="AR38" s="32"/>
      <c r="BU38" s="34">
        <v>44811</v>
      </c>
    </row>
    <row r="39" spans="1:83" x14ac:dyDescent="0.3">
      <c r="V39" s="88" t="s">
        <v>272</v>
      </c>
      <c r="W39" s="88"/>
      <c r="X39" s="91">
        <f>SUM(Y38,-Y37)</f>
        <v>116</v>
      </c>
      <c r="Y39" s="88"/>
      <c r="Z39" s="88"/>
      <c r="AR39" s="32"/>
      <c r="BU39" s="34">
        <v>44810</v>
      </c>
    </row>
    <row r="40" spans="1:83" x14ac:dyDescent="0.3">
      <c r="AR40" s="32"/>
      <c r="BU40" s="34">
        <v>44807</v>
      </c>
    </row>
    <row r="41" spans="1:83" x14ac:dyDescent="0.3">
      <c r="AR41" s="32"/>
      <c r="BU41" s="34">
        <v>44806</v>
      </c>
    </row>
    <row r="42" spans="1:83" x14ac:dyDescent="0.3">
      <c r="AR42" s="32"/>
      <c r="BU42" s="34">
        <v>44804</v>
      </c>
    </row>
    <row r="43" spans="1:83" x14ac:dyDescent="0.3">
      <c r="AR43" s="32"/>
      <c r="BU43" s="34">
        <v>44800</v>
      </c>
    </row>
    <row r="44" spans="1:83" ht="15" thickBot="1" x14ac:dyDescent="0.35">
      <c r="AR44" s="32"/>
      <c r="BU44" s="34">
        <v>44799</v>
      </c>
    </row>
    <row r="45" spans="1:83" ht="29.4" thickBot="1" x14ac:dyDescent="0.35">
      <c r="A45" s="76" t="s">
        <v>273</v>
      </c>
      <c r="B45" s="88"/>
      <c r="C45" s="88" t="s">
        <v>283</v>
      </c>
      <c r="D45" s="88" t="s">
        <v>282</v>
      </c>
      <c r="E45">
        <v>3</v>
      </c>
      <c r="F45" s="77" t="s">
        <v>58</v>
      </c>
      <c r="I45" s="77" t="s">
        <v>39</v>
      </c>
      <c r="P45" s="78" t="s">
        <v>95</v>
      </c>
      <c r="Q45" s="77"/>
      <c r="R45" s="77" t="s">
        <v>69</v>
      </c>
      <c r="U45" s="77" t="s">
        <v>66</v>
      </c>
      <c r="Z45" s="77" t="s">
        <v>70</v>
      </c>
      <c r="AC45" s="77" t="s">
        <v>44</v>
      </c>
      <c r="AG45" s="77" t="s">
        <v>90</v>
      </c>
      <c r="AM45" s="78" t="s">
        <v>96</v>
      </c>
      <c r="AN45" s="77"/>
      <c r="AO45" s="77"/>
      <c r="AP45" s="78" t="s">
        <v>63</v>
      </c>
      <c r="BU45" s="34">
        <v>44793</v>
      </c>
    </row>
    <row r="46" spans="1:83" ht="15" thickBot="1" x14ac:dyDescent="0.35">
      <c r="B46" s="88" t="s">
        <v>12</v>
      </c>
      <c r="C46" s="88">
        <v>3</v>
      </c>
      <c r="D46" s="88">
        <v>2</v>
      </c>
      <c r="E46" s="77" t="s">
        <v>274</v>
      </c>
      <c r="F46" s="32">
        <v>76</v>
      </c>
      <c r="G46" s="32">
        <v>156</v>
      </c>
      <c r="H46" s="32">
        <v>158</v>
      </c>
      <c r="I46" s="32">
        <v>192</v>
      </c>
      <c r="J46" s="32">
        <v>229</v>
      </c>
      <c r="K46" s="32">
        <v>616</v>
      </c>
      <c r="L46" s="32">
        <v>120</v>
      </c>
      <c r="M46" s="32">
        <v>97</v>
      </c>
      <c r="N46" s="32">
        <v>53</v>
      </c>
      <c r="O46" s="32">
        <v>95</v>
      </c>
      <c r="P46" s="79">
        <v>111</v>
      </c>
      <c r="Q46" s="79">
        <v>34</v>
      </c>
      <c r="R46" s="32">
        <v>38</v>
      </c>
      <c r="S46" s="32">
        <v>143</v>
      </c>
      <c r="T46" s="32">
        <v>43</v>
      </c>
      <c r="U46" s="32">
        <v>25</v>
      </c>
      <c r="V46" s="32">
        <v>114</v>
      </c>
      <c r="W46" s="32">
        <v>96</v>
      </c>
      <c r="X46" s="32">
        <v>86</v>
      </c>
      <c r="Y46" s="32">
        <v>201</v>
      </c>
      <c r="Z46" s="32">
        <v>38</v>
      </c>
      <c r="AA46" s="32">
        <v>143</v>
      </c>
      <c r="AB46" s="32">
        <v>43</v>
      </c>
      <c r="AC46" s="32">
        <v>104</v>
      </c>
      <c r="AD46" s="32">
        <v>106</v>
      </c>
      <c r="AE46" s="32">
        <v>190</v>
      </c>
      <c r="AF46" s="32">
        <v>314</v>
      </c>
      <c r="AG46" s="32">
        <v>98</v>
      </c>
      <c r="AH46" s="32">
        <v>30</v>
      </c>
      <c r="AI46" s="32">
        <v>118</v>
      </c>
      <c r="AJ46" s="32">
        <v>77</v>
      </c>
      <c r="AK46" s="32">
        <v>60</v>
      </c>
      <c r="AL46" s="32">
        <v>166</v>
      </c>
      <c r="AM46" s="79">
        <v>74</v>
      </c>
      <c r="AN46" s="79">
        <v>131</v>
      </c>
      <c r="AO46" s="79">
        <v>205</v>
      </c>
      <c r="AP46" s="46">
        <v>260</v>
      </c>
      <c r="AQ46" s="32">
        <v>212</v>
      </c>
      <c r="AR46" s="32">
        <v>90</v>
      </c>
      <c r="AS46" s="32">
        <v>50</v>
      </c>
      <c r="AU46" s="88"/>
      <c r="AV46" s="88"/>
      <c r="AW46" s="89"/>
      <c r="AX46" s="90"/>
      <c r="AY46" s="88"/>
      <c r="AZ46" s="88"/>
      <c r="BA46" s="88"/>
      <c r="BB46" s="88"/>
      <c r="BC46" s="88"/>
      <c r="BD46" s="88"/>
      <c r="BU46" s="34">
        <v>44790</v>
      </c>
    </row>
    <row r="47" spans="1:83" ht="15" thickBot="1" x14ac:dyDescent="0.35">
      <c r="B47" s="88" t="s">
        <v>18</v>
      </c>
      <c r="C47" s="88">
        <v>3</v>
      </c>
      <c r="D47" s="88">
        <v>3</v>
      </c>
      <c r="E47" s="77" t="s">
        <v>255</v>
      </c>
      <c r="F47" s="34">
        <v>44790</v>
      </c>
      <c r="G47" s="34">
        <v>44841</v>
      </c>
      <c r="H47" s="34">
        <v>44880</v>
      </c>
      <c r="I47" s="34">
        <v>44790</v>
      </c>
      <c r="J47" s="34">
        <v>44867</v>
      </c>
      <c r="K47" s="34">
        <v>44818</v>
      </c>
      <c r="L47" s="34">
        <v>44888</v>
      </c>
      <c r="M47" s="34">
        <v>44805</v>
      </c>
      <c r="N47" s="34">
        <v>44783</v>
      </c>
      <c r="O47" s="34">
        <v>44838</v>
      </c>
      <c r="P47" s="80">
        <v>44790</v>
      </c>
      <c r="Q47" s="80">
        <v>44845</v>
      </c>
      <c r="R47" s="34">
        <v>44790</v>
      </c>
      <c r="S47" s="34">
        <v>44814</v>
      </c>
      <c r="T47" s="34">
        <v>44854</v>
      </c>
      <c r="U47" s="34">
        <v>44807</v>
      </c>
      <c r="V47" s="34">
        <v>44847</v>
      </c>
      <c r="W47" s="34">
        <v>44790</v>
      </c>
      <c r="X47" s="34">
        <v>44826</v>
      </c>
      <c r="Y47" s="34">
        <v>44867</v>
      </c>
      <c r="Z47" s="34">
        <v>44790</v>
      </c>
      <c r="AA47" s="34">
        <v>44814</v>
      </c>
      <c r="AB47" s="34">
        <v>44854</v>
      </c>
      <c r="AC47" s="34">
        <v>44820</v>
      </c>
      <c r="AD47" s="34">
        <v>44783</v>
      </c>
      <c r="AE47" s="34">
        <v>44838</v>
      </c>
      <c r="AF47" s="34">
        <v>44874</v>
      </c>
      <c r="AG47" s="34">
        <v>44818</v>
      </c>
      <c r="AH47" s="34">
        <v>44888</v>
      </c>
      <c r="AI47" s="34">
        <v>44798</v>
      </c>
      <c r="AJ47" s="34">
        <v>44818</v>
      </c>
      <c r="AK47" s="34">
        <v>44839</v>
      </c>
      <c r="AL47" s="34">
        <v>44881</v>
      </c>
      <c r="AM47" s="80">
        <v>44790</v>
      </c>
      <c r="AN47" s="81">
        <v>44811</v>
      </c>
      <c r="AO47" s="80">
        <v>44853</v>
      </c>
      <c r="AP47" s="53">
        <v>44875</v>
      </c>
      <c r="AQ47" s="34">
        <v>44811</v>
      </c>
      <c r="AR47" s="34">
        <v>44846</v>
      </c>
      <c r="AS47" s="34">
        <v>44889</v>
      </c>
      <c r="AU47" s="88"/>
      <c r="AV47" s="88" t="s">
        <v>271</v>
      </c>
      <c r="AW47" s="88">
        <f>SUM(F46:AS46)</f>
        <v>5192</v>
      </c>
      <c r="AX47" s="89"/>
      <c r="AY47" s="88"/>
      <c r="AZ47" s="88"/>
      <c r="BA47" s="88"/>
      <c r="BB47" s="88"/>
      <c r="BC47" s="88"/>
      <c r="BD47" s="88"/>
      <c r="BU47" s="34">
        <v>44790</v>
      </c>
    </row>
    <row r="48" spans="1:83" x14ac:dyDescent="0.3">
      <c r="B48" s="88" t="s">
        <v>94</v>
      </c>
      <c r="C48" s="88">
        <v>3</v>
      </c>
      <c r="D48" s="88">
        <v>2</v>
      </c>
      <c r="O48" s="60"/>
      <c r="P48" s="60"/>
      <c r="Q48" s="60"/>
      <c r="R48" s="60"/>
      <c r="AU48" s="88"/>
      <c r="AV48" s="88" t="s">
        <v>279</v>
      </c>
      <c r="AW48" s="89">
        <v>44775</v>
      </c>
      <c r="AX48" s="91">
        <v>44775</v>
      </c>
      <c r="AY48" s="88" t="s">
        <v>280</v>
      </c>
      <c r="AZ48" s="88"/>
      <c r="BA48" s="88"/>
      <c r="BB48" s="88"/>
      <c r="BC48" s="88"/>
      <c r="BD48" s="88"/>
      <c r="BU48" s="34">
        <v>44790</v>
      </c>
    </row>
    <row r="49" spans="2:73" x14ac:dyDescent="0.3">
      <c r="B49" s="88" t="s">
        <v>24</v>
      </c>
      <c r="C49" s="88">
        <v>3</v>
      </c>
      <c r="D49" s="88">
        <v>1</v>
      </c>
      <c r="L49" s="34"/>
      <c r="AU49" s="88"/>
      <c r="AV49" s="88" t="s">
        <v>278</v>
      </c>
      <c r="AW49" s="89">
        <v>44889</v>
      </c>
      <c r="AX49" s="91">
        <v>44889</v>
      </c>
      <c r="AY49" s="88"/>
      <c r="AZ49" s="88"/>
      <c r="BA49" s="88"/>
      <c r="BB49" s="88"/>
      <c r="BC49" s="88"/>
      <c r="BD49" s="88"/>
      <c r="BU49" s="34">
        <v>44790</v>
      </c>
    </row>
    <row r="50" spans="2:73" x14ac:dyDescent="0.3">
      <c r="L50" s="34"/>
      <c r="AU50" s="88"/>
      <c r="AV50" s="88" t="s">
        <v>272</v>
      </c>
      <c r="AW50" s="92">
        <f>SUM(AX49,-AX48)</f>
        <v>114</v>
      </c>
      <c r="AX50" s="88"/>
      <c r="AY50" s="88"/>
      <c r="AZ50" s="88"/>
      <c r="BA50" s="88"/>
      <c r="BB50" s="88"/>
      <c r="BC50" s="88"/>
      <c r="BD50" s="88"/>
      <c r="BU50" s="34">
        <v>44790</v>
      </c>
    </row>
    <row r="51" spans="2:73" x14ac:dyDescent="0.3">
      <c r="L51" s="34"/>
      <c r="AU51" s="88"/>
      <c r="AV51" s="89"/>
      <c r="AW51" s="89"/>
      <c r="AX51" s="88"/>
      <c r="AY51" s="88"/>
      <c r="AZ51" s="88"/>
      <c r="BA51" s="88"/>
      <c r="BB51" s="88"/>
      <c r="BC51" s="88"/>
      <c r="BD51" s="88"/>
      <c r="BU51" s="34">
        <v>44786</v>
      </c>
    </row>
    <row r="52" spans="2:73" x14ac:dyDescent="0.3">
      <c r="L52" s="34"/>
      <c r="AV52" s="34"/>
      <c r="AW52" s="34"/>
      <c r="BU52" s="34">
        <v>44783</v>
      </c>
    </row>
    <row r="53" spans="2:73" x14ac:dyDescent="0.3">
      <c r="L53" s="34"/>
      <c r="AV53" s="34"/>
      <c r="AW53" s="34"/>
      <c r="BU53" s="34">
        <v>44783</v>
      </c>
    </row>
    <row r="54" spans="2:73" x14ac:dyDescent="0.3">
      <c r="L54" s="34"/>
      <c r="AV54" s="34"/>
      <c r="AW54" s="83"/>
      <c r="BU54" s="34">
        <v>44783</v>
      </c>
    </row>
    <row r="55" spans="2:73" ht="15" thickBot="1" x14ac:dyDescent="0.35">
      <c r="L55" s="34"/>
      <c r="AV55" s="34"/>
      <c r="AW55" s="34"/>
      <c r="BU55" s="34">
        <v>44783</v>
      </c>
    </row>
    <row r="56" spans="2:73" ht="15" thickBot="1" x14ac:dyDescent="0.35">
      <c r="F56" s="76">
        <v>5.0000000000000001E-3</v>
      </c>
      <c r="G56" s="76"/>
      <c r="H56">
        <f>PRODUCT(F56,F56,F56)</f>
        <v>1.2500000000000002E-7</v>
      </c>
      <c r="J56">
        <v>145</v>
      </c>
      <c r="K56">
        <f>PRODUCT(J56,H56)</f>
        <v>1.8125000000000003E-5</v>
      </c>
      <c r="AV56" s="80"/>
      <c r="AW56" s="84"/>
      <c r="BU56" s="34">
        <v>44783</v>
      </c>
    </row>
    <row r="57" spans="2:73" ht="15" thickBot="1" x14ac:dyDescent="0.35">
      <c r="F57" s="76">
        <v>0.15</v>
      </c>
      <c r="H57">
        <f>PRODUCT(F57,F57,F57)</f>
        <v>3.375E-3</v>
      </c>
      <c r="J57">
        <v>86</v>
      </c>
      <c r="K57">
        <f>PRODUCT(H57,J57)</f>
        <v>0.29025000000000001</v>
      </c>
      <c r="AV57" s="80"/>
      <c r="AW57" s="84"/>
      <c r="BU57" s="34">
        <v>44783</v>
      </c>
    </row>
    <row r="58" spans="2:73" x14ac:dyDescent="0.3">
      <c r="K58">
        <f>SUM(K56:K57)</f>
        <v>0.29026812499999999</v>
      </c>
      <c r="AV58" s="34"/>
      <c r="AW58" s="85"/>
      <c r="BU58" s="34">
        <v>44783</v>
      </c>
    </row>
    <row r="59" spans="2:73" x14ac:dyDescent="0.3">
      <c r="AV59" s="34"/>
      <c r="AW59" s="34"/>
    </row>
    <row r="60" spans="2:73" x14ac:dyDescent="0.3">
      <c r="AV60" s="34"/>
      <c r="AW60" s="34"/>
    </row>
    <row r="61" spans="2:73" x14ac:dyDescent="0.3">
      <c r="AV61" s="34"/>
      <c r="AW61" s="34"/>
    </row>
    <row r="62" spans="2:73" x14ac:dyDescent="0.3">
      <c r="AV62" s="34"/>
      <c r="AW62" s="34"/>
    </row>
    <row r="63" spans="2:73" x14ac:dyDescent="0.3">
      <c r="AV63" s="34"/>
      <c r="AW63" s="34"/>
    </row>
    <row r="64" spans="2:73" x14ac:dyDescent="0.3">
      <c r="AV64" s="34"/>
      <c r="AW64" s="34"/>
    </row>
    <row r="65" spans="48:49" x14ac:dyDescent="0.3">
      <c r="AV65" s="34"/>
      <c r="AW65" s="34"/>
    </row>
    <row r="66" spans="48:49" x14ac:dyDescent="0.3">
      <c r="AV66" s="34"/>
      <c r="AW66" s="34"/>
    </row>
    <row r="67" spans="48:49" x14ac:dyDescent="0.3">
      <c r="AV67" s="34"/>
      <c r="AW67" s="34"/>
    </row>
    <row r="68" spans="48:49" x14ac:dyDescent="0.3">
      <c r="AV68" s="34"/>
      <c r="AW68" s="34"/>
    </row>
    <row r="69" spans="48:49" x14ac:dyDescent="0.3">
      <c r="AV69" s="34"/>
      <c r="AW69" s="34"/>
    </row>
    <row r="70" spans="48:49" x14ac:dyDescent="0.3">
      <c r="AV70" s="34"/>
      <c r="AW70" s="34"/>
    </row>
    <row r="71" spans="48:49" x14ac:dyDescent="0.3">
      <c r="AV71" s="34"/>
      <c r="AW71" s="83"/>
    </row>
    <row r="72" spans="48:49" x14ac:dyDescent="0.3">
      <c r="AV72" s="34"/>
      <c r="AW72" s="34"/>
    </row>
    <row r="73" spans="48:49" x14ac:dyDescent="0.3">
      <c r="AV73" s="34"/>
      <c r="AW73" s="34"/>
    </row>
    <row r="74" spans="48:49" x14ac:dyDescent="0.3">
      <c r="AV74" s="34"/>
      <c r="AW74" s="83"/>
    </row>
    <row r="75" spans="48:49" x14ac:dyDescent="0.3">
      <c r="AV75" s="34"/>
      <c r="AW75" s="34"/>
    </row>
    <row r="76" spans="48:49" x14ac:dyDescent="0.3">
      <c r="AV76" s="34"/>
      <c r="AW76" s="34"/>
    </row>
    <row r="77" spans="48:49" x14ac:dyDescent="0.3">
      <c r="AV77" s="34"/>
      <c r="AW77" s="34"/>
    </row>
    <row r="78" spans="48:49" ht="15" thickBot="1" x14ac:dyDescent="0.35">
      <c r="AV78" s="34"/>
      <c r="AW78" s="34"/>
    </row>
    <row r="79" spans="48:49" ht="15" thickBot="1" x14ac:dyDescent="0.35">
      <c r="AV79" s="80"/>
      <c r="AW79" s="84"/>
    </row>
    <row r="80" spans="48:49" ht="15" thickBot="1" x14ac:dyDescent="0.35">
      <c r="AV80" s="81"/>
      <c r="AW80" s="86"/>
    </row>
    <row r="81" spans="48:49" ht="15" thickBot="1" x14ac:dyDescent="0.35">
      <c r="AV81" s="80"/>
      <c r="AW81" s="84"/>
    </row>
    <row r="82" spans="48:49" x14ac:dyDescent="0.3">
      <c r="AV82" s="53"/>
    </row>
    <row r="83" spans="48:49" x14ac:dyDescent="0.3">
      <c r="AV83" s="34"/>
    </row>
    <row r="84" spans="48:49" x14ac:dyDescent="0.3">
      <c r="AV84" s="34"/>
    </row>
    <row r="85" spans="48:49" x14ac:dyDescent="0.3">
      <c r="AV85" s="34"/>
    </row>
  </sheetData>
  <sortState xmlns:xlrd2="http://schemas.microsoft.com/office/spreadsheetml/2017/richdata2" ref="AG10:AG23">
    <sortCondition ref="AG9:AG23"/>
  </sortState>
  <mergeCells count="1">
    <mergeCell ref="K14:L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4" ht="14.25" customHeight="1" x14ac:dyDescent="0.3">
      <c r="A1" s="5" t="s">
        <v>105</v>
      </c>
    </row>
    <row r="2" spans="1:14" ht="14.25" customHeight="1" x14ac:dyDescent="0.3"/>
    <row r="3" spans="1:14" ht="14.25" customHeight="1" x14ac:dyDescent="0.3">
      <c r="A3" s="5" t="s">
        <v>106</v>
      </c>
      <c r="C3" s="5" t="s">
        <v>107</v>
      </c>
    </row>
    <row r="4" spans="1:14" ht="14.25" customHeight="1" x14ac:dyDescent="0.3">
      <c r="A4" s="5" t="s">
        <v>11</v>
      </c>
      <c r="C4" s="5">
        <v>20</v>
      </c>
    </row>
    <row r="5" spans="1:14" ht="14.25" customHeight="1" x14ac:dyDescent="0.3"/>
    <row r="6" spans="1:14" ht="14.25" customHeight="1" x14ac:dyDescent="0.3">
      <c r="A6" s="5" t="s">
        <v>31</v>
      </c>
      <c r="C6" s="5">
        <v>40</v>
      </c>
    </row>
    <row r="7" spans="1:14" ht="14.25" customHeight="1" x14ac:dyDescent="0.3"/>
    <row r="8" spans="1:14" ht="14.25" customHeight="1" x14ac:dyDescent="0.3">
      <c r="A8" s="5" t="s">
        <v>64</v>
      </c>
      <c r="C8" s="5">
        <v>9</v>
      </c>
    </row>
    <row r="9" spans="1:14" ht="14.25" customHeight="1" x14ac:dyDescent="0.3"/>
    <row r="10" spans="1:14" ht="14.25" customHeight="1" x14ac:dyDescent="0.3">
      <c r="A10" s="5" t="s">
        <v>65</v>
      </c>
      <c r="C10" s="5">
        <v>25</v>
      </c>
    </row>
    <row r="11" spans="1:14" ht="14.25" customHeight="1" x14ac:dyDescent="0.3"/>
    <row r="12" spans="1:14" ht="14.25" customHeight="1" x14ac:dyDescent="0.3">
      <c r="A12" s="5" t="s">
        <v>71</v>
      </c>
    </row>
    <row r="13" spans="1:14" ht="14.25" customHeight="1" x14ac:dyDescent="0.3">
      <c r="A13" s="5" t="s">
        <v>11</v>
      </c>
    </row>
    <row r="14" spans="1:14" ht="14.25" customHeight="1" x14ac:dyDescent="0.3">
      <c r="A14" s="5" t="s">
        <v>108</v>
      </c>
      <c r="B14" s="12"/>
      <c r="F14" s="5" t="s">
        <v>109</v>
      </c>
      <c r="H14" s="5" t="s">
        <v>110</v>
      </c>
      <c r="J14" s="5" t="s">
        <v>111</v>
      </c>
      <c r="N14" s="5" t="s">
        <v>112</v>
      </c>
    </row>
    <row r="15" spans="1:14" ht="14.25" customHeight="1" x14ac:dyDescent="0.3">
      <c r="A15" s="5" t="s">
        <v>12</v>
      </c>
      <c r="F15" s="5">
        <v>0.4</v>
      </c>
      <c r="H15" s="5">
        <v>0</v>
      </c>
      <c r="J15" s="5">
        <f t="shared" ref="J15:J20" si="0">F15*20</f>
        <v>8</v>
      </c>
      <c r="N15" s="5">
        <f t="shared" ref="N15:N20" si="1">H15*20</f>
        <v>0</v>
      </c>
    </row>
    <row r="16" spans="1:14" ht="14.25" customHeight="1" x14ac:dyDescent="0.3">
      <c r="A16" s="5" t="s">
        <v>15</v>
      </c>
      <c r="F16" s="5">
        <v>0.1</v>
      </c>
      <c r="H16" s="5">
        <v>1.1000000000000001</v>
      </c>
      <c r="J16" s="5">
        <f t="shared" si="0"/>
        <v>2</v>
      </c>
      <c r="N16" s="5">
        <f t="shared" si="1"/>
        <v>22</v>
      </c>
    </row>
    <row r="17" spans="1:14" ht="14.25" customHeight="1" x14ac:dyDescent="0.3">
      <c r="A17" s="5" t="s">
        <v>18</v>
      </c>
      <c r="F17" s="5">
        <v>0.5</v>
      </c>
      <c r="H17" s="5">
        <v>0.5</v>
      </c>
      <c r="J17" s="5">
        <f t="shared" si="0"/>
        <v>10</v>
      </c>
      <c r="N17" s="5">
        <f t="shared" si="1"/>
        <v>10</v>
      </c>
    </row>
    <row r="18" spans="1:14" ht="14.25" customHeight="1" x14ac:dyDescent="0.3">
      <c r="A18" s="5" t="s">
        <v>21</v>
      </c>
      <c r="F18" s="5">
        <v>0.3</v>
      </c>
      <c r="H18" s="5">
        <v>0</v>
      </c>
      <c r="J18" s="5">
        <f t="shared" si="0"/>
        <v>6</v>
      </c>
      <c r="N18" s="5">
        <f t="shared" si="1"/>
        <v>0</v>
      </c>
    </row>
    <row r="19" spans="1:14" ht="14.25" customHeight="1" x14ac:dyDescent="0.3">
      <c r="A19" s="5" t="s">
        <v>24</v>
      </c>
      <c r="F19" s="5">
        <v>0.1</v>
      </c>
      <c r="H19" s="5">
        <v>1.5</v>
      </c>
      <c r="J19" s="5">
        <f t="shared" si="0"/>
        <v>2</v>
      </c>
      <c r="N19" s="5">
        <f t="shared" si="1"/>
        <v>30</v>
      </c>
    </row>
    <row r="20" spans="1:14" ht="14.25" customHeight="1" x14ac:dyDescent="0.3">
      <c r="A20" s="5" t="s">
        <v>27</v>
      </c>
      <c r="F20" s="5">
        <v>0.5</v>
      </c>
      <c r="H20" s="5">
        <v>0</v>
      </c>
      <c r="J20" s="5">
        <f t="shared" si="0"/>
        <v>10</v>
      </c>
      <c r="N20" s="5">
        <f t="shared" si="1"/>
        <v>0</v>
      </c>
    </row>
    <row r="21" spans="1:14" ht="14.25" customHeight="1" x14ac:dyDescent="0.3"/>
    <row r="22" spans="1:14" ht="14.25" customHeight="1" x14ac:dyDescent="0.3">
      <c r="A22" s="5" t="s">
        <v>31</v>
      </c>
    </row>
    <row r="23" spans="1:14" ht="14.25" customHeight="1" x14ac:dyDescent="0.3">
      <c r="A23" s="5" t="str">
        <f t="shared" ref="A23:A28" si="2">A15</f>
        <v>SM</v>
      </c>
      <c r="F23" s="5">
        <v>0.2</v>
      </c>
      <c r="H23" s="5">
        <v>1.3</v>
      </c>
      <c r="J23" s="5">
        <f t="shared" ref="J23:J28" si="3">F23*40</f>
        <v>8</v>
      </c>
      <c r="N23" s="5">
        <f t="shared" ref="N23:N28" si="4">H23*40</f>
        <v>52</v>
      </c>
    </row>
    <row r="24" spans="1:14" ht="14.25" customHeight="1" x14ac:dyDescent="0.3">
      <c r="A24" s="5" t="str">
        <f t="shared" si="2"/>
        <v>TM</v>
      </c>
      <c r="F24" s="5">
        <v>1</v>
      </c>
      <c r="H24" s="5">
        <v>1.2</v>
      </c>
      <c r="J24" s="5">
        <f t="shared" si="3"/>
        <v>40</v>
      </c>
      <c r="N24" s="5">
        <f t="shared" si="4"/>
        <v>48</v>
      </c>
    </row>
    <row r="25" spans="1:14" ht="14.25" customHeight="1" x14ac:dyDescent="0.3">
      <c r="A25" s="5" t="str">
        <f t="shared" si="2"/>
        <v>MM</v>
      </c>
      <c r="F25" s="5">
        <v>0.9</v>
      </c>
      <c r="H25" s="5">
        <v>1.4</v>
      </c>
      <c r="J25" s="5">
        <f t="shared" si="3"/>
        <v>36</v>
      </c>
      <c r="N25" s="5">
        <f t="shared" si="4"/>
        <v>56</v>
      </c>
    </row>
    <row r="26" spans="1:14" ht="14.25" customHeight="1" x14ac:dyDescent="0.3">
      <c r="A26" s="5" t="str">
        <f t="shared" si="2"/>
        <v>GM</v>
      </c>
      <c r="F26" s="5">
        <v>1.1000000000000001</v>
      </c>
      <c r="H26" s="5">
        <v>0.6</v>
      </c>
      <c r="J26" s="5">
        <f t="shared" si="3"/>
        <v>44</v>
      </c>
      <c r="N26" s="5">
        <f t="shared" si="4"/>
        <v>24</v>
      </c>
    </row>
    <row r="27" spans="1:14" ht="14.25" customHeight="1" x14ac:dyDescent="0.3">
      <c r="A27" s="5" t="str">
        <f t="shared" si="2"/>
        <v>CMM</v>
      </c>
      <c r="F27" s="5">
        <v>0.2</v>
      </c>
      <c r="H27" s="5">
        <v>1.4</v>
      </c>
      <c r="J27" s="5">
        <f t="shared" si="3"/>
        <v>8</v>
      </c>
      <c r="N27" s="5">
        <f t="shared" si="4"/>
        <v>56</v>
      </c>
    </row>
    <row r="28" spans="1:14" ht="14.25" customHeight="1" x14ac:dyDescent="0.3">
      <c r="A28" s="5" t="str">
        <f t="shared" si="2"/>
        <v>A</v>
      </c>
      <c r="F28" s="5">
        <v>0.8</v>
      </c>
      <c r="H28" s="5">
        <v>0.2</v>
      </c>
      <c r="J28" s="5">
        <f t="shared" si="3"/>
        <v>32</v>
      </c>
      <c r="N28" s="5">
        <f t="shared" si="4"/>
        <v>8</v>
      </c>
    </row>
    <row r="29" spans="1:14" ht="14.25" customHeight="1" x14ac:dyDescent="0.3"/>
    <row r="30" spans="1:14" ht="14.25" customHeight="1" x14ac:dyDescent="0.3"/>
    <row r="31" spans="1:14" ht="14.25" customHeight="1" x14ac:dyDescent="0.3">
      <c r="A31" s="5" t="s">
        <v>64</v>
      </c>
    </row>
    <row r="32" spans="1:14" ht="14.25" customHeight="1" x14ac:dyDescent="0.3">
      <c r="A32" s="5" t="str">
        <f t="shared" ref="A32:A37" si="5">A23</f>
        <v>SM</v>
      </c>
      <c r="F32" s="5">
        <v>0.8</v>
      </c>
      <c r="H32" s="5">
        <v>0.3</v>
      </c>
      <c r="J32" s="5">
        <f t="shared" ref="J32:J37" si="6">F32*9</f>
        <v>7.2</v>
      </c>
      <c r="N32" s="5">
        <f t="shared" ref="N32:N37" si="7">H32*9</f>
        <v>2.6999999999999997</v>
      </c>
    </row>
    <row r="33" spans="1:14" ht="14.25" customHeight="1" x14ac:dyDescent="0.3">
      <c r="A33" s="5" t="str">
        <f t="shared" si="5"/>
        <v>TM</v>
      </c>
      <c r="F33" s="5">
        <v>0.2</v>
      </c>
      <c r="H33" s="5">
        <v>1.1000000000000001</v>
      </c>
      <c r="J33" s="5">
        <f t="shared" si="6"/>
        <v>1.8</v>
      </c>
      <c r="N33" s="5">
        <f t="shared" si="7"/>
        <v>9.9</v>
      </c>
    </row>
    <row r="34" spans="1:14" ht="14.25" customHeight="1" x14ac:dyDescent="0.3">
      <c r="A34" s="5" t="str">
        <f t="shared" si="5"/>
        <v>MM</v>
      </c>
      <c r="F34" s="5">
        <v>0.9</v>
      </c>
      <c r="H34" s="5">
        <v>0.4</v>
      </c>
      <c r="J34" s="5">
        <f t="shared" si="6"/>
        <v>8.1</v>
      </c>
      <c r="N34" s="5">
        <f t="shared" si="7"/>
        <v>3.6</v>
      </c>
    </row>
    <row r="35" spans="1:14" ht="14.25" customHeight="1" x14ac:dyDescent="0.3">
      <c r="A35" s="5" t="str">
        <f t="shared" si="5"/>
        <v>GM</v>
      </c>
      <c r="F35" s="5">
        <v>0.4</v>
      </c>
      <c r="H35" s="5">
        <v>0.3</v>
      </c>
      <c r="J35" s="5">
        <f t="shared" si="6"/>
        <v>3.6</v>
      </c>
      <c r="N35" s="5">
        <f t="shared" si="7"/>
        <v>2.6999999999999997</v>
      </c>
    </row>
    <row r="36" spans="1:14" ht="14.25" customHeight="1" x14ac:dyDescent="0.3">
      <c r="A36" s="5" t="str">
        <f t="shared" si="5"/>
        <v>CMM</v>
      </c>
      <c r="F36" s="5">
        <v>0.2</v>
      </c>
      <c r="H36" s="5">
        <v>0.6</v>
      </c>
      <c r="J36" s="5">
        <f t="shared" si="6"/>
        <v>1.8</v>
      </c>
      <c r="N36" s="5">
        <f t="shared" si="7"/>
        <v>5.3999999999999995</v>
      </c>
    </row>
    <row r="37" spans="1:14" ht="14.25" customHeight="1" x14ac:dyDescent="0.3">
      <c r="A37" s="5" t="str">
        <f t="shared" si="5"/>
        <v>A</v>
      </c>
      <c r="F37" s="5">
        <v>0.1</v>
      </c>
      <c r="H37" s="5">
        <v>1.7</v>
      </c>
      <c r="J37" s="5">
        <f t="shared" si="6"/>
        <v>0.9</v>
      </c>
      <c r="N37" s="5">
        <f t="shared" si="7"/>
        <v>15.299999999999999</v>
      </c>
    </row>
    <row r="38" spans="1:14" ht="14.25" customHeight="1" x14ac:dyDescent="0.3"/>
    <row r="39" spans="1:14" ht="14.25" customHeight="1" x14ac:dyDescent="0.3">
      <c r="A39" s="5" t="s">
        <v>65</v>
      </c>
    </row>
    <row r="40" spans="1:14" ht="14.25" customHeight="1" x14ac:dyDescent="0.3">
      <c r="A40" s="5" t="str">
        <f t="shared" ref="A40:A45" si="8">A32</f>
        <v>SM</v>
      </c>
      <c r="F40" s="6">
        <v>0.22094990592839714</v>
      </c>
      <c r="H40" s="6">
        <v>1.0375645603295347</v>
      </c>
      <c r="J40" s="5">
        <f t="shared" ref="J40:J45" si="9">F40*25</f>
        <v>5.5237476482099286</v>
      </c>
      <c r="N40" s="5">
        <f t="shared" ref="N40:N45" si="10">H40*25</f>
        <v>25.939114008238366</v>
      </c>
    </row>
    <row r="41" spans="1:14" ht="14.25" customHeight="1" x14ac:dyDescent="0.3">
      <c r="A41" s="5" t="str">
        <f t="shared" si="8"/>
        <v>TM</v>
      </c>
      <c r="F41" s="6">
        <v>0.26268474920344809</v>
      </c>
      <c r="H41" s="6">
        <v>1.8371399523116025</v>
      </c>
      <c r="J41" s="5">
        <f t="shared" si="9"/>
        <v>6.5671187300862019</v>
      </c>
      <c r="N41" s="5">
        <f t="shared" si="10"/>
        <v>45.928498807790064</v>
      </c>
    </row>
    <row r="42" spans="1:14" ht="14.25" customHeight="1" x14ac:dyDescent="0.3">
      <c r="A42" s="5" t="str">
        <f t="shared" si="8"/>
        <v>MM</v>
      </c>
      <c r="F42" s="6">
        <v>0.48321589846101098</v>
      </c>
      <c r="H42" s="6">
        <v>0.28595328406446602</v>
      </c>
      <c r="J42" s="5">
        <f t="shared" si="9"/>
        <v>12.080397461525274</v>
      </c>
      <c r="N42" s="5">
        <f t="shared" si="10"/>
        <v>7.1488321016116503</v>
      </c>
    </row>
    <row r="43" spans="1:14" ht="14.25" customHeight="1" x14ac:dyDescent="0.3">
      <c r="A43" s="5" t="str">
        <f t="shared" si="8"/>
        <v>GM</v>
      </c>
      <c r="F43" s="6">
        <v>0.52782555956930377</v>
      </c>
      <c r="H43" s="6">
        <v>1.3306785739206859</v>
      </c>
      <c r="J43" s="5">
        <f t="shared" si="9"/>
        <v>13.195638989232595</v>
      </c>
      <c r="N43" s="5">
        <f t="shared" si="10"/>
        <v>33.266964348017147</v>
      </c>
    </row>
    <row r="44" spans="1:14" ht="14.25" customHeight="1" x14ac:dyDescent="0.3">
      <c r="A44" s="5" t="str">
        <f t="shared" si="8"/>
        <v>CMM</v>
      </c>
      <c r="F44" s="6">
        <v>0.25</v>
      </c>
      <c r="H44" s="6">
        <v>1.9209419666168617</v>
      </c>
      <c r="J44" s="5">
        <f t="shared" si="9"/>
        <v>6.25</v>
      </c>
      <c r="N44" s="5">
        <f t="shared" si="10"/>
        <v>48.023549165421542</v>
      </c>
    </row>
    <row r="45" spans="1:14" ht="14.25" customHeight="1" x14ac:dyDescent="0.3">
      <c r="A45" s="5" t="str">
        <f t="shared" si="8"/>
        <v>A</v>
      </c>
      <c r="F45" s="6">
        <v>0.56601328531577344</v>
      </c>
      <c r="H45" s="6">
        <v>0.55971330031307542</v>
      </c>
      <c r="J45" s="5">
        <f t="shared" si="9"/>
        <v>14.150332132894336</v>
      </c>
      <c r="N45" s="5">
        <f t="shared" si="10"/>
        <v>13.992832507826886</v>
      </c>
    </row>
    <row r="46" spans="1:14" ht="14.25" customHeight="1" x14ac:dyDescent="0.3">
      <c r="A46" s="5" t="s">
        <v>15</v>
      </c>
    </row>
    <row r="47" spans="1:14" ht="14.25" customHeight="1" x14ac:dyDescent="0.3"/>
    <row r="48" spans="1:14" ht="14.25" customHeight="1" x14ac:dyDescent="0.3"/>
    <row r="49" spans="1:9" ht="14.25" customHeight="1" x14ac:dyDescent="0.3">
      <c r="A49" s="5" t="s">
        <v>113</v>
      </c>
      <c r="G49" s="5" t="s">
        <v>114</v>
      </c>
    </row>
    <row r="50" spans="1:9" ht="14.25" customHeight="1" x14ac:dyDescent="0.3">
      <c r="A50" s="5" t="s">
        <v>12</v>
      </c>
      <c r="B50" s="5">
        <f>J15+J40+J32+J23+J88+J96+J104+J112+J157+J164+J171+J181</f>
        <v>698.87687870954937</v>
      </c>
      <c r="G50" s="5">
        <f>B50/5</f>
        <v>139.77537574190987</v>
      </c>
    </row>
    <row r="51" spans="1:9" ht="14.25" customHeight="1" x14ac:dyDescent="0.3">
      <c r="A51" s="5" t="s">
        <v>115</v>
      </c>
      <c r="B51" s="5">
        <f>J41+J33+J24+J16+J89+J97+J105+J113+J172+J174+J182+J184</f>
        <v>573.98989033089924</v>
      </c>
      <c r="G51" s="5">
        <f>B51/4</f>
        <v>143.49747258272481</v>
      </c>
    </row>
    <row r="52" spans="1:9" ht="14.25" customHeight="1" x14ac:dyDescent="0.3">
      <c r="A52" s="5" t="s">
        <v>18</v>
      </c>
      <c r="B52" s="5">
        <f>J42+J34+J25+J17+J90+J98+J106+J114+J173+J183</f>
        <v>478.06783444362003</v>
      </c>
      <c r="G52" s="5">
        <f t="shared" ref="G52:G54" si="11">B52/5</f>
        <v>95.613566888724009</v>
      </c>
    </row>
    <row r="53" spans="1:9" ht="14.25" customHeight="1" x14ac:dyDescent="0.3">
      <c r="A53" s="5" t="s">
        <v>21</v>
      </c>
      <c r="B53" s="5">
        <f>J43+J35+J26+J18+J91+J99+J107+J115+J121+J127+J134+J140+J146+J152+J159+J166+J175+J185</f>
        <v>1227.3557443270413</v>
      </c>
      <c r="G53" s="5">
        <f t="shared" si="11"/>
        <v>245.47114886540825</v>
      </c>
    </row>
    <row r="54" spans="1:9" ht="14.25" customHeight="1" x14ac:dyDescent="0.3">
      <c r="A54" s="5" t="s">
        <v>24</v>
      </c>
      <c r="B54" s="5">
        <f>J44+J36+J27+J19+J92+J100+J108+J116+J122+J128+J135+J141+J147+J160+J167+J177+J187</f>
        <v>363.51637877863459</v>
      </c>
      <c r="G54" s="5">
        <f t="shared" si="11"/>
        <v>72.703275755726921</v>
      </c>
    </row>
    <row r="55" spans="1:9" ht="14.25" customHeight="1" x14ac:dyDescent="0.3">
      <c r="A55" s="5" t="s">
        <v>27</v>
      </c>
      <c r="B55" s="5">
        <f>J45+J37+J28+J20+J93+J101+J109+J117+J123+J129+J136+J142+J148+J154+J161+J168+J178+J188</f>
        <v>1448.6874844417296</v>
      </c>
      <c r="G55" s="5">
        <f>B55/2</f>
        <v>724.34374222086478</v>
      </c>
      <c r="I55" s="5" t="s">
        <v>115</v>
      </c>
    </row>
    <row r="56" spans="1:9" ht="14.25" customHeight="1" x14ac:dyDescent="0.3">
      <c r="B56" s="5">
        <f>SUM(B50:B55)</f>
        <v>4790.4942110314742</v>
      </c>
    </row>
    <row r="57" spans="1:9" ht="14.25" customHeight="1" x14ac:dyDescent="0.3"/>
    <row r="58" spans="1:9" ht="14.25" customHeight="1" x14ac:dyDescent="0.3"/>
    <row r="59" spans="1:9" ht="14.25" customHeight="1" x14ac:dyDescent="0.3">
      <c r="A59" s="5" t="s">
        <v>116</v>
      </c>
    </row>
    <row r="60" spans="1:9" ht="14.25" customHeight="1" x14ac:dyDescent="0.3">
      <c r="A60" s="5" t="s">
        <v>12</v>
      </c>
      <c r="B60" s="6">
        <f>N40+N32+N23+N15+H88+H96+H104+H112+H157+H164+H171+H181</f>
        <v>668.74904583617024</v>
      </c>
      <c r="G60" s="5">
        <f>B60/5</f>
        <v>133.74980916723405</v>
      </c>
    </row>
    <row r="61" spans="1:9" ht="14.25" customHeight="1" x14ac:dyDescent="0.3">
      <c r="A61" s="5" t="s">
        <v>15</v>
      </c>
      <c r="B61" s="5">
        <f>N41+N33+N24+N16+H89+H97+H105+H113+H172+H174+H182+H184</f>
        <v>1180.6817019108289</v>
      </c>
      <c r="G61" s="5">
        <f>B61/4</f>
        <v>295.17042547770723</v>
      </c>
    </row>
    <row r="62" spans="1:9" ht="14.25" customHeight="1" x14ac:dyDescent="0.3">
      <c r="A62" s="5" t="s">
        <v>18</v>
      </c>
      <c r="B62" s="5">
        <f>N42+N34+N25+N17+H90+H98+H106+H114+H173+H183</f>
        <v>837.67863199773547</v>
      </c>
      <c r="G62" s="5">
        <f t="shared" ref="G62:G63" si="12">B62/5</f>
        <v>167.53572639954709</v>
      </c>
    </row>
    <row r="63" spans="1:9" ht="14.25" customHeight="1" x14ac:dyDescent="0.3">
      <c r="A63" s="5" t="s">
        <v>21</v>
      </c>
      <c r="B63" s="5">
        <f t="shared" ref="B63:B64" si="13">N43+N35+N26+N18</f>
        <v>59.96696434801715</v>
      </c>
      <c r="G63" s="5">
        <f t="shared" si="12"/>
        <v>11.993392869603429</v>
      </c>
    </row>
    <row r="64" spans="1:9" ht="14.25" customHeight="1" x14ac:dyDescent="0.3">
      <c r="A64" s="5" t="s">
        <v>24</v>
      </c>
      <c r="B64" s="5">
        <f t="shared" si="13"/>
        <v>139.42354916542155</v>
      </c>
      <c r="G64" s="5">
        <f>B64/4</f>
        <v>34.855887291355387</v>
      </c>
    </row>
    <row r="65" spans="1:7" ht="14.25" customHeight="1" x14ac:dyDescent="0.3">
      <c r="A65" s="5" t="s">
        <v>27</v>
      </c>
      <c r="B65" s="5">
        <f>N45+N37+N28+N20+H93+H101+H109+H117+H123+H129+H136+H142+H148+H154+H161+H168+H178+H188</f>
        <v>792.49741152735885</v>
      </c>
      <c r="G65" s="5">
        <f>B65/2</f>
        <v>396.24870576367942</v>
      </c>
    </row>
    <row r="66" spans="1:7" ht="14.25" customHeight="1" x14ac:dyDescent="0.3"/>
    <row r="67" spans="1:7" ht="14.25" customHeight="1" x14ac:dyDescent="0.3">
      <c r="A67" s="5" t="s">
        <v>71</v>
      </c>
      <c r="C67" s="5">
        <f>58+71</f>
        <v>129</v>
      </c>
    </row>
    <row r="68" spans="1:7" ht="14.25" customHeight="1" x14ac:dyDescent="0.3">
      <c r="A68" s="5" t="s">
        <v>72</v>
      </c>
      <c r="C68" s="5">
        <f>74+17+16</f>
        <v>107</v>
      </c>
    </row>
    <row r="69" spans="1:7" ht="14.25" customHeight="1" x14ac:dyDescent="0.3">
      <c r="A69" s="5" t="s">
        <v>74</v>
      </c>
      <c r="C69" s="5">
        <f>92+84</f>
        <v>176</v>
      </c>
    </row>
    <row r="70" spans="1:7" ht="14.25" customHeight="1" x14ac:dyDescent="0.3">
      <c r="A70" s="5" t="s">
        <v>76</v>
      </c>
      <c r="C70" s="5">
        <f>65+3+22</f>
        <v>90</v>
      </c>
    </row>
    <row r="71" spans="1:7" ht="14.25" customHeight="1" x14ac:dyDescent="0.3">
      <c r="A71" s="5" t="s">
        <v>84</v>
      </c>
      <c r="C71" s="5">
        <f>29+32+29</f>
        <v>90</v>
      </c>
    </row>
    <row r="72" spans="1:7" ht="14.25" customHeight="1" x14ac:dyDescent="0.3">
      <c r="A72" s="5" t="s">
        <v>85</v>
      </c>
      <c r="C72" s="5">
        <f>5+81+48</f>
        <v>134</v>
      </c>
    </row>
    <row r="73" spans="1:7" ht="14.25" customHeight="1" x14ac:dyDescent="0.3">
      <c r="A73" s="5" t="s">
        <v>89</v>
      </c>
      <c r="C73" s="5">
        <f>24+6+98</f>
        <v>128</v>
      </c>
    </row>
    <row r="74" spans="1:7" ht="14.25" customHeight="1" x14ac:dyDescent="0.3">
      <c r="A74" s="5" t="s">
        <v>91</v>
      </c>
      <c r="C74" s="5">
        <f>16+85+54+68</f>
        <v>223</v>
      </c>
    </row>
    <row r="75" spans="1:7" ht="14.25" customHeight="1" x14ac:dyDescent="0.3">
      <c r="A75" s="5" t="s">
        <v>92</v>
      </c>
      <c r="C75" s="5">
        <f>50+90+59</f>
        <v>199</v>
      </c>
    </row>
    <row r="76" spans="1:7" ht="14.25" customHeight="1" x14ac:dyDescent="0.3">
      <c r="A76" s="5" t="s">
        <v>93</v>
      </c>
      <c r="C76" s="5">
        <f>50+13</f>
        <v>63</v>
      </c>
    </row>
    <row r="77" spans="1:7" ht="14.25" customHeight="1" x14ac:dyDescent="0.3">
      <c r="A77" s="5" t="s">
        <v>39</v>
      </c>
      <c r="C77" s="5" t="s">
        <v>117</v>
      </c>
    </row>
    <row r="78" spans="1:7" ht="14.25" customHeight="1" x14ac:dyDescent="0.3">
      <c r="A78" s="5" t="s">
        <v>44</v>
      </c>
      <c r="C78" s="5" t="s">
        <v>117</v>
      </c>
    </row>
    <row r="79" spans="1:7" ht="14.25" customHeight="1" x14ac:dyDescent="0.3">
      <c r="A79" s="5" t="s">
        <v>90</v>
      </c>
      <c r="C79" s="5" t="s">
        <v>117</v>
      </c>
    </row>
    <row r="80" spans="1:7" ht="14.25" customHeight="1" x14ac:dyDescent="0.3">
      <c r="A80" s="5" t="s">
        <v>75</v>
      </c>
      <c r="C80" s="5" t="s">
        <v>117</v>
      </c>
    </row>
    <row r="81" spans="1:10" ht="14.25" customHeight="1" x14ac:dyDescent="0.3">
      <c r="A81" s="5" t="s">
        <v>99</v>
      </c>
      <c r="C81" s="5">
        <f>38+46+75</f>
        <v>159</v>
      </c>
    </row>
    <row r="82" spans="1:10" ht="14.25" customHeight="1" x14ac:dyDescent="0.3">
      <c r="A82" s="5" t="s">
        <v>98</v>
      </c>
      <c r="C82" s="5">
        <f>83+58+2+20</f>
        <v>163</v>
      </c>
    </row>
    <row r="83" spans="1:10" ht="14.25" customHeight="1" x14ac:dyDescent="0.3">
      <c r="A83" s="5" t="s">
        <v>101</v>
      </c>
      <c r="C83" s="5">
        <f>56+1+71</f>
        <v>128</v>
      </c>
    </row>
    <row r="84" spans="1:10" ht="14.25" customHeight="1" x14ac:dyDescent="0.3">
      <c r="A84" s="5" t="s">
        <v>103</v>
      </c>
      <c r="C84" s="5">
        <f>45+85+28</f>
        <v>158</v>
      </c>
    </row>
    <row r="85" spans="1:10" ht="14.25" customHeight="1" x14ac:dyDescent="0.3"/>
    <row r="86" spans="1:10" ht="14.25" customHeight="1" x14ac:dyDescent="0.3"/>
    <row r="87" spans="1:10" ht="14.25" customHeight="1" x14ac:dyDescent="0.3">
      <c r="A87" s="5" t="s">
        <v>71</v>
      </c>
      <c r="D87" s="5" t="s">
        <v>118</v>
      </c>
      <c r="F87" s="5" t="s">
        <v>119</v>
      </c>
      <c r="H87" s="5" t="s">
        <v>120</v>
      </c>
      <c r="J87" s="5" t="s">
        <v>121</v>
      </c>
    </row>
    <row r="88" spans="1:10" ht="14.25" customHeight="1" x14ac:dyDescent="0.3">
      <c r="A88" s="5" t="s">
        <v>12</v>
      </c>
      <c r="D88" s="6">
        <v>0.49964462596401016</v>
      </c>
      <c r="F88" s="6">
        <v>0.73641192078409534</v>
      </c>
      <c r="H88" s="5">
        <f t="shared" ref="H88:H91" si="14">129*D88</f>
        <v>64.45415674935731</v>
      </c>
      <c r="J88" s="5">
        <f t="shared" ref="J88:J93" si="15">129*F88</f>
        <v>94.997137781148297</v>
      </c>
    </row>
    <row r="89" spans="1:10" ht="14.25" customHeight="1" x14ac:dyDescent="0.3">
      <c r="A89" s="5" t="s">
        <v>15</v>
      </c>
      <c r="D89" s="6">
        <v>3.835798776646393E-2</v>
      </c>
      <c r="F89" s="6">
        <v>0.53624078821564269</v>
      </c>
      <c r="H89" s="5">
        <f t="shared" si="14"/>
        <v>4.9481804218738468</v>
      </c>
      <c r="J89" s="5">
        <f t="shared" si="15"/>
        <v>69.175061679817901</v>
      </c>
    </row>
    <row r="90" spans="1:10" ht="14.25" customHeight="1" x14ac:dyDescent="0.3">
      <c r="A90" s="5" t="s">
        <v>18</v>
      </c>
      <c r="D90" s="6">
        <v>1.4872293456057835</v>
      </c>
      <c r="F90" s="6">
        <v>0.45810164397099107</v>
      </c>
      <c r="H90" s="5">
        <f t="shared" si="14"/>
        <v>191.85258558314607</v>
      </c>
      <c r="J90" s="5">
        <f t="shared" si="15"/>
        <v>59.095112072257848</v>
      </c>
    </row>
    <row r="91" spans="1:10" ht="14.25" customHeight="1" x14ac:dyDescent="0.3">
      <c r="A91" s="5" t="s">
        <v>21</v>
      </c>
      <c r="D91" s="6">
        <v>0.19949974104580392</v>
      </c>
      <c r="F91" s="6">
        <v>1.08</v>
      </c>
      <c r="H91" s="5">
        <f t="shared" si="14"/>
        <v>25.735466594908708</v>
      </c>
      <c r="J91" s="5">
        <f t="shared" si="15"/>
        <v>139.32000000000002</v>
      </c>
    </row>
    <row r="92" spans="1:10" ht="14.25" customHeight="1" x14ac:dyDescent="0.3">
      <c r="A92" s="5" t="s">
        <v>24</v>
      </c>
      <c r="D92" s="6">
        <v>0.70368911452004212</v>
      </c>
      <c r="F92" s="6">
        <v>0.2</v>
      </c>
      <c r="H92" s="5">
        <f>B64</f>
        <v>139.42354916542155</v>
      </c>
      <c r="J92" s="5">
        <f t="shared" si="15"/>
        <v>25.8</v>
      </c>
    </row>
    <row r="93" spans="1:10" ht="14.25" customHeight="1" x14ac:dyDescent="0.3">
      <c r="A93" s="5" t="s">
        <v>27</v>
      </c>
      <c r="D93" s="6">
        <v>0.15978755971069702</v>
      </c>
      <c r="F93" s="6">
        <v>0.91905253184310176</v>
      </c>
      <c r="H93" s="5">
        <f>129*D93</f>
        <v>20.612595202679916</v>
      </c>
      <c r="J93" s="5">
        <f t="shared" si="15"/>
        <v>118.55777660776013</v>
      </c>
    </row>
    <row r="94" spans="1:10" ht="14.25" customHeight="1" x14ac:dyDescent="0.3"/>
    <row r="95" spans="1:10" ht="14.25" customHeight="1" x14ac:dyDescent="0.3">
      <c r="A95" s="5" t="s">
        <v>72</v>
      </c>
    </row>
    <row r="96" spans="1:10" ht="14.25" customHeight="1" x14ac:dyDescent="0.3">
      <c r="A96" s="5" t="s">
        <v>12</v>
      </c>
      <c r="D96" s="6">
        <v>0.4</v>
      </c>
      <c r="F96" s="6">
        <v>0.9769663732447329</v>
      </c>
      <c r="H96" s="5">
        <f t="shared" ref="H96:H101" si="16">107*D96</f>
        <v>42.800000000000004</v>
      </c>
      <c r="J96" s="5">
        <f t="shared" ref="J96:J101" si="17">107*F96</f>
        <v>104.53540193718642</v>
      </c>
    </row>
    <row r="97" spans="1:10" ht="14.25" customHeight="1" x14ac:dyDescent="0.3">
      <c r="A97" s="5" t="s">
        <v>15</v>
      </c>
      <c r="D97" s="6">
        <v>0.40169005937695679</v>
      </c>
      <c r="F97" s="6">
        <v>0.7587385568445294</v>
      </c>
      <c r="H97" s="5">
        <f t="shared" si="16"/>
        <v>42.980836353334375</v>
      </c>
      <c r="J97" s="5">
        <f t="shared" si="17"/>
        <v>81.185025582364645</v>
      </c>
    </row>
    <row r="98" spans="1:10" ht="14.25" customHeight="1" x14ac:dyDescent="0.3">
      <c r="A98" s="5" t="s">
        <v>18</v>
      </c>
      <c r="D98" s="6">
        <v>1.2172174296564762</v>
      </c>
      <c r="F98" s="6">
        <v>0.45447073273187444</v>
      </c>
      <c r="H98" s="5">
        <f t="shared" si="16"/>
        <v>130.24226497324295</v>
      </c>
      <c r="J98" s="5">
        <f t="shared" si="17"/>
        <v>48.628368402310564</v>
      </c>
    </row>
    <row r="99" spans="1:10" ht="14.25" customHeight="1" x14ac:dyDescent="0.3">
      <c r="A99" s="5" t="s">
        <v>21</v>
      </c>
      <c r="D99" s="6">
        <v>0.26089735483909404</v>
      </c>
      <c r="F99" s="6">
        <v>0.83577780185185735</v>
      </c>
      <c r="H99" s="5">
        <f t="shared" si="16"/>
        <v>27.916016967783062</v>
      </c>
      <c r="J99" s="5">
        <f t="shared" si="17"/>
        <v>89.428224798148733</v>
      </c>
    </row>
    <row r="100" spans="1:10" ht="14.25" customHeight="1" x14ac:dyDescent="0.3">
      <c r="A100" s="5" t="s">
        <v>24</v>
      </c>
      <c r="D100" s="6">
        <v>1.1812689860085959</v>
      </c>
      <c r="F100" s="6">
        <v>0.23</v>
      </c>
      <c r="H100" s="5">
        <f t="shared" si="16"/>
        <v>126.39578150291976</v>
      </c>
      <c r="J100" s="5">
        <f t="shared" si="17"/>
        <v>24.61</v>
      </c>
    </row>
    <row r="101" spans="1:10" ht="14.25" customHeight="1" x14ac:dyDescent="0.3">
      <c r="A101" s="5" t="s">
        <v>27</v>
      </c>
      <c r="D101" s="6">
        <v>0.3</v>
      </c>
      <c r="F101" s="6">
        <v>0.58410931629222718</v>
      </c>
      <c r="H101" s="5">
        <f t="shared" si="16"/>
        <v>32.1</v>
      </c>
      <c r="J101" s="5">
        <f t="shared" si="17"/>
        <v>62.49969684326831</v>
      </c>
    </row>
    <row r="102" spans="1:10" ht="14.25" customHeight="1" x14ac:dyDescent="0.3"/>
    <row r="103" spans="1:10" ht="14.25" customHeight="1" x14ac:dyDescent="0.3">
      <c r="A103" s="5" t="s">
        <v>74</v>
      </c>
    </row>
    <row r="104" spans="1:10" ht="14.25" customHeight="1" x14ac:dyDescent="0.3">
      <c r="A104" s="5" t="s">
        <v>12</v>
      </c>
      <c r="D104" s="6">
        <v>0.2291638706296375</v>
      </c>
      <c r="F104" s="6">
        <v>0.74732925493205371</v>
      </c>
      <c r="H104" s="5">
        <f t="shared" ref="H104:H109" si="18">176*D104</f>
        <v>40.3328412308162</v>
      </c>
      <c r="J104" s="5">
        <f t="shared" ref="J104:J109" si="19">176*F104</f>
        <v>131.52994886804146</v>
      </c>
    </row>
    <row r="105" spans="1:10" ht="14.25" customHeight="1" x14ac:dyDescent="0.3">
      <c r="A105" s="5" t="s">
        <v>15</v>
      </c>
      <c r="D105" s="6">
        <v>0.82712814898996201</v>
      </c>
      <c r="F105" s="6">
        <v>0.57136594250647221</v>
      </c>
      <c r="H105" s="5">
        <f t="shared" si="18"/>
        <v>145.5745542222333</v>
      </c>
      <c r="J105" s="5">
        <f t="shared" si="19"/>
        <v>100.5604058811391</v>
      </c>
    </row>
    <row r="106" spans="1:10" ht="14.25" customHeight="1" x14ac:dyDescent="0.3">
      <c r="A106" s="5" t="s">
        <v>18</v>
      </c>
      <c r="D106" s="6">
        <v>1.2631975169755727</v>
      </c>
      <c r="F106" s="6">
        <v>0.76746774345029123</v>
      </c>
      <c r="H106" s="5">
        <f t="shared" si="18"/>
        <v>222.3227629877008</v>
      </c>
      <c r="J106" s="5">
        <f t="shared" si="19"/>
        <v>135.07432284725127</v>
      </c>
    </row>
    <row r="107" spans="1:10" ht="14.25" customHeight="1" x14ac:dyDescent="0.3">
      <c r="A107" s="5" t="s">
        <v>21</v>
      </c>
      <c r="D107" s="6">
        <v>0.74596954540232252</v>
      </c>
      <c r="F107" s="6">
        <v>0.62383541016368793</v>
      </c>
      <c r="H107" s="5">
        <f t="shared" si="18"/>
        <v>131.29063999080876</v>
      </c>
      <c r="J107" s="5">
        <f t="shared" si="19"/>
        <v>109.79503218880907</v>
      </c>
    </row>
    <row r="108" spans="1:10" ht="14.25" customHeight="1" x14ac:dyDescent="0.3">
      <c r="A108" s="5" t="s">
        <v>24</v>
      </c>
      <c r="D108" s="6">
        <v>0.14758239807283102</v>
      </c>
      <c r="F108" s="6">
        <v>0.27338535521656504</v>
      </c>
      <c r="H108" s="5">
        <f t="shared" si="18"/>
        <v>25.97450206081826</v>
      </c>
      <c r="J108" s="5">
        <f t="shared" si="19"/>
        <v>48.115822518115451</v>
      </c>
    </row>
    <row r="109" spans="1:10" ht="14.25" customHeight="1" x14ac:dyDescent="0.3">
      <c r="A109" s="5" t="s">
        <v>27</v>
      </c>
      <c r="D109" s="6">
        <v>0.2</v>
      </c>
      <c r="F109" s="6">
        <v>0.81492959726395864</v>
      </c>
      <c r="H109" s="5">
        <f t="shared" si="18"/>
        <v>35.200000000000003</v>
      </c>
      <c r="J109" s="5">
        <f t="shared" si="19"/>
        <v>143.42760911845673</v>
      </c>
    </row>
    <row r="110" spans="1:10" ht="14.25" customHeight="1" x14ac:dyDescent="0.3"/>
    <row r="111" spans="1:10" ht="14.25" customHeight="1" x14ac:dyDescent="0.3">
      <c r="A111" s="5" t="s">
        <v>76</v>
      </c>
    </row>
    <row r="112" spans="1:10" ht="14.25" customHeight="1" x14ac:dyDescent="0.3">
      <c r="A112" s="5" t="s">
        <v>12</v>
      </c>
      <c r="D112" s="6">
        <v>0.61010878741616459</v>
      </c>
      <c r="F112" s="6">
        <v>0.22878725612904799</v>
      </c>
      <c r="H112" s="5">
        <f t="shared" ref="H112:H117" si="20">90*D112</f>
        <v>54.909790867454817</v>
      </c>
      <c r="J112" s="5">
        <f t="shared" ref="J112:J117" si="21">90*F112</f>
        <v>20.590853051614317</v>
      </c>
    </row>
    <row r="113" spans="1:10" ht="14.25" customHeight="1" x14ac:dyDescent="0.3">
      <c r="A113" s="5" t="s">
        <v>15</v>
      </c>
      <c r="D113" s="6">
        <v>1.9128704659985332</v>
      </c>
      <c r="F113" s="6">
        <v>0.86174914528108193</v>
      </c>
      <c r="H113" s="5">
        <f t="shared" si="20"/>
        <v>172.158341939868</v>
      </c>
      <c r="J113" s="5">
        <f t="shared" si="21"/>
        <v>77.557423075297379</v>
      </c>
    </row>
    <row r="114" spans="1:10" ht="14.25" customHeight="1" x14ac:dyDescent="0.3">
      <c r="A114" s="5" t="s">
        <v>18</v>
      </c>
      <c r="D114" s="6">
        <v>0.36866805175345863</v>
      </c>
      <c r="F114" s="6">
        <v>0.423555282396332</v>
      </c>
      <c r="H114" s="5">
        <f t="shared" si="20"/>
        <v>33.180124657811277</v>
      </c>
      <c r="J114" s="5">
        <f t="shared" si="21"/>
        <v>38.119975415669877</v>
      </c>
    </row>
    <row r="115" spans="1:10" ht="14.25" customHeight="1" x14ac:dyDescent="0.3">
      <c r="A115" s="5" t="s">
        <v>21</v>
      </c>
      <c r="D115" s="6">
        <v>0.3766228581655815</v>
      </c>
      <c r="F115" s="6">
        <v>0.49315144176719394</v>
      </c>
      <c r="H115" s="5">
        <f t="shared" si="20"/>
        <v>33.896057234902337</v>
      </c>
      <c r="J115" s="5">
        <f t="shared" si="21"/>
        <v>44.383629759047452</v>
      </c>
    </row>
    <row r="116" spans="1:10" ht="14.25" customHeight="1" x14ac:dyDescent="0.3">
      <c r="A116" s="5" t="s">
        <v>24</v>
      </c>
      <c r="D116" s="6">
        <v>1.5428896741655245</v>
      </c>
      <c r="F116" s="6">
        <v>0.17</v>
      </c>
      <c r="H116" s="5">
        <f t="shared" si="20"/>
        <v>138.8600706748972</v>
      </c>
      <c r="J116" s="5">
        <f t="shared" si="21"/>
        <v>15.3</v>
      </c>
    </row>
    <row r="117" spans="1:10" ht="14.25" customHeight="1" x14ac:dyDescent="0.3">
      <c r="A117" s="5" t="s">
        <v>27</v>
      </c>
      <c r="D117" s="6">
        <v>0.80889933469595388</v>
      </c>
      <c r="F117" s="6">
        <v>0.7702985905184736</v>
      </c>
      <c r="H117" s="5">
        <f t="shared" si="20"/>
        <v>72.800940122635851</v>
      </c>
      <c r="J117" s="5">
        <f t="shared" si="21"/>
        <v>69.326873146662621</v>
      </c>
    </row>
    <row r="118" spans="1:10" ht="14.25" customHeight="1" x14ac:dyDescent="0.3"/>
    <row r="119" spans="1:10" ht="14.25" customHeight="1" x14ac:dyDescent="0.3">
      <c r="A119" s="5" t="s">
        <v>84</v>
      </c>
    </row>
    <row r="120" spans="1:10" ht="14.25" customHeight="1" x14ac:dyDescent="0.3">
      <c r="A120" s="5" t="s">
        <v>82</v>
      </c>
      <c r="D120" s="6">
        <v>2.6</v>
      </c>
      <c r="F120" s="6">
        <v>1.5</v>
      </c>
      <c r="H120" s="5">
        <f t="shared" ref="H120:H123" si="22">90*D120</f>
        <v>234</v>
      </c>
      <c r="J120" s="5">
        <f t="shared" ref="J120:J123" si="23">90*F120</f>
        <v>135</v>
      </c>
    </row>
    <row r="121" spans="1:10" ht="14.25" customHeight="1" x14ac:dyDescent="0.3">
      <c r="A121" s="5" t="s">
        <v>21</v>
      </c>
      <c r="D121" s="6">
        <v>0.23775178665535046</v>
      </c>
      <c r="F121" s="6">
        <v>0.82231073615602002</v>
      </c>
      <c r="H121" s="5">
        <f t="shared" si="22"/>
        <v>21.397660798981541</v>
      </c>
      <c r="J121" s="5">
        <f t="shared" si="23"/>
        <v>74.007966254041804</v>
      </c>
    </row>
    <row r="122" spans="1:10" ht="14.25" customHeight="1" x14ac:dyDescent="0.3">
      <c r="A122" s="5" t="s">
        <v>24</v>
      </c>
      <c r="D122" s="6">
        <v>1.2998174378296978</v>
      </c>
      <c r="F122" s="6">
        <v>0.13</v>
      </c>
      <c r="H122" s="5">
        <f t="shared" si="22"/>
        <v>116.98356940467281</v>
      </c>
      <c r="J122" s="5">
        <f t="shared" si="23"/>
        <v>11.700000000000001</v>
      </c>
    </row>
    <row r="123" spans="1:10" ht="14.25" customHeight="1" x14ac:dyDescent="0.3">
      <c r="A123" s="5" t="s">
        <v>27</v>
      </c>
      <c r="D123" s="6">
        <v>0.78128369694030875</v>
      </c>
      <c r="F123" s="6">
        <v>0.99569999468140635</v>
      </c>
      <c r="H123" s="5">
        <f t="shared" si="22"/>
        <v>70.315532724627786</v>
      </c>
      <c r="J123" s="5">
        <f t="shared" si="23"/>
        <v>89.612999521326572</v>
      </c>
    </row>
    <row r="124" spans="1:10" ht="14.25" customHeight="1" x14ac:dyDescent="0.3"/>
    <row r="125" spans="1:10" ht="14.25" customHeight="1" x14ac:dyDescent="0.3">
      <c r="A125" s="5" t="s">
        <v>85</v>
      </c>
    </row>
    <row r="126" spans="1:10" ht="14.25" customHeight="1" x14ac:dyDescent="0.3">
      <c r="A126" s="5" t="s">
        <v>82</v>
      </c>
      <c r="D126" s="6">
        <v>2.9</v>
      </c>
      <c r="F126" s="6">
        <v>1.7</v>
      </c>
      <c r="H126" s="5">
        <f t="shared" ref="H126:H129" si="24">90*D126</f>
        <v>261</v>
      </c>
      <c r="J126" s="5">
        <f t="shared" ref="J126:J129" si="25">90*F126</f>
        <v>153</v>
      </c>
    </row>
    <row r="127" spans="1:10" ht="14.25" customHeight="1" x14ac:dyDescent="0.3">
      <c r="A127" s="5" t="s">
        <v>21</v>
      </c>
      <c r="D127" s="6">
        <v>0.48239612465371762</v>
      </c>
      <c r="F127" s="6">
        <v>0.34758935709680794</v>
      </c>
      <c r="H127" s="5">
        <f t="shared" si="24"/>
        <v>43.415651218834583</v>
      </c>
      <c r="J127" s="5">
        <f t="shared" si="25"/>
        <v>31.283042138712716</v>
      </c>
    </row>
    <row r="128" spans="1:10" ht="14.25" customHeight="1" x14ac:dyDescent="0.3">
      <c r="A128" s="5" t="s">
        <v>24</v>
      </c>
      <c r="D128" s="6">
        <v>0.55514674993526469</v>
      </c>
      <c r="F128" s="6">
        <v>0.16857433350201789</v>
      </c>
      <c r="H128" s="5">
        <f t="shared" si="24"/>
        <v>49.963207494173822</v>
      </c>
      <c r="J128" s="5">
        <f t="shared" si="25"/>
        <v>15.171690015181611</v>
      </c>
    </row>
    <row r="129" spans="1:10" ht="14.25" customHeight="1" x14ac:dyDescent="0.3">
      <c r="A129" s="5" t="s">
        <v>27</v>
      </c>
      <c r="D129" s="6">
        <v>0.3</v>
      </c>
      <c r="F129" s="6">
        <v>0.70436690500570631</v>
      </c>
      <c r="H129" s="5">
        <f t="shared" si="24"/>
        <v>27</v>
      </c>
      <c r="J129" s="5">
        <f t="shared" si="25"/>
        <v>63.393021450513565</v>
      </c>
    </row>
    <row r="130" spans="1:10" ht="14.25" customHeight="1" x14ac:dyDescent="0.3"/>
    <row r="131" spans="1:10" ht="14.25" customHeight="1" x14ac:dyDescent="0.3"/>
    <row r="132" spans="1:10" ht="14.25" customHeight="1" x14ac:dyDescent="0.3">
      <c r="A132" s="5" t="s">
        <v>89</v>
      </c>
    </row>
    <row r="133" spans="1:10" ht="14.25" customHeight="1" x14ac:dyDescent="0.3">
      <c r="A133" s="5" t="s">
        <v>82</v>
      </c>
      <c r="D133" s="6">
        <v>1.7335843072766137</v>
      </c>
      <c r="F133" s="6">
        <v>0.98546650853877527</v>
      </c>
      <c r="H133" s="5">
        <f t="shared" ref="H133:H136" si="26">128*D133</f>
        <v>221.89879133140656</v>
      </c>
      <c r="J133" s="5">
        <f t="shared" ref="J133:J136" si="27">128*F133</f>
        <v>126.13971309296323</v>
      </c>
    </row>
    <row r="134" spans="1:10" ht="14.25" customHeight="1" x14ac:dyDescent="0.3">
      <c r="A134" s="5" t="s">
        <v>21</v>
      </c>
      <c r="D134" s="6">
        <v>1.3242013727098174</v>
      </c>
      <c r="F134" s="6">
        <v>0.18395974520842218</v>
      </c>
      <c r="H134" s="5">
        <f t="shared" si="26"/>
        <v>169.49777570685663</v>
      </c>
      <c r="J134" s="5">
        <f t="shared" si="27"/>
        <v>23.546847386678039</v>
      </c>
    </row>
    <row r="135" spans="1:10" ht="14.25" customHeight="1" x14ac:dyDescent="0.3">
      <c r="A135" s="5" t="s">
        <v>24</v>
      </c>
      <c r="D135" s="6">
        <v>1.6081293864534616</v>
      </c>
      <c r="F135" s="6">
        <v>0.14000000000000001</v>
      </c>
      <c r="H135" s="5">
        <f t="shared" si="26"/>
        <v>205.84056146604308</v>
      </c>
      <c r="J135" s="5">
        <f t="shared" si="27"/>
        <v>17.920000000000002</v>
      </c>
    </row>
    <row r="136" spans="1:10" ht="14.25" customHeight="1" x14ac:dyDescent="0.3">
      <c r="A136" s="5" t="s">
        <v>27</v>
      </c>
      <c r="D136" s="6">
        <v>0.3</v>
      </c>
      <c r="F136" s="6">
        <v>0.42590585378285195</v>
      </c>
      <c r="H136" s="5">
        <f t="shared" si="26"/>
        <v>38.4</v>
      </c>
      <c r="J136" s="5">
        <f t="shared" si="27"/>
        <v>54.51594928420505</v>
      </c>
    </row>
    <row r="137" spans="1:10" ht="14.25" customHeight="1" x14ac:dyDescent="0.3"/>
    <row r="138" spans="1:10" ht="14.25" customHeight="1" x14ac:dyDescent="0.3">
      <c r="A138" s="5" t="s">
        <v>91</v>
      </c>
    </row>
    <row r="139" spans="1:10" ht="14.25" customHeight="1" x14ac:dyDescent="0.3">
      <c r="A139" s="5" t="s">
        <v>82</v>
      </c>
      <c r="D139" s="6">
        <v>2.7</v>
      </c>
      <c r="F139" s="6">
        <v>0.53660829289918999</v>
      </c>
      <c r="H139" s="5">
        <f t="shared" ref="H139:H142" si="28">223*D139</f>
        <v>602.1</v>
      </c>
      <c r="J139" s="5">
        <f t="shared" ref="J139:J142" si="29">223*F139</f>
        <v>119.66364931651937</v>
      </c>
    </row>
    <row r="140" spans="1:10" ht="14.25" customHeight="1" x14ac:dyDescent="0.3">
      <c r="A140" s="5" t="s">
        <v>21</v>
      </c>
      <c r="D140" s="6">
        <v>1.3116698909221141</v>
      </c>
      <c r="F140" s="6">
        <v>0.90320116655678362</v>
      </c>
      <c r="H140" s="5">
        <f t="shared" si="28"/>
        <v>292.50238567563144</v>
      </c>
      <c r="J140" s="5">
        <f t="shared" si="29"/>
        <v>201.41386014216275</v>
      </c>
    </row>
    <row r="141" spans="1:10" ht="14.25" customHeight="1" x14ac:dyDescent="0.3">
      <c r="A141" s="5" t="s">
        <v>24</v>
      </c>
      <c r="D141" s="6">
        <v>1.49557746336318</v>
      </c>
      <c r="F141" s="6">
        <v>0.205196709620348</v>
      </c>
      <c r="H141" s="5">
        <f t="shared" si="28"/>
        <v>333.51377432998913</v>
      </c>
      <c r="J141" s="5">
        <f t="shared" si="29"/>
        <v>45.758866245337607</v>
      </c>
    </row>
    <row r="142" spans="1:10" ht="14.25" customHeight="1" x14ac:dyDescent="0.3">
      <c r="A142" s="5" t="s">
        <v>27</v>
      </c>
      <c r="D142" s="6">
        <v>0.2</v>
      </c>
      <c r="F142" s="6">
        <v>0.91729297943128696</v>
      </c>
      <c r="H142" s="5">
        <f t="shared" si="28"/>
        <v>44.6</v>
      </c>
      <c r="J142" s="5">
        <f t="shared" si="29"/>
        <v>204.55633441317698</v>
      </c>
    </row>
    <row r="143" spans="1:10" ht="14.25" customHeight="1" x14ac:dyDescent="0.3"/>
    <row r="144" spans="1:10" ht="14.25" customHeight="1" x14ac:dyDescent="0.3">
      <c r="A144" s="5" t="s">
        <v>92</v>
      </c>
    </row>
    <row r="145" spans="1:10" ht="14.25" customHeight="1" x14ac:dyDescent="0.3">
      <c r="A145" s="5" t="s">
        <v>82</v>
      </c>
      <c r="D145" s="6">
        <v>2.2999999999999998</v>
      </c>
      <c r="F145" s="6">
        <v>1.2</v>
      </c>
      <c r="H145" s="5">
        <f t="shared" ref="H145:H148" si="30">199*D145</f>
        <v>457.7</v>
      </c>
      <c r="J145" s="5">
        <f t="shared" ref="J145:J148" si="31">199*F145</f>
        <v>238.79999999999998</v>
      </c>
    </row>
    <row r="146" spans="1:10" ht="14.25" customHeight="1" x14ac:dyDescent="0.3">
      <c r="A146" s="5" t="s">
        <v>21</v>
      </c>
      <c r="D146" s="6">
        <v>1.3171254812715116</v>
      </c>
      <c r="F146" s="6">
        <v>0.90748097217567092</v>
      </c>
      <c r="H146" s="5">
        <f t="shared" si="30"/>
        <v>262.10797077303084</v>
      </c>
      <c r="J146" s="5">
        <f t="shared" si="31"/>
        <v>180.58871346295851</v>
      </c>
    </row>
    <row r="147" spans="1:10" ht="14.25" customHeight="1" x14ac:dyDescent="0.3">
      <c r="A147" s="5" t="s">
        <v>24</v>
      </c>
      <c r="D147" s="6">
        <v>0.57450406103139429</v>
      </c>
      <c r="F147" s="6">
        <v>0.21</v>
      </c>
      <c r="H147" s="5">
        <f t="shared" si="30"/>
        <v>114.32630814524747</v>
      </c>
      <c r="J147" s="5">
        <f t="shared" si="31"/>
        <v>41.79</v>
      </c>
    </row>
    <row r="148" spans="1:10" ht="14.25" customHeight="1" x14ac:dyDescent="0.3">
      <c r="A148" s="5" t="s">
        <v>27</v>
      </c>
      <c r="D148" s="6">
        <v>0.5</v>
      </c>
      <c r="F148" s="6">
        <v>0.81800034914846897</v>
      </c>
      <c r="H148" s="5">
        <f t="shared" si="30"/>
        <v>99.5</v>
      </c>
      <c r="J148" s="5">
        <f t="shared" si="31"/>
        <v>162.78206948054532</v>
      </c>
    </row>
    <row r="149" spans="1:10" ht="14.25" customHeight="1" x14ac:dyDescent="0.3"/>
    <row r="150" spans="1:10" ht="14.25" customHeight="1" x14ac:dyDescent="0.3">
      <c r="A150" s="5" t="s">
        <v>93</v>
      </c>
    </row>
    <row r="151" spans="1:10" ht="14.25" customHeight="1" x14ac:dyDescent="0.3">
      <c r="A151" s="5" t="s">
        <v>82</v>
      </c>
      <c r="D151" s="6">
        <v>2.9</v>
      </c>
      <c r="E151" s="6">
        <v>1.28</v>
      </c>
      <c r="H151" s="5">
        <f t="shared" ref="H151:H154" si="32">63*D151</f>
        <v>182.7</v>
      </c>
      <c r="J151" s="5">
        <f t="shared" ref="J151:J154" si="33">63*E151</f>
        <v>80.64</v>
      </c>
    </row>
    <row r="152" spans="1:10" ht="14.25" customHeight="1" x14ac:dyDescent="0.3">
      <c r="A152" s="5" t="s">
        <v>21</v>
      </c>
      <c r="D152" s="6">
        <v>1.0771890162976407</v>
      </c>
      <c r="E152" s="6">
        <v>0.13840084665061114</v>
      </c>
      <c r="H152" s="5">
        <f t="shared" si="32"/>
        <v>67.86290802675137</v>
      </c>
      <c r="J152" s="5">
        <f t="shared" si="33"/>
        <v>8.7192533389885014</v>
      </c>
    </row>
    <row r="153" spans="1:10" ht="14.25" customHeight="1" x14ac:dyDescent="0.3">
      <c r="A153" s="5" t="s">
        <v>24</v>
      </c>
      <c r="D153" s="6">
        <v>1.0836661880068379</v>
      </c>
      <c r="E153" s="6">
        <v>0.24567715566775317</v>
      </c>
      <c r="H153" s="5">
        <f t="shared" si="32"/>
        <v>68.27096984443078</v>
      </c>
      <c r="J153" s="5">
        <f t="shared" si="33"/>
        <v>15.47766080706845</v>
      </c>
    </row>
    <row r="154" spans="1:10" ht="14.25" customHeight="1" x14ac:dyDescent="0.3">
      <c r="A154" s="5" t="s">
        <v>27</v>
      </c>
      <c r="D154" s="6">
        <v>0.2</v>
      </c>
      <c r="E154" s="6">
        <v>0.8420030651963929</v>
      </c>
      <c r="H154" s="5">
        <f t="shared" si="32"/>
        <v>12.600000000000001</v>
      </c>
      <c r="J154" s="5">
        <f t="shared" si="33"/>
        <v>53.046193107372751</v>
      </c>
    </row>
    <row r="155" spans="1:10" ht="14.25" customHeight="1" x14ac:dyDescent="0.3"/>
    <row r="156" spans="1:10" ht="14.25" customHeight="1" x14ac:dyDescent="0.3">
      <c r="A156" s="5" t="s">
        <v>99</v>
      </c>
    </row>
    <row r="157" spans="1:10" ht="14.25" customHeight="1" x14ac:dyDescent="0.3">
      <c r="A157" s="5" t="s">
        <v>12</v>
      </c>
      <c r="D157" s="6">
        <v>0.7</v>
      </c>
      <c r="E157" s="6">
        <v>0.49044416828866244</v>
      </c>
      <c r="H157" s="5">
        <f t="shared" ref="H157:H161" si="34">159*D157</f>
        <v>111.3</v>
      </c>
      <c r="J157" s="5">
        <f t="shared" ref="J157:J161" si="35">159*E157</f>
        <v>77.980622757897322</v>
      </c>
    </row>
    <row r="158" spans="1:10" ht="14.25" customHeight="1" x14ac:dyDescent="0.3">
      <c r="A158" s="5" t="s">
        <v>82</v>
      </c>
      <c r="D158" s="6">
        <v>2.8</v>
      </c>
      <c r="E158" s="6">
        <v>0.75</v>
      </c>
      <c r="H158" s="5">
        <f t="shared" si="34"/>
        <v>445.2</v>
      </c>
      <c r="J158" s="5">
        <f t="shared" si="35"/>
        <v>119.25</v>
      </c>
    </row>
    <row r="159" spans="1:10" ht="14.25" customHeight="1" x14ac:dyDescent="0.3">
      <c r="A159" s="5" t="s">
        <v>21</v>
      </c>
      <c r="D159" s="6">
        <v>0.38364285931583364</v>
      </c>
      <c r="E159" s="6">
        <v>1.9039539843200504E-2</v>
      </c>
      <c r="H159" s="5">
        <f t="shared" si="34"/>
        <v>60.999214631217548</v>
      </c>
      <c r="J159" s="5">
        <f t="shared" si="35"/>
        <v>3.02728683506888</v>
      </c>
    </row>
    <row r="160" spans="1:10" ht="14.25" customHeight="1" x14ac:dyDescent="0.3">
      <c r="A160" s="5" t="s">
        <v>24</v>
      </c>
      <c r="D160" s="6">
        <v>1.192645062473638</v>
      </c>
      <c r="E160" s="6">
        <v>0.19</v>
      </c>
      <c r="H160" s="5">
        <f t="shared" si="34"/>
        <v>189.63056493330845</v>
      </c>
      <c r="J160" s="5">
        <f t="shared" si="35"/>
        <v>30.21</v>
      </c>
    </row>
    <row r="161" spans="1:10" ht="14.25" customHeight="1" x14ac:dyDescent="0.3">
      <c r="A161" s="5" t="s">
        <v>27</v>
      </c>
      <c r="D161" s="6">
        <v>3.8889304928952706E-2</v>
      </c>
      <c r="E161" s="6">
        <v>0.56258096816070735</v>
      </c>
      <c r="H161" s="5">
        <f t="shared" si="34"/>
        <v>6.1833994837034805</v>
      </c>
      <c r="J161" s="5">
        <f t="shared" si="35"/>
        <v>89.45037393755247</v>
      </c>
    </row>
    <row r="162" spans="1:10" ht="14.25" customHeight="1" x14ac:dyDescent="0.3"/>
    <row r="163" spans="1:10" ht="14.25" customHeight="1" x14ac:dyDescent="0.3">
      <c r="A163" s="5" t="s">
        <v>98</v>
      </c>
    </row>
    <row r="164" spans="1:10" ht="14.25" customHeight="1" x14ac:dyDescent="0.3">
      <c r="A164" s="5" t="s">
        <v>12</v>
      </c>
      <c r="D164" s="6">
        <v>0.71648239613397569</v>
      </c>
      <c r="E164" s="6">
        <v>0.76794040579262879</v>
      </c>
      <c r="H164" s="5">
        <f t="shared" ref="H164:H168" si="36">163*D164</f>
        <v>116.78663056983804</v>
      </c>
      <c r="J164" s="5">
        <f t="shared" ref="J164:J168" si="37">163*E164</f>
        <v>125.17428614419849</v>
      </c>
    </row>
    <row r="165" spans="1:10" ht="14.25" customHeight="1" x14ac:dyDescent="0.3">
      <c r="A165" s="5" t="s">
        <v>82</v>
      </c>
      <c r="D165" s="6">
        <v>2.2999999999999998</v>
      </c>
      <c r="E165" s="6">
        <v>1.53</v>
      </c>
      <c r="H165" s="5">
        <f t="shared" si="36"/>
        <v>374.9</v>
      </c>
      <c r="J165" s="5">
        <f t="shared" si="37"/>
        <v>249.39000000000001</v>
      </c>
    </row>
    <row r="166" spans="1:10" ht="14.25" customHeight="1" x14ac:dyDescent="0.3">
      <c r="A166" s="5" t="s">
        <v>21</v>
      </c>
      <c r="D166" s="6">
        <v>0.74751675077157587</v>
      </c>
      <c r="E166" s="6">
        <v>0.93862460546335258</v>
      </c>
      <c r="H166" s="5">
        <f t="shared" si="36"/>
        <v>121.84523037576686</v>
      </c>
      <c r="J166" s="5">
        <f t="shared" si="37"/>
        <v>152.99581069052647</v>
      </c>
    </row>
    <row r="167" spans="1:10" ht="14.25" customHeight="1" x14ac:dyDescent="0.3">
      <c r="A167" s="5" t="s">
        <v>24</v>
      </c>
      <c r="D167" s="6">
        <v>6.5449517392983436E-2</v>
      </c>
      <c r="E167" s="6">
        <v>0.15</v>
      </c>
      <c r="H167" s="5">
        <f t="shared" si="36"/>
        <v>10.6682713350563</v>
      </c>
      <c r="J167" s="5">
        <f t="shared" si="37"/>
        <v>24.45</v>
      </c>
    </row>
    <row r="168" spans="1:10" ht="14.25" customHeight="1" x14ac:dyDescent="0.3">
      <c r="A168" s="5" t="s">
        <v>27</v>
      </c>
      <c r="D168" s="6">
        <v>0.7516254974977068</v>
      </c>
      <c r="E168" s="6">
        <v>0.99354757912879987</v>
      </c>
      <c r="H168" s="5">
        <f t="shared" si="36"/>
        <v>122.51495609212621</v>
      </c>
      <c r="J168" s="5">
        <f t="shared" si="37"/>
        <v>161.94825539799439</v>
      </c>
    </row>
    <row r="169" spans="1:10" ht="14.25" customHeight="1" x14ac:dyDescent="0.3"/>
    <row r="170" spans="1:10" ht="14.25" customHeight="1" x14ac:dyDescent="0.3">
      <c r="A170" s="5" t="s">
        <v>101</v>
      </c>
    </row>
    <row r="171" spans="1:10" ht="14.25" customHeight="1" x14ac:dyDescent="0.3">
      <c r="A171" s="5" t="s">
        <v>12</v>
      </c>
      <c r="D171" s="6">
        <v>0.98380087820676154</v>
      </c>
      <c r="E171" s="6">
        <v>0.42259289280221812</v>
      </c>
      <c r="H171" s="5">
        <f t="shared" ref="H171:H178" si="38">128*D171</f>
        <v>125.92651241046548</v>
      </c>
      <c r="J171" s="5">
        <f t="shared" ref="J171:J178" si="39">128*E171</f>
        <v>54.09189027868392</v>
      </c>
    </row>
    <row r="172" spans="1:10" ht="14.25" customHeight="1" x14ac:dyDescent="0.3">
      <c r="A172" s="5" t="s">
        <v>15</v>
      </c>
      <c r="D172" s="6">
        <v>0.51127319838627661</v>
      </c>
      <c r="E172" s="6">
        <v>8.1229576749981103E-2</v>
      </c>
      <c r="H172" s="5">
        <f t="shared" si="38"/>
        <v>65.442969393443406</v>
      </c>
      <c r="J172" s="5">
        <f t="shared" si="39"/>
        <v>10.397385823997581</v>
      </c>
    </row>
    <row r="173" spans="1:10" ht="14.25" customHeight="1" x14ac:dyDescent="0.3">
      <c r="A173" s="5" t="s">
        <v>18</v>
      </c>
      <c r="D173" s="6">
        <v>0.69633398376727951</v>
      </c>
      <c r="E173" s="6">
        <v>0.64473646250294092</v>
      </c>
      <c r="H173" s="5">
        <f t="shared" si="38"/>
        <v>89.130749922211777</v>
      </c>
      <c r="J173" s="5">
        <f t="shared" si="39"/>
        <v>82.526267200376438</v>
      </c>
    </row>
    <row r="174" spans="1:10" ht="14.25" customHeight="1" x14ac:dyDescent="0.3">
      <c r="A174" s="5" t="s">
        <v>15</v>
      </c>
      <c r="D174" s="6">
        <v>0.71119126231284202</v>
      </c>
      <c r="E174" s="6">
        <v>0.73089235641862071</v>
      </c>
      <c r="H174" s="5">
        <f t="shared" si="38"/>
        <v>91.032481576043779</v>
      </c>
      <c r="J174" s="5">
        <f t="shared" si="39"/>
        <v>93.554221621583451</v>
      </c>
    </row>
    <row r="175" spans="1:10" ht="14.25" customHeight="1" x14ac:dyDescent="0.3">
      <c r="A175" s="5" t="s">
        <v>21</v>
      </c>
      <c r="D175" s="6">
        <v>1.4246131386309002</v>
      </c>
      <c r="E175" s="6">
        <v>0.37596517223603676</v>
      </c>
      <c r="H175" s="5">
        <f t="shared" si="38"/>
        <v>182.35048174475523</v>
      </c>
      <c r="J175" s="5">
        <f t="shared" si="39"/>
        <v>48.123542046212705</v>
      </c>
    </row>
    <row r="176" spans="1:10" ht="14.25" customHeight="1" x14ac:dyDescent="0.3">
      <c r="A176" s="5" t="s">
        <v>94</v>
      </c>
      <c r="D176" s="6">
        <v>0.69410060410573693</v>
      </c>
      <c r="E176" s="6">
        <v>0.30182876312135098</v>
      </c>
      <c r="H176" s="5">
        <f t="shared" si="38"/>
        <v>88.844877325534327</v>
      </c>
      <c r="J176" s="5">
        <f t="shared" si="39"/>
        <v>38.634081679532926</v>
      </c>
    </row>
    <row r="177" spans="1:10" ht="14.25" customHeight="1" x14ac:dyDescent="0.3">
      <c r="A177" s="5" t="s">
        <v>24</v>
      </c>
      <c r="D177" s="6">
        <v>1.8300083163147822</v>
      </c>
      <c r="E177" s="6">
        <v>0.25</v>
      </c>
      <c r="H177" s="5">
        <f t="shared" si="38"/>
        <v>234.24106448829212</v>
      </c>
      <c r="J177" s="5">
        <f t="shared" si="39"/>
        <v>32</v>
      </c>
    </row>
    <row r="178" spans="1:10" ht="14.25" customHeight="1" x14ac:dyDescent="0.3">
      <c r="A178" s="5" t="s">
        <v>27</v>
      </c>
      <c r="D178" s="6">
        <v>0.5</v>
      </c>
      <c r="E178" s="6">
        <v>0.21</v>
      </c>
      <c r="H178" s="5">
        <f t="shared" si="38"/>
        <v>64</v>
      </c>
      <c r="J178" s="5">
        <f t="shared" si="39"/>
        <v>26.88</v>
      </c>
    </row>
    <row r="179" spans="1:10" ht="14.25" customHeight="1" x14ac:dyDescent="0.3"/>
    <row r="180" spans="1:10" ht="14.25" customHeight="1" x14ac:dyDescent="0.3">
      <c r="A180" s="5" t="s">
        <v>103</v>
      </c>
    </row>
    <row r="181" spans="1:10" ht="14.25" customHeight="1" x14ac:dyDescent="0.3">
      <c r="A181" s="5" t="s">
        <v>12</v>
      </c>
      <c r="D181" s="6">
        <v>0.2</v>
      </c>
      <c r="E181" s="6">
        <v>0.38767715343398224</v>
      </c>
      <c r="H181" s="5">
        <f t="shared" ref="H181:H188" si="40">158*D181</f>
        <v>31.6</v>
      </c>
      <c r="J181" s="5">
        <f t="shared" ref="J181:J188" si="41">158*E181</f>
        <v>61.25299024256919</v>
      </c>
    </row>
    <row r="182" spans="1:10" ht="14.25" customHeight="1" x14ac:dyDescent="0.3">
      <c r="A182" s="5" t="s">
        <v>15</v>
      </c>
      <c r="D182" s="6">
        <v>1.9923859740591201</v>
      </c>
      <c r="E182" s="6">
        <v>9.1167517328089476E-2</v>
      </c>
      <c r="H182" s="5">
        <f t="shared" si="40"/>
        <v>314.79698390134098</v>
      </c>
      <c r="J182" s="5">
        <f t="shared" si="41"/>
        <v>14.404467737838138</v>
      </c>
    </row>
    <row r="183" spans="1:10" ht="14.25" customHeight="1" x14ac:dyDescent="0.3">
      <c r="A183" s="5" t="s">
        <v>18</v>
      </c>
      <c r="D183" s="6">
        <v>0.59621083400006936</v>
      </c>
      <c r="E183" s="6">
        <v>0.30660374078625785</v>
      </c>
      <c r="H183" s="5">
        <f t="shared" si="40"/>
        <v>94.201311772010953</v>
      </c>
      <c r="J183" s="5">
        <f t="shared" si="41"/>
        <v>48.44339104422874</v>
      </c>
    </row>
    <row r="184" spans="1:10" ht="14.25" customHeight="1" x14ac:dyDescent="0.3">
      <c r="A184" s="5" t="s">
        <v>15</v>
      </c>
      <c r="D184" s="6">
        <v>1.3792332613601341</v>
      </c>
      <c r="E184" s="6">
        <v>0.48600493796692901</v>
      </c>
      <c r="H184" s="5">
        <f t="shared" si="40"/>
        <v>217.91885529490119</v>
      </c>
      <c r="J184" s="5">
        <f t="shared" si="41"/>
        <v>76.788780198774788</v>
      </c>
    </row>
    <row r="185" spans="1:10" ht="14.25" customHeight="1" x14ac:dyDescent="0.3">
      <c r="A185" s="5" t="s">
        <v>21</v>
      </c>
      <c r="D185" s="6">
        <v>0.63639330619750889</v>
      </c>
      <c r="E185" s="6">
        <v>0.34130947023071634</v>
      </c>
      <c r="H185" s="5">
        <f t="shared" si="40"/>
        <v>100.55014237920641</v>
      </c>
      <c r="J185" s="5">
        <f t="shared" si="41"/>
        <v>53.92689629645318</v>
      </c>
    </row>
    <row r="186" spans="1:10" ht="14.25" customHeight="1" x14ac:dyDescent="0.3">
      <c r="A186" s="5" t="s">
        <v>94</v>
      </c>
      <c r="D186" s="6">
        <v>1.7956575457926416</v>
      </c>
      <c r="E186" s="6">
        <v>0.59516390010010711</v>
      </c>
      <c r="H186" s="5">
        <f t="shared" si="40"/>
        <v>283.71389223523738</v>
      </c>
      <c r="J186" s="5">
        <f t="shared" si="41"/>
        <v>94.035896215816919</v>
      </c>
    </row>
    <row r="187" spans="1:10" ht="14.25" customHeight="1" x14ac:dyDescent="0.3">
      <c r="A187" s="5" t="s">
        <v>24</v>
      </c>
      <c r="D187" s="6">
        <v>1.4337716323684762</v>
      </c>
      <c r="E187" s="6">
        <v>0.08</v>
      </c>
      <c r="H187" s="5">
        <f t="shared" si="40"/>
        <v>226.53591791421923</v>
      </c>
      <c r="J187" s="5">
        <f t="shared" si="41"/>
        <v>12.64</v>
      </c>
    </row>
    <row r="188" spans="1:10" ht="14.25" customHeight="1" x14ac:dyDescent="0.3">
      <c r="A188" s="5" t="s">
        <v>27</v>
      </c>
      <c r="D188" s="6">
        <v>0.69226047717568817</v>
      </c>
      <c r="E188" s="6">
        <v>0.57999999999999996</v>
      </c>
      <c r="H188" s="5">
        <f t="shared" si="40"/>
        <v>109.37715539375873</v>
      </c>
      <c r="J188" s="5">
        <f t="shared" si="41"/>
        <v>91.64</v>
      </c>
    </row>
    <row r="189" spans="1:10" ht="14.25" customHeight="1" x14ac:dyDescent="0.3"/>
    <row r="190" spans="1:10" ht="14.25" customHeight="1" x14ac:dyDescent="0.3"/>
    <row r="191" spans="1:10" ht="14.25" customHeight="1" x14ac:dyDescent="0.3"/>
    <row r="192" spans="1:10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3" ht="14.25" customHeight="1" x14ac:dyDescent="0.3">
      <c r="A1" s="5" t="s">
        <v>122</v>
      </c>
    </row>
    <row r="2" spans="1:13" ht="14.25" customHeight="1" x14ac:dyDescent="0.3">
      <c r="A2" s="5" t="s">
        <v>123</v>
      </c>
    </row>
    <row r="3" spans="1:13" ht="14.25" customHeight="1" x14ac:dyDescent="0.3"/>
    <row r="4" spans="1:13" ht="14.25" customHeight="1" x14ac:dyDescent="0.3">
      <c r="A4" s="5" t="s">
        <v>57</v>
      </c>
      <c r="C4" s="5">
        <f>90+42+67</f>
        <v>199</v>
      </c>
    </row>
    <row r="5" spans="1:13" ht="14.25" customHeight="1" x14ac:dyDescent="0.3">
      <c r="A5" s="5" t="s">
        <v>68</v>
      </c>
      <c r="C5" s="5">
        <v>56</v>
      </c>
    </row>
    <row r="6" spans="1:13" ht="14.25" customHeight="1" x14ac:dyDescent="0.3">
      <c r="A6" s="5" t="s">
        <v>80</v>
      </c>
      <c r="C6" s="5">
        <v>57</v>
      </c>
    </row>
    <row r="7" spans="1:13" ht="14.25" customHeight="1" x14ac:dyDescent="0.3">
      <c r="A7" s="5" t="s">
        <v>87</v>
      </c>
      <c r="C7" s="5">
        <f>9+58</f>
        <v>67</v>
      </c>
    </row>
    <row r="8" spans="1:13" ht="14.25" customHeight="1" x14ac:dyDescent="0.3">
      <c r="A8" s="5" t="s">
        <v>69</v>
      </c>
      <c r="C8" s="5" t="s">
        <v>124</v>
      </c>
    </row>
    <row r="9" spans="1:13" ht="14.25" customHeight="1" x14ac:dyDescent="0.3">
      <c r="A9" s="5" t="s">
        <v>125</v>
      </c>
      <c r="C9" s="5" t="s">
        <v>124</v>
      </c>
    </row>
    <row r="10" spans="1:13" ht="14.25" customHeight="1" x14ac:dyDescent="0.3">
      <c r="A10" s="5" t="s">
        <v>70</v>
      </c>
      <c r="C10" s="5" t="s">
        <v>124</v>
      </c>
    </row>
    <row r="11" spans="1:13" ht="14.25" customHeight="1" x14ac:dyDescent="0.3">
      <c r="A11" s="5" t="s">
        <v>88</v>
      </c>
      <c r="C11" s="5" t="s">
        <v>124</v>
      </c>
    </row>
    <row r="12" spans="1:13" ht="14.25" customHeight="1" x14ac:dyDescent="0.3">
      <c r="A12" s="5" t="s">
        <v>59</v>
      </c>
      <c r="C12" s="5" t="s">
        <v>124</v>
      </c>
    </row>
    <row r="13" spans="1:13" ht="14.25" customHeight="1" x14ac:dyDescent="0.3"/>
    <row r="14" spans="1:13" ht="14.25" customHeight="1" x14ac:dyDescent="0.3"/>
    <row r="15" spans="1:13" ht="14.25" customHeight="1" x14ac:dyDescent="0.3">
      <c r="A15" s="5" t="s">
        <v>57</v>
      </c>
      <c r="D15" s="5" t="s">
        <v>126</v>
      </c>
      <c r="F15" s="5" t="s">
        <v>127</v>
      </c>
      <c r="I15" s="5" t="s">
        <v>128</v>
      </c>
      <c r="M15" s="5" t="s">
        <v>129</v>
      </c>
    </row>
    <row r="16" spans="1:13" ht="14.25" customHeight="1" x14ac:dyDescent="0.3">
      <c r="A16" s="5" t="s">
        <v>12</v>
      </c>
      <c r="D16" s="6">
        <v>0.37558535879260002</v>
      </c>
      <c r="F16" s="6">
        <v>0.20663760100984363</v>
      </c>
      <c r="I16" s="5">
        <f t="shared" ref="I16:I21" si="0">D16*199</f>
        <v>74.741486399727407</v>
      </c>
      <c r="M16" s="5">
        <f t="shared" ref="M16:M21" si="1">F16*199</f>
        <v>41.120882600958879</v>
      </c>
    </row>
    <row r="17" spans="1:13" ht="14.25" customHeight="1" x14ac:dyDescent="0.3">
      <c r="A17" s="5" t="s">
        <v>15</v>
      </c>
      <c r="D17" s="6">
        <v>0.39786725436538872</v>
      </c>
      <c r="F17" s="6">
        <v>0.97259701293446865</v>
      </c>
      <c r="I17" s="5">
        <f t="shared" si="0"/>
        <v>79.175583618712352</v>
      </c>
      <c r="M17" s="5">
        <f t="shared" si="1"/>
        <v>193.54680557395926</v>
      </c>
    </row>
    <row r="18" spans="1:13" ht="14.25" customHeight="1" x14ac:dyDescent="0.3">
      <c r="A18" s="5" t="s">
        <v>18</v>
      </c>
      <c r="D18" s="6">
        <v>0.90113290878754304</v>
      </c>
      <c r="F18" s="6">
        <v>0.45045154262905795</v>
      </c>
      <c r="I18" s="5">
        <f t="shared" si="0"/>
        <v>179.32544884872107</v>
      </c>
      <c r="M18" s="5">
        <f t="shared" si="1"/>
        <v>89.63985698318254</v>
      </c>
    </row>
    <row r="19" spans="1:13" ht="14.25" customHeight="1" x14ac:dyDescent="0.3">
      <c r="A19" s="5" t="s">
        <v>21</v>
      </c>
      <c r="D19" s="6">
        <v>1.6924099950854041</v>
      </c>
      <c r="F19" s="6">
        <v>1.2</v>
      </c>
      <c r="I19" s="5">
        <f t="shared" si="0"/>
        <v>336.78958902199543</v>
      </c>
      <c r="M19" s="5">
        <f t="shared" si="1"/>
        <v>238.79999999999998</v>
      </c>
    </row>
    <row r="20" spans="1:13" ht="14.25" customHeight="1" x14ac:dyDescent="0.3">
      <c r="A20" s="5" t="s">
        <v>24</v>
      </c>
      <c r="D20" s="6">
        <v>1.6044776672658441</v>
      </c>
      <c r="F20" s="6">
        <v>0.33</v>
      </c>
      <c r="I20" s="5">
        <f t="shared" si="0"/>
        <v>319.29105578590298</v>
      </c>
      <c r="M20" s="5">
        <f t="shared" si="1"/>
        <v>65.67</v>
      </c>
    </row>
    <row r="21" spans="1:13" ht="14.25" customHeight="1" x14ac:dyDescent="0.3">
      <c r="A21" s="5" t="s">
        <v>27</v>
      </c>
      <c r="D21" s="6">
        <v>0.4</v>
      </c>
      <c r="F21" s="6">
        <v>0.6</v>
      </c>
      <c r="I21" s="5">
        <f t="shared" si="0"/>
        <v>79.600000000000009</v>
      </c>
      <c r="M21" s="5">
        <f t="shared" si="1"/>
        <v>119.39999999999999</v>
      </c>
    </row>
    <row r="22" spans="1:13" ht="14.25" customHeight="1" x14ac:dyDescent="0.3"/>
    <row r="23" spans="1:13" ht="14.25" customHeight="1" x14ac:dyDescent="0.3">
      <c r="A23" s="5" t="s">
        <v>68</v>
      </c>
    </row>
    <row r="24" spans="1:13" ht="14.25" customHeight="1" x14ac:dyDescent="0.3">
      <c r="A24" s="5" t="s">
        <v>12</v>
      </c>
      <c r="D24" s="6">
        <v>0.3</v>
      </c>
      <c r="F24" s="6">
        <v>0.3009285839222724</v>
      </c>
      <c r="I24" s="5">
        <f t="shared" ref="I24:I29" si="2">D24*56</f>
        <v>16.8</v>
      </c>
      <c r="M24" s="5">
        <f t="shared" ref="M24:M29" si="3">F24*56</f>
        <v>16.852000699647256</v>
      </c>
    </row>
    <row r="25" spans="1:13" ht="14.25" customHeight="1" x14ac:dyDescent="0.3">
      <c r="A25" s="5" t="s">
        <v>15</v>
      </c>
      <c r="D25" s="6">
        <v>0.15844662409822474</v>
      </c>
      <c r="F25" s="6">
        <v>0.37580561344005559</v>
      </c>
      <c r="I25" s="5">
        <f t="shared" si="2"/>
        <v>8.8730109495005856</v>
      </c>
      <c r="M25" s="5">
        <f t="shared" si="3"/>
        <v>21.045114352643111</v>
      </c>
    </row>
    <row r="26" spans="1:13" ht="14.25" customHeight="1" x14ac:dyDescent="0.3">
      <c r="A26" s="5" t="s">
        <v>18</v>
      </c>
      <c r="D26" s="6">
        <v>0.13392081388946475</v>
      </c>
      <c r="F26" s="6">
        <v>0.13955176351161069</v>
      </c>
      <c r="I26" s="5">
        <f t="shared" si="2"/>
        <v>7.4995655778100261</v>
      </c>
      <c r="M26" s="5">
        <f t="shared" si="3"/>
        <v>7.8148987566501988</v>
      </c>
    </row>
    <row r="27" spans="1:13" ht="14.25" customHeight="1" x14ac:dyDescent="0.3">
      <c r="A27" s="5" t="s">
        <v>21</v>
      </c>
      <c r="D27" s="6">
        <v>0.79917078629354976</v>
      </c>
      <c r="F27" s="6">
        <v>1.05</v>
      </c>
      <c r="I27" s="5">
        <f t="shared" si="2"/>
        <v>44.753564032438788</v>
      </c>
      <c r="M27" s="5">
        <f t="shared" si="3"/>
        <v>58.800000000000004</v>
      </c>
    </row>
    <row r="28" spans="1:13" ht="14.25" customHeight="1" x14ac:dyDescent="0.3">
      <c r="A28" s="5" t="s">
        <v>24</v>
      </c>
      <c r="D28" s="6">
        <v>1.007769287472744</v>
      </c>
      <c r="F28" s="6">
        <v>0.2</v>
      </c>
      <c r="I28" s="5">
        <f t="shared" si="2"/>
        <v>56.435080098473662</v>
      </c>
      <c r="M28" s="5">
        <f t="shared" si="3"/>
        <v>11.200000000000001</v>
      </c>
    </row>
    <row r="29" spans="1:13" ht="14.25" customHeight="1" x14ac:dyDescent="0.3">
      <c r="A29" s="5" t="s">
        <v>27</v>
      </c>
      <c r="D29" s="6">
        <v>0</v>
      </c>
      <c r="F29" s="6">
        <v>0.47056961844120615</v>
      </c>
      <c r="I29" s="5">
        <f t="shared" si="2"/>
        <v>0</v>
      </c>
      <c r="M29" s="5">
        <f t="shared" si="3"/>
        <v>26.351898632707545</v>
      </c>
    </row>
    <row r="30" spans="1:13" ht="14.25" customHeight="1" x14ac:dyDescent="0.3"/>
    <row r="31" spans="1:13" ht="14.25" customHeight="1" x14ac:dyDescent="0.3">
      <c r="A31" s="5" t="s">
        <v>80</v>
      </c>
    </row>
    <row r="32" spans="1:13" ht="14.25" customHeight="1" x14ac:dyDescent="0.3">
      <c r="A32" s="5" t="s">
        <v>12</v>
      </c>
      <c r="D32" s="6">
        <v>0.1</v>
      </c>
      <c r="F32" s="6">
        <v>0.60788969709930096</v>
      </c>
      <c r="I32" s="5">
        <f t="shared" ref="I32:I37" si="4">D32*57</f>
        <v>5.7</v>
      </c>
      <c r="M32" s="5">
        <f t="shared" ref="M32:M37" si="5">F32*57</f>
        <v>34.649712734660156</v>
      </c>
    </row>
    <row r="33" spans="1:13" ht="14.25" customHeight="1" x14ac:dyDescent="0.3">
      <c r="A33" s="5" t="s">
        <v>15</v>
      </c>
      <c r="D33" s="6">
        <v>1.9239600453707051</v>
      </c>
      <c r="F33" s="6">
        <v>0.44737188843454212</v>
      </c>
      <c r="I33" s="5">
        <f t="shared" si="4"/>
        <v>109.66572258613019</v>
      </c>
      <c r="M33" s="5">
        <f t="shared" si="5"/>
        <v>25.500197640768899</v>
      </c>
    </row>
    <row r="34" spans="1:13" ht="14.25" customHeight="1" x14ac:dyDescent="0.3">
      <c r="A34" s="5" t="s">
        <v>18</v>
      </c>
      <c r="D34" s="6">
        <v>0.52698905167616328</v>
      </c>
      <c r="F34" s="6">
        <v>0.89057353735509748</v>
      </c>
      <c r="I34" s="5">
        <f t="shared" si="4"/>
        <v>30.038375945541308</v>
      </c>
      <c r="M34" s="5">
        <f t="shared" si="5"/>
        <v>50.762691629240557</v>
      </c>
    </row>
    <row r="35" spans="1:13" ht="14.25" customHeight="1" x14ac:dyDescent="0.3">
      <c r="A35" s="5" t="s">
        <v>21</v>
      </c>
      <c r="D35" s="6">
        <v>0.20494757115269358</v>
      </c>
      <c r="F35" s="6">
        <v>0.76070777065552808</v>
      </c>
      <c r="I35" s="5">
        <f t="shared" si="4"/>
        <v>11.682011555703534</v>
      </c>
      <c r="M35" s="5">
        <f t="shared" si="5"/>
        <v>43.360342927365103</v>
      </c>
    </row>
    <row r="36" spans="1:13" ht="14.25" customHeight="1" x14ac:dyDescent="0.3">
      <c r="A36" s="5" t="s">
        <v>24</v>
      </c>
      <c r="D36" s="6">
        <v>1.9120008155443886</v>
      </c>
      <c r="F36" s="6">
        <v>0.15642380272375267</v>
      </c>
      <c r="I36" s="5">
        <f t="shared" si="4"/>
        <v>108.98404648603015</v>
      </c>
      <c r="M36" s="5">
        <f t="shared" si="5"/>
        <v>8.9161567552539029</v>
      </c>
    </row>
    <row r="37" spans="1:13" ht="14.25" customHeight="1" x14ac:dyDescent="0.3">
      <c r="A37" s="5" t="s">
        <v>27</v>
      </c>
      <c r="D37" s="6">
        <v>0.3</v>
      </c>
      <c r="F37" s="6">
        <v>0.56049119951886528</v>
      </c>
      <c r="I37" s="5">
        <f t="shared" si="4"/>
        <v>17.099999999999998</v>
      </c>
      <c r="M37" s="5">
        <f t="shared" si="5"/>
        <v>31.94799837257532</v>
      </c>
    </row>
    <row r="38" spans="1:13" ht="14.25" customHeight="1" x14ac:dyDescent="0.3"/>
    <row r="39" spans="1:13" ht="14.25" customHeight="1" x14ac:dyDescent="0.3">
      <c r="A39" s="5" t="s">
        <v>87</v>
      </c>
    </row>
    <row r="40" spans="1:13" ht="14.25" customHeight="1" x14ac:dyDescent="0.3">
      <c r="A40" s="5" t="s">
        <v>82</v>
      </c>
      <c r="D40" s="6">
        <v>2.4</v>
      </c>
      <c r="F40" s="6">
        <v>1.2</v>
      </c>
      <c r="I40" s="5">
        <f t="shared" ref="I40:I43" si="6">D40*67</f>
        <v>160.79999999999998</v>
      </c>
      <c r="M40" s="5">
        <f t="shared" ref="M40:M43" si="7">F40*67</f>
        <v>80.399999999999991</v>
      </c>
    </row>
    <row r="41" spans="1:13" ht="14.25" customHeight="1" x14ac:dyDescent="0.3">
      <c r="A41" s="5" t="s">
        <v>21</v>
      </c>
      <c r="D41" s="6">
        <v>1.5398305710224585</v>
      </c>
      <c r="F41" s="6">
        <v>0.5880958344283852</v>
      </c>
      <c r="I41" s="5">
        <f t="shared" si="6"/>
        <v>103.16864825850472</v>
      </c>
      <c r="M41" s="5">
        <f t="shared" si="7"/>
        <v>39.402420906701806</v>
      </c>
    </row>
    <row r="42" spans="1:13" ht="14.25" customHeight="1" x14ac:dyDescent="0.3">
      <c r="A42" s="5" t="s">
        <v>24</v>
      </c>
      <c r="D42" s="6">
        <v>1.3655519111260399</v>
      </c>
      <c r="F42" s="6">
        <v>0.17</v>
      </c>
      <c r="I42" s="5">
        <f t="shared" si="6"/>
        <v>91.491978045444668</v>
      </c>
      <c r="M42" s="5">
        <f t="shared" si="7"/>
        <v>11.39</v>
      </c>
    </row>
    <row r="43" spans="1:13" ht="14.25" customHeight="1" x14ac:dyDescent="0.3">
      <c r="A43" s="5" t="s">
        <v>27</v>
      </c>
      <c r="D43" s="6">
        <v>0.2</v>
      </c>
      <c r="F43" s="6">
        <v>0.78571146363389788</v>
      </c>
      <c r="I43" s="5">
        <f t="shared" si="6"/>
        <v>13.4</v>
      </c>
      <c r="M43" s="5">
        <f t="shared" si="7"/>
        <v>52.642668063471156</v>
      </c>
    </row>
    <row r="44" spans="1:13" ht="14.25" customHeight="1" x14ac:dyDescent="0.3"/>
    <row r="45" spans="1:13" ht="14.25" customHeight="1" x14ac:dyDescent="0.3">
      <c r="A45" s="5" t="s">
        <v>130</v>
      </c>
      <c r="E45" s="5" t="s">
        <v>131</v>
      </c>
    </row>
    <row r="46" spans="1:13" ht="14.25" customHeight="1" x14ac:dyDescent="0.3">
      <c r="A46" s="5" t="s">
        <v>12</v>
      </c>
      <c r="B46" s="5">
        <f>I16+I24+I32</f>
        <v>97.241486399727407</v>
      </c>
      <c r="E46" s="5">
        <f>B46/5</f>
        <v>19.448297279945482</v>
      </c>
    </row>
    <row r="47" spans="1:13" ht="14.25" customHeight="1" x14ac:dyDescent="0.3">
      <c r="A47" s="5" t="s">
        <v>15</v>
      </c>
      <c r="B47" s="5">
        <f t="shared" ref="B47:B48" si="8">I25+I33</f>
        <v>118.53873353563077</v>
      </c>
      <c r="E47" s="5">
        <f>B47/4</f>
        <v>29.634683383907692</v>
      </c>
    </row>
    <row r="48" spans="1:13" ht="14.25" customHeight="1" x14ac:dyDescent="0.3">
      <c r="A48" s="5" t="s">
        <v>18</v>
      </c>
      <c r="B48" s="5">
        <f t="shared" si="8"/>
        <v>37.537941523351336</v>
      </c>
      <c r="E48" s="5">
        <f>B48/5</f>
        <v>7.5075883046702669</v>
      </c>
    </row>
    <row r="49" spans="1:5" ht="14.25" customHeight="1" x14ac:dyDescent="0.3">
      <c r="A49" s="5" t="s">
        <v>21</v>
      </c>
      <c r="B49" s="5">
        <f>I41+I35+I27+I19</f>
        <v>496.3938128686425</v>
      </c>
      <c r="E49" s="5">
        <f t="shared" ref="E49:E50" si="9">B49/4</f>
        <v>124.09845321716062</v>
      </c>
    </row>
    <row r="50" spans="1:5" ht="14.25" customHeight="1" x14ac:dyDescent="0.3">
      <c r="A50" s="5" t="s">
        <v>24</v>
      </c>
      <c r="B50" s="5">
        <f>I42+I36+I20+I28</f>
        <v>576.20216041585149</v>
      </c>
      <c r="E50" s="5">
        <f t="shared" si="9"/>
        <v>144.05054010396287</v>
      </c>
    </row>
    <row r="51" spans="1:5" ht="14.25" customHeight="1" x14ac:dyDescent="0.3">
      <c r="A51" s="5" t="s">
        <v>27</v>
      </c>
      <c r="B51" s="5">
        <f>I43+I37+I21</f>
        <v>110.10000000000001</v>
      </c>
      <c r="E51" s="5">
        <f>B51/2</f>
        <v>55.050000000000004</v>
      </c>
    </row>
    <row r="52" spans="1:5" ht="14.25" customHeight="1" x14ac:dyDescent="0.3">
      <c r="A52" s="5" t="s">
        <v>82</v>
      </c>
      <c r="B52" s="5">
        <f>I40</f>
        <v>160.79999999999998</v>
      </c>
      <c r="E52" s="5">
        <f>B52/5</f>
        <v>32.159999999999997</v>
      </c>
    </row>
    <row r="53" spans="1:5" ht="14.25" customHeight="1" x14ac:dyDescent="0.3"/>
    <row r="54" spans="1:5" ht="14.25" customHeight="1" x14ac:dyDescent="0.3">
      <c r="A54" s="5" t="s">
        <v>132</v>
      </c>
    </row>
    <row r="55" spans="1:5" ht="14.25" customHeight="1" x14ac:dyDescent="0.3">
      <c r="A55" s="5" t="s">
        <v>12</v>
      </c>
      <c r="B55" s="5">
        <f>M32+M24+M16</f>
        <v>92.622596035266298</v>
      </c>
      <c r="E55" s="5">
        <f t="shared" ref="E55:E58" si="10">B55/5</f>
        <v>18.52451920705326</v>
      </c>
    </row>
    <row r="56" spans="1:5" ht="14.25" customHeight="1" x14ac:dyDescent="0.3">
      <c r="A56" s="5" t="s">
        <v>15</v>
      </c>
      <c r="B56" s="5">
        <f>M33+M17+M25</f>
        <v>240.09211756737128</v>
      </c>
      <c r="E56" s="5">
        <f t="shared" si="10"/>
        <v>48.018423513474254</v>
      </c>
    </row>
    <row r="57" spans="1:5" ht="14.25" customHeight="1" x14ac:dyDescent="0.3">
      <c r="A57" s="5" t="s">
        <v>18</v>
      </c>
      <c r="B57" s="5">
        <f>I34+I26+Airplane!I18</f>
        <v>216.86339037207239</v>
      </c>
      <c r="E57" s="5">
        <f t="shared" si="10"/>
        <v>43.37267807441448</v>
      </c>
    </row>
    <row r="58" spans="1:5" ht="14.25" customHeight="1" x14ac:dyDescent="0.3">
      <c r="A58" s="5" t="s">
        <v>21</v>
      </c>
      <c r="B58" s="5">
        <f t="shared" ref="B58:B60" si="11">M41+M35+M27+M19</f>
        <v>380.36276383406687</v>
      </c>
      <c r="E58" s="5">
        <f t="shared" si="10"/>
        <v>76.072552766813374</v>
      </c>
    </row>
    <row r="59" spans="1:5" ht="14.25" customHeight="1" x14ac:dyDescent="0.3">
      <c r="A59" s="5" t="s">
        <v>24</v>
      </c>
      <c r="B59" s="5">
        <f t="shared" si="11"/>
        <v>97.176156755253913</v>
      </c>
      <c r="E59" s="5">
        <f>B59/4</f>
        <v>24.294039188813478</v>
      </c>
    </row>
    <row r="60" spans="1:5" ht="14.25" customHeight="1" x14ac:dyDescent="0.3">
      <c r="A60" s="5" t="s">
        <v>27</v>
      </c>
      <c r="B60" s="5">
        <f t="shared" si="11"/>
        <v>230.34256506875403</v>
      </c>
      <c r="E60" s="5">
        <f>B60/2</f>
        <v>115.17128253437701</v>
      </c>
    </row>
    <row r="61" spans="1:5" ht="14.25" customHeight="1" x14ac:dyDescent="0.3">
      <c r="A61" s="5" t="s">
        <v>82</v>
      </c>
      <c r="B61" s="5">
        <f>M41</f>
        <v>39.402420906701806</v>
      </c>
      <c r="E61" s="5">
        <f>B61/4</f>
        <v>9.8506052266754516</v>
      </c>
    </row>
    <row r="62" spans="1:5" ht="14.25" customHeight="1" x14ac:dyDescent="0.3"/>
    <row r="63" spans="1:5" ht="14.25" customHeight="1" x14ac:dyDescent="0.3"/>
    <row r="64" spans="1: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5" t="s">
        <v>133</v>
      </c>
    </row>
    <row r="2" spans="1:1" ht="14.25" customHeight="1" x14ac:dyDescent="0.3"/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1" ht="14.25" customHeight="1" x14ac:dyDescent="0.3">
      <c r="A1" s="5" t="s">
        <v>134</v>
      </c>
    </row>
    <row r="2" spans="1:11" ht="14.25" customHeight="1" x14ac:dyDescent="0.3"/>
    <row r="3" spans="1:11" ht="14.25" customHeight="1" x14ac:dyDescent="0.3">
      <c r="A3" s="5" t="s">
        <v>67</v>
      </c>
      <c r="C3" s="5">
        <f>6+96+34+15</f>
        <v>151</v>
      </c>
    </row>
    <row r="4" spans="1:11" ht="14.25" customHeight="1" x14ac:dyDescent="0.3"/>
    <row r="5" spans="1:11" ht="14.25" customHeight="1" x14ac:dyDescent="0.3">
      <c r="A5" s="5" t="s">
        <v>81</v>
      </c>
      <c r="C5" s="5">
        <f>66+4+57+31</f>
        <v>158</v>
      </c>
    </row>
    <row r="6" spans="1:11" ht="14.25" customHeight="1" x14ac:dyDescent="0.3"/>
    <row r="7" spans="1:11" ht="14.25" customHeight="1" x14ac:dyDescent="0.3">
      <c r="A7" s="5" t="s">
        <v>77</v>
      </c>
      <c r="C7" s="5">
        <f>53+16+23+78+86+58+31</f>
        <v>345</v>
      </c>
    </row>
    <row r="8" spans="1:11" ht="14.25" customHeight="1" x14ac:dyDescent="0.3"/>
    <row r="9" spans="1:11" ht="14.25" customHeight="1" x14ac:dyDescent="0.3">
      <c r="A9" s="5" t="s">
        <v>95</v>
      </c>
      <c r="C9" s="5">
        <f>72+39+34</f>
        <v>145</v>
      </c>
    </row>
    <row r="10" spans="1:11" ht="14.25" customHeight="1" x14ac:dyDescent="0.3"/>
    <row r="11" spans="1:11" ht="14.25" customHeight="1" x14ac:dyDescent="0.3">
      <c r="A11" s="5" t="s">
        <v>97</v>
      </c>
      <c r="C11" s="5">
        <f>61+26+93+26</f>
        <v>206</v>
      </c>
    </row>
    <row r="12" spans="1:11" ht="14.25" customHeight="1" x14ac:dyDescent="0.3"/>
    <row r="13" spans="1:11" ht="14.25" customHeight="1" x14ac:dyDescent="0.3">
      <c r="A13" s="5" t="s">
        <v>67</v>
      </c>
      <c r="D13" s="5" t="s">
        <v>135</v>
      </c>
      <c r="F13" s="5" t="s">
        <v>109</v>
      </c>
      <c r="H13" s="5" t="s">
        <v>136</v>
      </c>
      <c r="K13" s="5" t="s">
        <v>137</v>
      </c>
    </row>
    <row r="14" spans="1:11" ht="14.25" customHeight="1" x14ac:dyDescent="0.3">
      <c r="A14" s="5" t="s">
        <v>12</v>
      </c>
      <c r="D14" s="6">
        <v>0.4</v>
      </c>
      <c r="F14" s="6">
        <v>0.56527818761308979</v>
      </c>
      <c r="H14" s="5">
        <f t="shared" ref="H14:H18" si="0">D14*151</f>
        <v>60.400000000000006</v>
      </c>
      <c r="K14" s="5">
        <f t="shared" ref="K14:K18" si="1">F14*151</f>
        <v>85.357006329576564</v>
      </c>
    </row>
    <row r="15" spans="1:11" ht="14.25" customHeight="1" x14ac:dyDescent="0.3">
      <c r="A15" s="5" t="s">
        <v>15</v>
      </c>
      <c r="D15" s="6">
        <v>1.8520464858981653</v>
      </c>
      <c r="F15" s="6">
        <v>0.52447316651124476</v>
      </c>
      <c r="H15" s="5">
        <f t="shared" si="0"/>
        <v>279.65901937062296</v>
      </c>
      <c r="K15" s="5">
        <f t="shared" si="1"/>
        <v>79.195448143197964</v>
      </c>
    </row>
    <row r="16" spans="1:11" ht="14.25" customHeight="1" x14ac:dyDescent="0.3">
      <c r="A16" s="5" t="s">
        <v>18</v>
      </c>
      <c r="D16" s="6">
        <v>0.97161614365648452</v>
      </c>
      <c r="F16" s="6">
        <v>0.31725830395116927</v>
      </c>
      <c r="H16" s="5">
        <f t="shared" si="0"/>
        <v>146.71403769212915</v>
      </c>
      <c r="K16" s="5">
        <f t="shared" si="1"/>
        <v>47.906003896626558</v>
      </c>
    </row>
    <row r="17" spans="1:11" ht="14.25" customHeight="1" x14ac:dyDescent="0.3">
      <c r="A17" s="5" t="s">
        <v>21</v>
      </c>
      <c r="D17" s="6">
        <v>6.9543581257815124E-2</v>
      </c>
      <c r="F17" s="6">
        <v>1.27</v>
      </c>
      <c r="H17" s="5">
        <f t="shared" si="0"/>
        <v>10.501080769930084</v>
      </c>
      <c r="K17" s="5">
        <f t="shared" si="1"/>
        <v>191.77</v>
      </c>
    </row>
    <row r="18" spans="1:11" ht="14.25" customHeight="1" x14ac:dyDescent="0.3">
      <c r="A18" s="5" t="s">
        <v>24</v>
      </c>
      <c r="D18" s="6">
        <v>1.662416700013144</v>
      </c>
      <c r="F18" s="6">
        <v>0.15</v>
      </c>
      <c r="H18" s="5">
        <f t="shared" si="0"/>
        <v>251.02492170198474</v>
      </c>
      <c r="K18" s="5">
        <f t="shared" si="1"/>
        <v>22.65</v>
      </c>
    </row>
    <row r="19" spans="1:11" ht="14.25" customHeight="1" x14ac:dyDescent="0.3"/>
    <row r="20" spans="1:11" ht="14.25" customHeight="1" x14ac:dyDescent="0.3">
      <c r="A20" s="5" t="s">
        <v>81</v>
      </c>
    </row>
    <row r="21" spans="1:11" ht="14.25" customHeight="1" x14ac:dyDescent="0.3">
      <c r="A21" s="5" t="s">
        <v>82</v>
      </c>
      <c r="D21" s="6">
        <v>2.7</v>
      </c>
      <c r="F21" s="6">
        <v>0.90987012522244037</v>
      </c>
      <c r="H21" s="5">
        <f t="shared" ref="H21:H24" si="2">D21*158</f>
        <v>426.6</v>
      </c>
      <c r="K21" s="5">
        <f t="shared" ref="K21:K24" si="3">F21*158</f>
        <v>143.75947978514557</v>
      </c>
    </row>
    <row r="22" spans="1:11" ht="14.25" customHeight="1" x14ac:dyDescent="0.3">
      <c r="A22" s="5" t="s">
        <v>21</v>
      </c>
      <c r="D22" s="6">
        <v>0.65249959445295591</v>
      </c>
      <c r="F22" s="6">
        <v>0.22455768560596334</v>
      </c>
      <c r="H22" s="5">
        <f t="shared" si="2"/>
        <v>103.09493592356704</v>
      </c>
      <c r="K22" s="5">
        <f t="shared" si="3"/>
        <v>35.480114325742207</v>
      </c>
    </row>
    <row r="23" spans="1:11" ht="14.25" customHeight="1" x14ac:dyDescent="0.3">
      <c r="A23" s="5" t="s">
        <v>24</v>
      </c>
      <c r="D23" s="6">
        <v>0.42316334391357913</v>
      </c>
      <c r="F23" s="6">
        <v>0.23</v>
      </c>
      <c r="H23" s="5">
        <f t="shared" si="2"/>
        <v>66.859808338345502</v>
      </c>
      <c r="K23" s="5">
        <f t="shared" si="3"/>
        <v>36.340000000000003</v>
      </c>
    </row>
    <row r="24" spans="1:11" ht="14.25" customHeight="1" x14ac:dyDescent="0.3">
      <c r="A24" s="5" t="s">
        <v>27</v>
      </c>
      <c r="D24" s="6">
        <v>0.69794070333499758</v>
      </c>
      <c r="F24" s="6">
        <v>0.8483212410104547</v>
      </c>
      <c r="H24" s="5">
        <f t="shared" si="2"/>
        <v>110.27463112692962</v>
      </c>
      <c r="K24" s="5">
        <f t="shared" si="3"/>
        <v>134.03475607965183</v>
      </c>
    </row>
    <row r="25" spans="1:11" ht="14.25" customHeight="1" x14ac:dyDescent="0.3"/>
    <row r="26" spans="1:11" ht="14.25" customHeight="1" x14ac:dyDescent="0.3">
      <c r="A26" s="5" t="s">
        <v>77</v>
      </c>
    </row>
    <row r="27" spans="1:11" ht="14.25" customHeight="1" x14ac:dyDescent="0.3">
      <c r="A27" s="5" t="s">
        <v>12</v>
      </c>
      <c r="D27" s="6">
        <v>0.16910372521292483</v>
      </c>
      <c r="F27" s="6">
        <v>0.62390114044437095</v>
      </c>
      <c r="H27" s="5">
        <f t="shared" ref="H27:H32" si="4">D27*345</f>
        <v>58.340785198459066</v>
      </c>
      <c r="K27" s="5">
        <f t="shared" ref="K27:K32" si="5">F27*345</f>
        <v>215.24589345330799</v>
      </c>
    </row>
    <row r="28" spans="1:11" ht="14.25" customHeight="1" x14ac:dyDescent="0.3">
      <c r="A28" s="5" t="s">
        <v>15</v>
      </c>
      <c r="D28" s="6">
        <v>0.66093568275210823</v>
      </c>
      <c r="F28" s="6">
        <v>0.80672818589092732</v>
      </c>
      <c r="H28" s="5">
        <f t="shared" si="4"/>
        <v>228.02281054947733</v>
      </c>
      <c r="K28" s="5">
        <f t="shared" si="5"/>
        <v>278.32122413236993</v>
      </c>
    </row>
    <row r="29" spans="1:11" ht="14.25" customHeight="1" x14ac:dyDescent="0.3">
      <c r="A29" s="5" t="s">
        <v>18</v>
      </c>
      <c r="D29" s="6">
        <v>1.9542262227447631</v>
      </c>
      <c r="F29" s="6">
        <v>0.88687904122446926</v>
      </c>
      <c r="H29" s="5">
        <f t="shared" si="4"/>
        <v>674.20804684694326</v>
      </c>
      <c r="K29" s="5">
        <f t="shared" si="5"/>
        <v>305.9732692224419</v>
      </c>
    </row>
    <row r="30" spans="1:11" ht="14.25" customHeight="1" x14ac:dyDescent="0.3">
      <c r="A30" s="5" t="s">
        <v>21</v>
      </c>
      <c r="D30" s="6">
        <v>0.97895493951619605</v>
      </c>
      <c r="F30" s="6">
        <v>0.82285041506711221</v>
      </c>
      <c r="H30" s="5">
        <f t="shared" si="4"/>
        <v>337.73945413308763</v>
      </c>
      <c r="K30" s="5">
        <f t="shared" si="5"/>
        <v>283.88339319815373</v>
      </c>
    </row>
    <row r="31" spans="1:11" ht="14.25" customHeight="1" x14ac:dyDescent="0.3">
      <c r="A31" s="5" t="s">
        <v>24</v>
      </c>
      <c r="D31" s="6">
        <v>0.7916615927779751</v>
      </c>
      <c r="F31" s="6">
        <v>0.24</v>
      </c>
      <c r="H31" s="5">
        <f t="shared" si="4"/>
        <v>273.12324950840139</v>
      </c>
      <c r="K31" s="5">
        <f t="shared" si="5"/>
        <v>82.8</v>
      </c>
    </row>
    <row r="32" spans="1:11" ht="14.25" customHeight="1" x14ac:dyDescent="0.3">
      <c r="A32" s="5" t="s">
        <v>27</v>
      </c>
      <c r="D32" s="6">
        <v>0.3</v>
      </c>
      <c r="F32" s="6">
        <v>0.96875014690519279</v>
      </c>
      <c r="H32" s="5">
        <f t="shared" si="4"/>
        <v>103.5</v>
      </c>
      <c r="K32" s="5">
        <f t="shared" si="5"/>
        <v>334.21880068229149</v>
      </c>
    </row>
    <row r="33" spans="1:11" ht="14.25" customHeight="1" x14ac:dyDescent="0.3"/>
    <row r="34" spans="1:11" ht="14.25" customHeight="1" x14ac:dyDescent="0.3">
      <c r="A34" s="5" t="s">
        <v>95</v>
      </c>
    </row>
    <row r="35" spans="1:11" ht="14.25" customHeight="1" x14ac:dyDescent="0.3">
      <c r="A35" s="5" t="s">
        <v>12</v>
      </c>
      <c r="D35" s="6">
        <v>0.11532088698363108</v>
      </c>
      <c r="F35" s="6">
        <v>0.16935407267701799</v>
      </c>
      <c r="H35" s="5">
        <f t="shared" ref="H35:H38" si="6">D35*145</f>
        <v>16.721528612626507</v>
      </c>
      <c r="K35" s="5">
        <f t="shared" ref="K35:K38" si="7">F35*145</f>
        <v>24.556340538167611</v>
      </c>
    </row>
    <row r="36" spans="1:11" ht="14.25" customHeight="1" x14ac:dyDescent="0.3">
      <c r="A36" s="5" t="s">
        <v>18</v>
      </c>
      <c r="D36" s="6">
        <v>1.7067283480808244</v>
      </c>
      <c r="F36" s="6">
        <v>0.475710524779552</v>
      </c>
      <c r="H36" s="5">
        <f t="shared" si="6"/>
        <v>247.47561047171953</v>
      </c>
      <c r="K36" s="5">
        <f t="shared" si="7"/>
        <v>68.978026093035041</v>
      </c>
    </row>
    <row r="37" spans="1:11" ht="14.25" customHeight="1" x14ac:dyDescent="0.3">
      <c r="A37" s="5" t="s">
        <v>94</v>
      </c>
      <c r="D37" s="6">
        <v>0.50828301461335124</v>
      </c>
      <c r="F37" s="6">
        <v>0.50393971941379712</v>
      </c>
      <c r="H37" s="5">
        <f t="shared" si="6"/>
        <v>73.701037118935929</v>
      </c>
      <c r="K37" s="5">
        <f t="shared" si="7"/>
        <v>73.071259315000589</v>
      </c>
    </row>
    <row r="38" spans="1:11" ht="14.25" customHeight="1" x14ac:dyDescent="0.3">
      <c r="A38" s="5" t="s">
        <v>24</v>
      </c>
      <c r="D38" s="6">
        <v>1.7978994643254114</v>
      </c>
      <c r="F38" s="6">
        <v>0.26</v>
      </c>
      <c r="H38" s="5">
        <f t="shared" si="6"/>
        <v>260.69542232718464</v>
      </c>
      <c r="K38" s="5">
        <f t="shared" si="7"/>
        <v>37.700000000000003</v>
      </c>
    </row>
    <row r="39" spans="1:11" ht="14.25" customHeight="1" x14ac:dyDescent="0.3"/>
    <row r="40" spans="1:11" ht="14.25" customHeight="1" x14ac:dyDescent="0.3">
      <c r="A40" s="5" t="s">
        <v>97</v>
      </c>
    </row>
    <row r="41" spans="1:11" ht="14.25" customHeight="1" x14ac:dyDescent="0.3">
      <c r="A41" s="5" t="s">
        <v>12</v>
      </c>
      <c r="D41" s="6">
        <v>0.9452997296870298</v>
      </c>
      <c r="F41" s="6">
        <v>0.46869742578798801</v>
      </c>
      <c r="H41" s="5">
        <f t="shared" ref="H41:H45" si="8">D41*206</f>
        <v>194.73174431552815</v>
      </c>
      <c r="K41" s="5">
        <f t="shared" ref="K41:K45" si="9">F41*206</f>
        <v>96.551669712325534</v>
      </c>
    </row>
    <row r="42" spans="1:11" ht="14.25" customHeight="1" x14ac:dyDescent="0.3">
      <c r="A42" s="5" t="s">
        <v>82</v>
      </c>
      <c r="D42" s="6">
        <v>2.1</v>
      </c>
      <c r="F42" s="6">
        <v>0.21954512416657479</v>
      </c>
      <c r="H42" s="5">
        <f t="shared" si="8"/>
        <v>432.6</v>
      </c>
      <c r="K42" s="5">
        <f t="shared" si="9"/>
        <v>45.226295578314406</v>
      </c>
    </row>
    <row r="43" spans="1:11" ht="14.25" customHeight="1" x14ac:dyDescent="0.3">
      <c r="A43" s="5" t="s">
        <v>21</v>
      </c>
      <c r="D43" s="6">
        <v>1.2844228509279483</v>
      </c>
      <c r="F43" s="6">
        <v>0.67457253901450709</v>
      </c>
      <c r="H43" s="5">
        <f t="shared" si="8"/>
        <v>264.59110729115736</v>
      </c>
      <c r="K43" s="5">
        <f t="shared" si="9"/>
        <v>138.96194303698846</v>
      </c>
    </row>
    <row r="44" spans="1:11" ht="14.25" customHeight="1" x14ac:dyDescent="0.3">
      <c r="A44" s="5" t="s">
        <v>24</v>
      </c>
      <c r="D44" s="6">
        <v>1.8523663879175478</v>
      </c>
      <c r="F44" s="6">
        <v>0.15183635308622023</v>
      </c>
      <c r="H44" s="5">
        <f t="shared" si="8"/>
        <v>381.58747591101485</v>
      </c>
      <c r="K44" s="5">
        <f t="shared" si="9"/>
        <v>31.278288735761368</v>
      </c>
    </row>
    <row r="45" spans="1:11" ht="14.25" customHeight="1" x14ac:dyDescent="0.3">
      <c r="A45" s="5" t="s">
        <v>27</v>
      </c>
      <c r="D45" s="6">
        <v>0.4</v>
      </c>
      <c r="F45" s="6">
        <v>0.27625308872995746</v>
      </c>
      <c r="H45" s="5">
        <f t="shared" si="8"/>
        <v>82.4</v>
      </c>
      <c r="K45" s="5">
        <f t="shared" si="9"/>
        <v>56.908136278371238</v>
      </c>
    </row>
    <row r="46" spans="1:11" ht="14.25" customHeight="1" x14ac:dyDescent="0.3"/>
    <row r="47" spans="1:11" ht="14.25" customHeight="1" x14ac:dyDescent="0.3">
      <c r="A47" s="5" t="s">
        <v>138</v>
      </c>
      <c r="E47" s="5" t="s">
        <v>114</v>
      </c>
    </row>
    <row r="48" spans="1:11" ht="14.25" customHeight="1" x14ac:dyDescent="0.3">
      <c r="A48" s="5" t="s">
        <v>12</v>
      </c>
      <c r="B48" s="5">
        <f>H41+H35+H27+H14</f>
        <v>330.19405812661375</v>
      </c>
      <c r="E48" s="5">
        <f>B48/5</f>
        <v>66.038811625322751</v>
      </c>
    </row>
    <row r="49" spans="1:5" ht="14.25" customHeight="1" x14ac:dyDescent="0.3">
      <c r="A49" s="5" t="s">
        <v>82</v>
      </c>
      <c r="B49" s="5">
        <f>H42+H21</f>
        <v>859.2</v>
      </c>
      <c r="E49" s="5">
        <f>Agriculture!B49/5</f>
        <v>171.84</v>
      </c>
    </row>
    <row r="50" spans="1:5" ht="14.25" customHeight="1" x14ac:dyDescent="0.3">
      <c r="A50" s="5" t="s">
        <v>21</v>
      </c>
      <c r="B50" s="5">
        <f>H43+H30+H22+H17</f>
        <v>715.92657811774211</v>
      </c>
      <c r="E50" s="5">
        <f t="shared" ref="E50:E51" si="10">B50/4</f>
        <v>178.98164452943553</v>
      </c>
    </row>
    <row r="51" spans="1:5" ht="14.25" customHeight="1" x14ac:dyDescent="0.3">
      <c r="A51" s="5" t="s">
        <v>24</v>
      </c>
      <c r="B51" s="5">
        <f>H44+H38+H31+H23+H18</f>
        <v>1233.2908777869311</v>
      </c>
      <c r="E51" s="5">
        <f t="shared" si="10"/>
        <v>308.32271944673278</v>
      </c>
    </row>
    <row r="52" spans="1:5" ht="14.25" customHeight="1" x14ac:dyDescent="0.3">
      <c r="A52" s="5" t="s">
        <v>27</v>
      </c>
      <c r="B52" s="5">
        <f>H45+H32+H24</f>
        <v>296.17463112692963</v>
      </c>
      <c r="E52" s="5">
        <f>B52/2</f>
        <v>148.08731556346481</v>
      </c>
    </row>
    <row r="53" spans="1:5" ht="14.25" customHeight="1" x14ac:dyDescent="0.3">
      <c r="A53" s="5" t="s">
        <v>18</v>
      </c>
      <c r="B53" s="5">
        <f>H36+H29+H16</f>
        <v>1068.3976950107919</v>
      </c>
      <c r="E53" s="5">
        <f>B53/5</f>
        <v>213.67953900215838</v>
      </c>
    </row>
    <row r="54" spans="1:5" ht="14.25" customHeight="1" x14ac:dyDescent="0.3">
      <c r="A54" s="5" t="s">
        <v>94</v>
      </c>
      <c r="B54" s="5">
        <f>H37</f>
        <v>73.701037118935929</v>
      </c>
      <c r="E54" s="5">
        <f>B54/2</f>
        <v>36.850518559467965</v>
      </c>
    </row>
    <row r="55" spans="1:5" ht="14.25" customHeight="1" x14ac:dyDescent="0.3">
      <c r="A55" s="5" t="s">
        <v>15</v>
      </c>
      <c r="B55" s="5">
        <f>H15+H28</f>
        <v>507.68182992010031</v>
      </c>
      <c r="E55" s="5">
        <f>B55/5</f>
        <v>101.53636598402007</v>
      </c>
    </row>
    <row r="56" spans="1:5" ht="14.25" customHeight="1" x14ac:dyDescent="0.3"/>
    <row r="57" spans="1:5" ht="14.25" customHeight="1" x14ac:dyDescent="0.3">
      <c r="A57" s="5" t="s">
        <v>139</v>
      </c>
    </row>
    <row r="58" spans="1:5" ht="14.25" customHeight="1" x14ac:dyDescent="0.3">
      <c r="A58" s="5" t="s">
        <v>12</v>
      </c>
      <c r="B58" s="5">
        <f>K41+K35+K27+K14</f>
        <v>421.71091003337773</v>
      </c>
      <c r="E58" s="5">
        <f t="shared" ref="E58:E59" si="11">B58/5</f>
        <v>84.342182006675543</v>
      </c>
    </row>
    <row r="59" spans="1:5" ht="14.25" customHeight="1" x14ac:dyDescent="0.3">
      <c r="A59" s="5" t="s">
        <v>82</v>
      </c>
      <c r="B59" s="5">
        <f>K42+K22</f>
        <v>80.706409904056613</v>
      </c>
      <c r="E59" s="5">
        <f t="shared" si="11"/>
        <v>16.141281980811321</v>
      </c>
    </row>
    <row r="60" spans="1:5" ht="14.25" customHeight="1" x14ac:dyDescent="0.3">
      <c r="A60" s="5" t="s">
        <v>21</v>
      </c>
      <c r="B60" s="5">
        <f>K43+K30+K22+K17</f>
        <v>650.09545056088439</v>
      </c>
      <c r="E60" s="5">
        <f t="shared" ref="E60:E61" si="12">B60/4</f>
        <v>162.5238626402211</v>
      </c>
    </row>
    <row r="61" spans="1:5" ht="14.25" customHeight="1" x14ac:dyDescent="0.3">
      <c r="A61" s="5" t="s">
        <v>24</v>
      </c>
      <c r="B61" s="5">
        <f>K44+K38+K31+K23+K18</f>
        <v>210.76828873576136</v>
      </c>
      <c r="E61" s="5">
        <f t="shared" si="12"/>
        <v>52.69207218394034</v>
      </c>
    </row>
    <row r="62" spans="1:5" ht="14.25" customHeight="1" x14ac:dyDescent="0.3">
      <c r="A62" s="5" t="s">
        <v>27</v>
      </c>
      <c r="B62" s="5">
        <f>K45+K32+K24</f>
        <v>525.1616930403145</v>
      </c>
      <c r="E62" s="5">
        <f>B62/2</f>
        <v>262.58084652015725</v>
      </c>
    </row>
    <row r="63" spans="1:5" ht="14.25" customHeight="1" x14ac:dyDescent="0.3">
      <c r="A63" s="5" t="s">
        <v>18</v>
      </c>
      <c r="B63" s="5">
        <f>K36+K29+K16</f>
        <v>422.8572992121035</v>
      </c>
      <c r="E63" s="5">
        <f>B63/5</f>
        <v>84.571459842420694</v>
      </c>
    </row>
    <row r="64" spans="1:5" ht="14.25" customHeight="1" x14ac:dyDescent="0.3">
      <c r="A64" s="5" t="s">
        <v>94</v>
      </c>
      <c r="B64" s="5">
        <f>K37</f>
        <v>73.071259315000589</v>
      </c>
      <c r="E64" s="5">
        <f>B64/2</f>
        <v>36.535629657500294</v>
      </c>
    </row>
    <row r="65" spans="1:5" ht="14.25" customHeight="1" x14ac:dyDescent="0.3">
      <c r="A65" s="5" t="s">
        <v>15</v>
      </c>
      <c r="B65" s="5">
        <f>K28+K15</f>
        <v>357.51667227556788</v>
      </c>
      <c r="E65" s="5">
        <f>B65/4</f>
        <v>89.379168068891971</v>
      </c>
    </row>
    <row r="66" spans="1:5" ht="14.25" customHeight="1" x14ac:dyDescent="0.3"/>
    <row r="67" spans="1:5" ht="14.25" customHeight="1" x14ac:dyDescent="0.3"/>
    <row r="68" spans="1:5" ht="14.25" customHeight="1" x14ac:dyDescent="0.3"/>
    <row r="69" spans="1:5" ht="14.25" customHeight="1" x14ac:dyDescent="0.3"/>
    <row r="70" spans="1:5" ht="14.25" customHeight="1" x14ac:dyDescent="0.3"/>
    <row r="71" spans="1:5" ht="14.25" customHeight="1" x14ac:dyDescent="0.3"/>
    <row r="72" spans="1:5" ht="14.25" customHeight="1" x14ac:dyDescent="0.3"/>
    <row r="73" spans="1:5" ht="14.25" customHeight="1" x14ac:dyDescent="0.3"/>
    <row r="74" spans="1:5" ht="14.25" customHeight="1" x14ac:dyDescent="0.3"/>
    <row r="75" spans="1:5" ht="14.25" customHeight="1" x14ac:dyDescent="0.3"/>
    <row r="76" spans="1:5" ht="14.25" customHeight="1" x14ac:dyDescent="0.3"/>
    <row r="77" spans="1:5" ht="14.25" customHeight="1" x14ac:dyDescent="0.3"/>
    <row r="78" spans="1:5" ht="14.25" customHeight="1" x14ac:dyDescent="0.3"/>
    <row r="79" spans="1:5" ht="14.25" customHeight="1" x14ac:dyDescent="0.3"/>
    <row r="80" spans="1: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workbookViewId="0">
      <selection activeCell="S10" sqref="S10"/>
    </sheetView>
  </sheetViews>
  <sheetFormatPr defaultColWidth="14.44140625" defaultRowHeight="15" customHeight="1" x14ac:dyDescent="0.3"/>
  <cols>
    <col min="1" max="16" width="8.6640625" customWidth="1"/>
    <col min="17" max="17" width="9.77734375" customWidth="1"/>
    <col min="18" max="18" width="9.88671875" customWidth="1"/>
    <col min="19" max="19" width="10.109375" customWidth="1"/>
    <col min="20" max="26" width="8.6640625" customWidth="1"/>
  </cols>
  <sheetData>
    <row r="1" spans="1:19" ht="14.25" customHeight="1" x14ac:dyDescent="0.3">
      <c r="A1" s="5" t="s">
        <v>140</v>
      </c>
    </row>
    <row r="2" spans="1:19" ht="14.25" customHeight="1" x14ac:dyDescent="0.3"/>
    <row r="3" spans="1:19" ht="14.25" customHeight="1" x14ac:dyDescent="0.3">
      <c r="A3" s="5" t="s">
        <v>47</v>
      </c>
      <c r="C3" s="5">
        <v>2</v>
      </c>
    </row>
    <row r="4" spans="1:19" ht="14.25" customHeight="1" x14ac:dyDescent="0.3"/>
    <row r="5" spans="1:19" ht="14.25" customHeight="1" x14ac:dyDescent="0.3">
      <c r="A5" s="5" t="s">
        <v>61</v>
      </c>
      <c r="C5" s="5">
        <v>42</v>
      </c>
    </row>
    <row r="6" spans="1:19" ht="14.25" customHeight="1" x14ac:dyDescent="0.3"/>
    <row r="7" spans="1:19" ht="14.25" customHeight="1" x14ac:dyDescent="0.3">
      <c r="A7" s="5" t="s">
        <v>62</v>
      </c>
      <c r="C7" s="5">
        <v>25</v>
      </c>
    </row>
    <row r="8" spans="1:19" ht="14.25" customHeight="1" x14ac:dyDescent="0.3"/>
    <row r="9" spans="1:19" ht="14.25" customHeight="1" x14ac:dyDescent="0.3">
      <c r="A9" s="5" t="s">
        <v>47</v>
      </c>
      <c r="E9" s="5" t="s">
        <v>141</v>
      </c>
      <c r="H9" s="5" t="s">
        <v>142</v>
      </c>
      <c r="K9" s="5" t="s">
        <v>143</v>
      </c>
      <c r="N9" s="5" t="s">
        <v>144</v>
      </c>
      <c r="Q9" t="s">
        <v>47</v>
      </c>
      <c r="R9" t="s">
        <v>61</v>
      </c>
      <c r="S9" t="s">
        <v>62</v>
      </c>
    </row>
    <row r="10" spans="1:19" ht="14.25" customHeight="1" x14ac:dyDescent="0.3">
      <c r="A10" s="5" t="s">
        <v>12</v>
      </c>
      <c r="E10" s="6">
        <v>0</v>
      </c>
      <c r="H10" s="6">
        <v>0.48270007940438597</v>
      </c>
      <c r="K10" s="5">
        <f t="shared" ref="K10:K15" si="0">E10*2</f>
        <v>0</v>
      </c>
      <c r="N10" s="5">
        <f>Energy!H10*2</f>
        <v>0.96540015880877195</v>
      </c>
      <c r="Q10" s="5" t="s">
        <v>12</v>
      </c>
      <c r="R10" s="5" t="s">
        <v>12</v>
      </c>
      <c r="S10" s="5" t="s">
        <v>12</v>
      </c>
    </row>
    <row r="11" spans="1:19" ht="14.25" customHeight="1" x14ac:dyDescent="0.3">
      <c r="A11" s="5" t="s">
        <v>15</v>
      </c>
      <c r="E11" s="6">
        <v>3.8977320725745113E-2</v>
      </c>
      <c r="H11" s="6">
        <v>0.85956770439183139</v>
      </c>
      <c r="K11" s="5">
        <f t="shared" si="0"/>
        <v>7.7954641451490225E-2</v>
      </c>
      <c r="N11" s="5">
        <f>Energy!H11*2</f>
        <v>1.7191354087836628</v>
      </c>
      <c r="Q11" s="5" t="s">
        <v>15</v>
      </c>
      <c r="R11" s="5" t="s">
        <v>15</v>
      </c>
      <c r="S11" s="5" t="s">
        <v>15</v>
      </c>
    </row>
    <row r="12" spans="1:19" ht="14.25" customHeight="1" x14ac:dyDescent="0.3">
      <c r="A12" s="5" t="s">
        <v>18</v>
      </c>
      <c r="E12" s="6">
        <v>0.41849678201267904</v>
      </c>
      <c r="H12" s="6">
        <v>0.47773308393334424</v>
      </c>
      <c r="K12" s="5">
        <f t="shared" si="0"/>
        <v>0.83699356402535807</v>
      </c>
      <c r="N12" s="5">
        <f>Energy!H12*2</f>
        <v>0.95546616786668848</v>
      </c>
      <c r="Q12" s="5" t="s">
        <v>18</v>
      </c>
      <c r="R12" s="5" t="s">
        <v>18</v>
      </c>
      <c r="S12" s="5" t="s">
        <v>18</v>
      </c>
    </row>
    <row r="13" spans="1:19" ht="14.25" customHeight="1" x14ac:dyDescent="0.3">
      <c r="A13" s="5" t="s">
        <v>21</v>
      </c>
      <c r="E13" s="6">
        <v>1.9053669301556477</v>
      </c>
      <c r="H13" s="6">
        <v>1.2</v>
      </c>
      <c r="K13" s="5">
        <f t="shared" si="0"/>
        <v>3.8107338603112955</v>
      </c>
      <c r="N13" s="5">
        <f>Energy!H13*2</f>
        <v>2.4</v>
      </c>
      <c r="Q13" s="5" t="s">
        <v>21</v>
      </c>
      <c r="R13" s="5" t="s">
        <v>21</v>
      </c>
      <c r="S13" s="5" t="s">
        <v>21</v>
      </c>
    </row>
    <row r="14" spans="1:19" ht="14.25" customHeight="1" x14ac:dyDescent="0.3">
      <c r="A14" s="5" t="s">
        <v>24</v>
      </c>
      <c r="E14" s="6">
        <v>0.1539535411727071</v>
      </c>
      <c r="H14" s="6">
        <v>0.2</v>
      </c>
      <c r="K14" s="5">
        <f t="shared" si="0"/>
        <v>0.3079070823454142</v>
      </c>
      <c r="N14" s="5">
        <f>Energy!H14*2</f>
        <v>0.4</v>
      </c>
      <c r="Q14" s="5" t="s">
        <v>24</v>
      </c>
      <c r="R14" s="5" t="s">
        <v>24</v>
      </c>
      <c r="S14" s="5" t="s">
        <v>24</v>
      </c>
    </row>
    <row r="15" spans="1:19" ht="14.25" customHeight="1" x14ac:dyDescent="0.3">
      <c r="A15" s="5" t="s">
        <v>27</v>
      </c>
      <c r="E15" s="6">
        <v>0</v>
      </c>
      <c r="H15" s="6">
        <v>0.11722131599705055</v>
      </c>
      <c r="K15" s="5">
        <f t="shared" si="0"/>
        <v>0</v>
      </c>
      <c r="N15" s="5">
        <f>Energy!H15*2</f>
        <v>0.23444263199410109</v>
      </c>
      <c r="Q15" s="5" t="s">
        <v>27</v>
      </c>
      <c r="R15" s="5" t="s">
        <v>27</v>
      </c>
      <c r="S15" s="5" t="s">
        <v>27</v>
      </c>
    </row>
    <row r="16" spans="1:19" ht="14.25" customHeight="1" x14ac:dyDescent="0.3">
      <c r="Q16" s="33">
        <v>44418</v>
      </c>
    </row>
    <row r="17" spans="1:14" ht="14.25" customHeight="1" x14ac:dyDescent="0.3">
      <c r="A17" s="5" t="s">
        <v>61</v>
      </c>
    </row>
    <row r="18" spans="1:14" ht="14.25" customHeight="1" x14ac:dyDescent="0.3">
      <c r="A18" s="5" t="s">
        <v>12</v>
      </c>
      <c r="E18" s="6">
        <v>0.1</v>
      </c>
      <c r="H18" s="6">
        <v>0.20484329481120001</v>
      </c>
      <c r="K18" s="5">
        <f t="shared" ref="K18:K23" si="1">E18*42</f>
        <v>4.2</v>
      </c>
      <c r="N18" s="5">
        <f t="shared" ref="N18:N23" si="2">H18*42</f>
        <v>8.6034183820703998</v>
      </c>
    </row>
    <row r="19" spans="1:14" ht="14.25" customHeight="1" x14ac:dyDescent="0.3">
      <c r="A19" s="5" t="s">
        <v>15</v>
      </c>
      <c r="E19" s="6">
        <v>0.61117881534371632</v>
      </c>
      <c r="H19" s="6">
        <v>9.9048964091992264E-2</v>
      </c>
      <c r="K19" s="5">
        <f t="shared" si="1"/>
        <v>25.669510244436086</v>
      </c>
      <c r="N19" s="5">
        <f t="shared" si="2"/>
        <v>4.1600564918636751</v>
      </c>
    </row>
    <row r="20" spans="1:14" ht="14.25" customHeight="1" x14ac:dyDescent="0.3">
      <c r="A20" s="5" t="s">
        <v>18</v>
      </c>
      <c r="E20" s="6">
        <v>1.8520893577550459</v>
      </c>
      <c r="H20" s="6">
        <v>0.69705203242204794</v>
      </c>
      <c r="K20" s="5">
        <f t="shared" si="1"/>
        <v>77.787753025711922</v>
      </c>
      <c r="N20" s="5">
        <f t="shared" si="2"/>
        <v>29.276185361726014</v>
      </c>
    </row>
    <row r="21" spans="1:14" ht="14.25" customHeight="1" x14ac:dyDescent="0.3">
      <c r="A21" s="5" t="s">
        <v>21</v>
      </c>
      <c r="E21" s="6">
        <v>1.3354267395537436</v>
      </c>
      <c r="H21" s="6">
        <v>0.95</v>
      </c>
      <c r="K21" s="5">
        <f t="shared" si="1"/>
        <v>56.087923061257229</v>
      </c>
      <c r="N21" s="5">
        <f t="shared" si="2"/>
        <v>39.9</v>
      </c>
    </row>
    <row r="22" spans="1:14" ht="14.25" customHeight="1" x14ac:dyDescent="0.3">
      <c r="A22" s="5" t="s">
        <v>24</v>
      </c>
      <c r="E22" s="6">
        <v>0.84205676111272276</v>
      </c>
      <c r="H22" s="6">
        <v>0.32</v>
      </c>
      <c r="K22" s="5">
        <f t="shared" si="1"/>
        <v>35.366383966734354</v>
      </c>
      <c r="N22" s="5">
        <f t="shared" si="2"/>
        <v>13.44</v>
      </c>
    </row>
    <row r="23" spans="1:14" ht="14.25" customHeight="1" x14ac:dyDescent="0.3">
      <c r="A23" s="5" t="s">
        <v>27</v>
      </c>
      <c r="E23" s="6">
        <v>0.3</v>
      </c>
      <c r="H23" s="6">
        <v>0.50347305703893974</v>
      </c>
      <c r="K23" s="5">
        <f t="shared" si="1"/>
        <v>12.6</v>
      </c>
      <c r="N23" s="5">
        <f t="shared" si="2"/>
        <v>21.145868395635468</v>
      </c>
    </row>
    <row r="24" spans="1:14" ht="14.25" customHeight="1" x14ac:dyDescent="0.3"/>
    <row r="25" spans="1:14" ht="14.25" customHeight="1" x14ac:dyDescent="0.3">
      <c r="A25" s="5" t="s">
        <v>62</v>
      </c>
    </row>
    <row r="26" spans="1:14" ht="14.25" customHeight="1" x14ac:dyDescent="0.3">
      <c r="A26" s="5" t="s">
        <v>12</v>
      </c>
      <c r="E26" s="6">
        <v>0</v>
      </c>
      <c r="H26" s="6">
        <v>0.56527818761308979</v>
      </c>
      <c r="K26" s="5">
        <f t="shared" ref="K26:K31" si="3">E26*25</f>
        <v>0</v>
      </c>
      <c r="N26" s="5">
        <f t="shared" ref="N26:N31" si="4">H26*20</f>
        <v>11.305563752261795</v>
      </c>
    </row>
    <row r="27" spans="1:14" ht="14.25" customHeight="1" x14ac:dyDescent="0.3">
      <c r="A27" s="5" t="s">
        <v>15</v>
      </c>
      <c r="E27" s="6">
        <v>0.14415463027171604</v>
      </c>
      <c r="H27" s="6">
        <v>0.52447316651124476</v>
      </c>
      <c r="K27" s="5">
        <f t="shared" si="3"/>
        <v>3.6038657567929011</v>
      </c>
      <c r="N27" s="5">
        <f t="shared" si="4"/>
        <v>10.489463330224895</v>
      </c>
    </row>
    <row r="28" spans="1:14" ht="14.25" customHeight="1" x14ac:dyDescent="0.3">
      <c r="A28" s="5" t="s">
        <v>18</v>
      </c>
      <c r="E28" s="6">
        <v>0.79949919433840244</v>
      </c>
      <c r="H28" s="6">
        <v>0.31725830395116927</v>
      </c>
      <c r="K28" s="5">
        <f t="shared" si="3"/>
        <v>19.987479858460063</v>
      </c>
      <c r="N28" s="5">
        <f t="shared" si="4"/>
        <v>6.3451660790233859</v>
      </c>
    </row>
    <row r="29" spans="1:14" ht="14.25" customHeight="1" x14ac:dyDescent="0.3">
      <c r="A29" s="5" t="s">
        <v>21</v>
      </c>
      <c r="E29" s="6">
        <v>0.56981791524513437</v>
      </c>
      <c r="H29" s="6">
        <v>1.27</v>
      </c>
      <c r="K29" s="5">
        <f t="shared" si="3"/>
        <v>14.24544788112836</v>
      </c>
      <c r="N29" s="5">
        <f t="shared" si="4"/>
        <v>25.4</v>
      </c>
    </row>
    <row r="30" spans="1:14" ht="14.25" customHeight="1" x14ac:dyDescent="0.3">
      <c r="A30" s="5" t="s">
        <v>24</v>
      </c>
      <c r="E30" s="6">
        <v>1.9102973659931222</v>
      </c>
      <c r="H30" s="6">
        <v>0.15</v>
      </c>
      <c r="K30" s="5">
        <f t="shared" si="3"/>
        <v>47.757434149828057</v>
      </c>
      <c r="N30" s="5">
        <f t="shared" si="4"/>
        <v>3</v>
      </c>
    </row>
    <row r="31" spans="1:14" ht="14.25" customHeight="1" x14ac:dyDescent="0.3">
      <c r="A31" s="5" t="s">
        <v>27</v>
      </c>
      <c r="E31" s="6">
        <v>0.23862264025574609</v>
      </c>
      <c r="H31" s="6">
        <v>0.81380855869235258</v>
      </c>
      <c r="K31" s="5">
        <f t="shared" si="3"/>
        <v>5.9655660063936526</v>
      </c>
      <c r="N31" s="5">
        <f t="shared" si="4"/>
        <v>16.27617117384705</v>
      </c>
    </row>
    <row r="32" spans="1:14" ht="14.25" customHeight="1" x14ac:dyDescent="0.3"/>
    <row r="33" spans="1:6" ht="14.25" customHeight="1" x14ac:dyDescent="0.3">
      <c r="A33" s="5" t="s">
        <v>145</v>
      </c>
      <c r="F33" s="5" t="s">
        <v>146</v>
      </c>
    </row>
    <row r="34" spans="1:6" ht="14.25" customHeight="1" x14ac:dyDescent="0.3">
      <c r="A34" s="5" t="s">
        <v>12</v>
      </c>
      <c r="B34" s="5">
        <f>K18+K26+K10</f>
        <v>4.2</v>
      </c>
      <c r="F34" s="5">
        <f>4.2/5</f>
        <v>0.84000000000000008</v>
      </c>
    </row>
    <row r="35" spans="1:6" ht="14.25" customHeight="1" x14ac:dyDescent="0.3">
      <c r="A35" s="5" t="s">
        <v>15</v>
      </c>
      <c r="B35" s="5">
        <f t="shared" ref="B35:B39" si="5">K27+K19+K11</f>
        <v>29.35133064268048</v>
      </c>
      <c r="F35" s="5">
        <f>29.35/4</f>
        <v>7.3375000000000004</v>
      </c>
    </row>
    <row r="36" spans="1:6" ht="14.25" customHeight="1" x14ac:dyDescent="0.3">
      <c r="A36" s="5" t="s">
        <v>18</v>
      </c>
      <c r="B36" s="5">
        <f t="shared" si="5"/>
        <v>98.612226448197347</v>
      </c>
      <c r="F36" s="5">
        <f>98.61/5</f>
        <v>19.722000000000001</v>
      </c>
    </row>
    <row r="37" spans="1:6" ht="14.25" customHeight="1" x14ac:dyDescent="0.3">
      <c r="A37" s="5" t="s">
        <v>21</v>
      </c>
      <c r="B37" s="5">
        <f t="shared" si="5"/>
        <v>74.144104802696887</v>
      </c>
      <c r="F37" s="5">
        <f>74.14/2</f>
        <v>37.07</v>
      </c>
    </row>
    <row r="38" spans="1:6" ht="14.25" customHeight="1" x14ac:dyDescent="0.3">
      <c r="A38" s="5" t="s">
        <v>24</v>
      </c>
      <c r="B38" s="5">
        <f t="shared" si="5"/>
        <v>83.431725198907813</v>
      </c>
      <c r="F38" s="5">
        <f>83.43/4</f>
        <v>20.857500000000002</v>
      </c>
    </row>
    <row r="39" spans="1:6" ht="14.25" customHeight="1" x14ac:dyDescent="0.3">
      <c r="A39" s="5" t="s">
        <v>27</v>
      </c>
      <c r="B39" s="5">
        <f t="shared" si="5"/>
        <v>18.565566006393652</v>
      </c>
      <c r="F39" s="5">
        <f>18.56/2</f>
        <v>9.2799999999999994</v>
      </c>
    </row>
    <row r="40" spans="1:6" ht="14.25" customHeight="1" x14ac:dyDescent="0.3"/>
    <row r="41" spans="1:6" ht="14.25" customHeight="1" x14ac:dyDescent="0.3"/>
    <row r="42" spans="1:6" ht="14.25" customHeight="1" x14ac:dyDescent="0.3">
      <c r="A42" s="5" t="s">
        <v>147</v>
      </c>
    </row>
    <row r="43" spans="1:6" ht="14.25" customHeight="1" x14ac:dyDescent="0.3">
      <c r="A43" s="5" t="s">
        <v>12</v>
      </c>
      <c r="B43" s="5">
        <f t="shared" ref="B43:B48" si="6">N26+N18+N10</f>
        <v>20.874382293140968</v>
      </c>
      <c r="F43" s="5">
        <f>20.87/5</f>
        <v>4.1740000000000004</v>
      </c>
    </row>
    <row r="44" spans="1:6" ht="14.25" customHeight="1" x14ac:dyDescent="0.3">
      <c r="A44" s="5" t="s">
        <v>15</v>
      </c>
      <c r="B44" s="5">
        <f t="shared" si="6"/>
        <v>16.368655230872236</v>
      </c>
      <c r="F44" s="5">
        <f>16.37/4</f>
        <v>4.0925000000000002</v>
      </c>
    </row>
    <row r="45" spans="1:6" ht="14.25" customHeight="1" x14ac:dyDescent="0.3">
      <c r="A45" s="5" t="s">
        <v>18</v>
      </c>
      <c r="B45" s="5">
        <f t="shared" si="6"/>
        <v>36.576817608616089</v>
      </c>
      <c r="F45" s="5">
        <f>36.58/5</f>
        <v>7.3159999999999998</v>
      </c>
    </row>
    <row r="46" spans="1:6" ht="14.25" customHeight="1" x14ac:dyDescent="0.3">
      <c r="A46" s="5" t="s">
        <v>21</v>
      </c>
      <c r="B46" s="5">
        <f t="shared" si="6"/>
        <v>67.7</v>
      </c>
      <c r="F46" s="5">
        <f>67.7/4</f>
        <v>16.925000000000001</v>
      </c>
    </row>
    <row r="47" spans="1:6" ht="14.25" customHeight="1" x14ac:dyDescent="0.3">
      <c r="A47" s="5" t="s">
        <v>24</v>
      </c>
      <c r="B47" s="5">
        <f t="shared" si="6"/>
        <v>16.839999999999996</v>
      </c>
      <c r="F47" s="5">
        <f>B47/4</f>
        <v>4.2099999999999991</v>
      </c>
    </row>
    <row r="48" spans="1:6" ht="14.25" customHeight="1" x14ac:dyDescent="0.3">
      <c r="A48" s="5" t="s">
        <v>27</v>
      </c>
      <c r="B48" s="5">
        <f t="shared" si="6"/>
        <v>37.656482201476621</v>
      </c>
      <c r="F48" s="5">
        <f>B48/2</f>
        <v>18.82824110073831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Scheduling2 (2)</vt:lpstr>
      <vt:lpstr>Product portfolio</vt:lpstr>
      <vt:lpstr>Scheduling</vt:lpstr>
      <vt:lpstr>Scheduling2</vt:lpstr>
      <vt:lpstr>Automotive</vt:lpstr>
      <vt:lpstr>Airplane</vt:lpstr>
      <vt:lpstr>Sheet5</vt:lpstr>
      <vt:lpstr>Agriculture</vt:lpstr>
      <vt:lpstr>Energy</vt:lpstr>
      <vt:lpstr>New product</vt:lpstr>
      <vt:lpstr>Order pattern</vt:lpstr>
      <vt:lpstr>Sheet6</vt:lpstr>
      <vt:lpstr>Machine Information</vt:lpstr>
      <vt:lpstr>Maintenance</vt:lpstr>
      <vt:lpstr>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UT-werkplek x64</dc:creator>
  <cp:lastModifiedBy>Mats Olde Dubbelink</cp:lastModifiedBy>
  <dcterms:created xsi:type="dcterms:W3CDTF">2017-12-12T08:58:28Z</dcterms:created>
  <dcterms:modified xsi:type="dcterms:W3CDTF">2022-04-13T15:01:07Z</dcterms:modified>
</cp:coreProperties>
</file>