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5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STAT FILE\"/>
    </mc:Choice>
  </mc:AlternateContent>
  <xr:revisionPtr revIDLastSave="0" documentId="13_ncr:1_{9C40C5D5-5DC5-4E77-9C91-9C87C5FDE32A}" xr6:coauthVersionLast="47" xr6:coauthVersionMax="47" xr10:uidLastSave="{00000000-0000-0000-0000-000000000000}"/>
  <bookViews>
    <workbookView xWindow="-120" yWindow="-120" windowWidth="20730" windowHeight="11040" xr2:uid="{37E2D48E-76A9-428C-A65F-624BF890D5F0}"/>
  </bookViews>
  <sheets>
    <sheet name="INTRODUCTION _STATISTICS_ASSI_1" sheetId="2" r:id="rId1"/>
    <sheet name="APPLIED_STATESTICS_ASSI_2" sheetId="4" r:id="rId2"/>
  </sheets>
  <definedNames>
    <definedName name="_xlchart.v1.0" hidden="1">'INTRODUCTION _STATISTICS_ASSI_1'!$C$306</definedName>
    <definedName name="_xlchart.v1.1" hidden="1">'INTRODUCTION _STATISTICS_ASSI_1'!$C$307:$C$311</definedName>
    <definedName name="_xlchart.v1.10" hidden="1">'INTRODUCTION _STATISTICS_ASSI_1'!$C$264</definedName>
    <definedName name="_xlchart.v1.11" hidden="1">'INTRODUCTION _STATISTICS_ASSI_1'!$C$265:$C$269</definedName>
    <definedName name="_xlchart.v1.12" hidden="1">'INTRODUCTION _STATISTICS_ASSI_1'!$D$264</definedName>
    <definedName name="_xlchart.v1.13" hidden="1">'INTRODUCTION _STATISTICS_ASSI_1'!$D$265:$D$269</definedName>
    <definedName name="_xlchart.v1.14" hidden="1">'INTRODUCTION _STATISTICS_ASSI_1'!$C$320:$C$329</definedName>
    <definedName name="_xlchart.v1.15" hidden="1">'INTRODUCTION _STATISTICS_ASSI_1'!$D$320:$D$329</definedName>
    <definedName name="_xlchart.v1.16" hidden="1">'INTRODUCTION _STATISTICS_ASSI_1'!$E$320:$E$329</definedName>
    <definedName name="_xlchart.v1.17" hidden="1">'INTRODUCTION _STATISTICS_ASSI_1'!$F$320:$F$329</definedName>
    <definedName name="_xlchart.v1.18" hidden="1">'INTRODUCTION _STATISTICS_ASSI_1'!$G$320:$G$329</definedName>
    <definedName name="_xlchart.v1.19" hidden="1">'INTRODUCTION _STATISTICS_ASSI_1'!$B$278:$K$278</definedName>
    <definedName name="_xlchart.v1.2" hidden="1">'INTRODUCTION _STATISTICS_ASSI_1'!$D$306</definedName>
    <definedName name="_xlchart.v1.20" hidden="1">'INTRODUCTION _STATISTICS_ASSI_1'!$B$279:$K$279</definedName>
    <definedName name="_xlchart.v1.21" hidden="1">'INTRODUCTION _STATISTICS_ASSI_1'!$B$280:$K$280</definedName>
    <definedName name="_xlchart.v1.22" hidden="1">'INTRODUCTION _STATISTICS_ASSI_1'!$B$281:$K$281</definedName>
    <definedName name="_xlchart.v1.23" hidden="1">'INTRODUCTION _STATISTICS_ASSI_1'!$B$282:$K$282</definedName>
    <definedName name="_xlchart.v1.24" hidden="1">'INTRODUCTION _STATISTICS_ASSI_1'!$B$283:$K$283</definedName>
    <definedName name="_xlchart.v1.25" hidden="1">'INTRODUCTION _STATISTICS_ASSI_1'!$B$284:$K$284</definedName>
    <definedName name="_xlchart.v1.26" hidden="1">'INTRODUCTION _STATISTICS_ASSI_1'!$B$285:$K$285</definedName>
    <definedName name="_xlchart.v1.27" hidden="1">'INTRODUCTION _STATISTICS_ASSI_1'!$B$286:$K$286</definedName>
    <definedName name="_xlchart.v1.28" hidden="1">'INTRODUCTION _STATISTICS_ASSI_1'!$B$287:$K$287</definedName>
    <definedName name="_xlchart.v1.3" hidden="1">'INTRODUCTION _STATISTICS_ASSI_1'!$D$307:$D$311</definedName>
    <definedName name="_xlchart.v1.4" hidden="1">'INTRODUCTION _STATISTICS_ASSI_1'!$D$363:$D$372</definedName>
    <definedName name="_xlchart.v1.5" hidden="1">'INTRODUCTION _STATISTICS_ASSI_1'!$E$363:$E$372</definedName>
    <definedName name="_xlchart.v1.6" hidden="1">'INTRODUCTION _STATISTICS_ASSI_1'!$F$363:$F$372</definedName>
    <definedName name="_xlchart.v1.7" hidden="1">'INTRODUCTION _STATISTICS_ASSI_1'!$G$363:$G$372</definedName>
    <definedName name="_xlchart.v1.8" hidden="1">'INTRODUCTION _STATISTICS_ASSI_1'!$H$363:$H$372</definedName>
    <definedName name="_xlchart.v1.9" hidden="1">'INTRODUCTION _STATISTICS_ASSI_1'!$I$363:$I$372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9" i="2" l="1"/>
  <c r="C65" i="2"/>
  <c r="C62" i="2"/>
  <c r="C46" i="2"/>
  <c r="C43" i="2"/>
  <c r="C40" i="2"/>
  <c r="D17" i="2"/>
  <c r="D14" i="2"/>
  <c r="Q149" i="4"/>
  <c r="Q148" i="4"/>
  <c r="Q144" i="4"/>
  <c r="Q142" i="4"/>
  <c r="Q141" i="4"/>
  <c r="N163" i="4"/>
  <c r="D234" i="2"/>
  <c r="D233" i="2"/>
  <c r="B162" i="4"/>
  <c r="B141" i="4"/>
  <c r="O118" i="4"/>
  <c r="O117" i="4"/>
  <c r="B118" i="4"/>
  <c r="N98" i="4"/>
  <c r="B98" i="4"/>
  <c r="B78" i="4"/>
  <c r="S64" i="4"/>
  <c r="S63" i="4"/>
  <c r="E66" i="4"/>
  <c r="E64" i="4"/>
  <c r="R52" i="4"/>
  <c r="B48" i="4"/>
  <c r="AD38" i="4"/>
  <c r="AD36" i="4"/>
  <c r="O40" i="4"/>
  <c r="E39" i="4"/>
  <c r="AA21" i="4"/>
  <c r="P21" i="4"/>
  <c r="O20" i="4"/>
  <c r="C21" i="4"/>
  <c r="D232" i="2" l="1"/>
  <c r="C699" i="2"/>
  <c r="C698" i="2"/>
  <c r="C697" i="2"/>
  <c r="C693" i="2"/>
  <c r="C692" i="2"/>
  <c r="C691" i="2"/>
  <c r="C735" i="2"/>
  <c r="C733" i="2"/>
  <c r="C734" i="2"/>
  <c r="C730" i="2"/>
  <c r="C729" i="2"/>
  <c r="C728" i="2"/>
  <c r="C771" i="2"/>
  <c r="C770" i="2"/>
  <c r="C769" i="2"/>
  <c r="C765" i="2"/>
  <c r="C764" i="2"/>
  <c r="C763" i="2"/>
  <c r="C663" i="2"/>
  <c r="C662" i="2"/>
  <c r="C661" i="2"/>
  <c r="C657" i="2"/>
  <c r="C656" i="2"/>
  <c r="C655" i="2"/>
  <c r="C621" i="2"/>
  <c r="C629" i="2"/>
  <c r="C628" i="2"/>
  <c r="C627" i="2"/>
  <c r="C626" i="2"/>
  <c r="C622" i="2"/>
  <c r="C620" i="2"/>
  <c r="M92" i="4"/>
  <c r="S79" i="4"/>
  <c r="S78" i="4"/>
  <c r="B588" i="2" l="1"/>
  <c r="B584" i="2"/>
  <c r="C560" i="2"/>
  <c r="C557" i="2"/>
  <c r="C527" i="2" l="1"/>
  <c r="C524" i="2"/>
  <c r="B497" i="2"/>
  <c r="C494" i="2"/>
  <c r="C465" i="2"/>
  <c r="C462" i="2"/>
  <c r="D442" i="2" l="1"/>
  <c r="D441" i="2"/>
  <c r="D440" i="2"/>
  <c r="D434" i="2"/>
  <c r="D433" i="2"/>
  <c r="D432" i="2"/>
  <c r="G391" i="2" l="1"/>
  <c r="C387" i="2"/>
  <c r="D391" i="2" a="1"/>
  <c r="D391" i="2" s="1"/>
  <c r="D349" i="2" a="1"/>
  <c r="D349" i="2" s="1"/>
  <c r="C344" i="2"/>
  <c r="C332" i="2"/>
  <c r="D307" i="2" a="1"/>
  <c r="D307" i="2" s="1"/>
  <c r="C302" i="2" a="1"/>
  <c r="C302" i="2" s="1"/>
  <c r="D269" i="2" l="1"/>
  <c r="D268" i="2"/>
  <c r="D267" i="2"/>
  <c r="D266" i="2"/>
  <c r="D265" i="2"/>
  <c r="C229" i="2"/>
  <c r="C226" i="2"/>
  <c r="D223" i="2"/>
  <c r="D222" i="2"/>
  <c r="D221" i="2"/>
  <c r="D220" i="2"/>
  <c r="D219" i="2"/>
  <c r="D218" i="2"/>
  <c r="D217" i="2"/>
  <c r="D216" i="2"/>
  <c r="D215" i="2"/>
  <c r="D214" i="2"/>
  <c r="D213" i="2"/>
  <c r="G213" i="2"/>
  <c r="G212" i="2"/>
  <c r="C190" i="2"/>
  <c r="C187" i="2"/>
  <c r="C184" i="2"/>
  <c r="C181" i="2"/>
  <c r="C180" i="2"/>
  <c r="C179" i="2"/>
  <c r="C178" i="2"/>
  <c r="C177" i="2"/>
  <c r="E178" i="2"/>
  <c r="E177" i="2"/>
  <c r="C152" i="2" l="1"/>
  <c r="C149" i="2"/>
  <c r="C146" i="2"/>
  <c r="C130" i="2"/>
  <c r="C127" i="2"/>
  <c r="C124" i="2"/>
  <c r="C103" i="2"/>
  <c r="C100" i="2"/>
  <c r="C81" i="2"/>
  <c r="C84" i="2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<sst xmlns="http://schemas.openxmlformats.org/spreadsheetml/2006/main" count="671" uniqueCount="455">
  <si>
    <t>Data:</t>
  </si>
  <si>
    <t>Question:</t>
  </si>
  <si>
    <t>Ans.</t>
  </si>
  <si>
    <t>Questions:</t>
  </si>
  <si>
    <t>Let's consider the monthly revenue (in thousands of dollars) for the past 12 months:</t>
  </si>
  <si>
    <r>
      <t>1.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Arial"/>
        <family val="2"/>
      </rPr>
      <t>Measure of Central Tendency: What is the average monthly revenue for the product?</t>
    </r>
  </si>
  <si>
    <r>
      <t>2.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Arial"/>
        <family val="2"/>
      </rPr>
      <t>Measure of Dispersion: What is the range of monthly revenue for the product?</t>
    </r>
  </si>
  <si>
    <r>
      <t>4)</t>
    </r>
    <r>
      <rPr>
        <b/>
        <i/>
        <sz val="7"/>
        <color theme="1"/>
        <rFont val="Times New Roman"/>
        <family val="1"/>
      </rPr>
      <t xml:space="preserve">    </t>
    </r>
    <r>
      <rPr>
        <b/>
        <i/>
        <sz val="11"/>
        <color theme="1"/>
        <rFont val="Arial"/>
        <family val="2"/>
      </rPr>
      <t>Problem : A company wants to analyze the monthly revenue generated by one of its products to understand its performance and variability.</t>
    </r>
  </si>
  <si>
    <t>Let's consider the satisfaction ratings from 50 customers:</t>
  </si>
  <si>
    <r>
      <t>1.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Arial"/>
        <family val="2"/>
      </rPr>
      <t>Measure of Central Tendency: What is the average satisfaction rating?</t>
    </r>
  </si>
  <si>
    <r>
      <t>2.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Arial"/>
        <family val="2"/>
      </rPr>
      <t>Measure of Dispersion: What is the standard deviation of the satisfaction ratings?</t>
    </r>
  </si>
  <si>
    <r>
      <t>5)</t>
    </r>
    <r>
      <rPr>
        <b/>
        <i/>
        <sz val="7"/>
        <color theme="1"/>
        <rFont val="Times New Roman"/>
        <family val="1"/>
      </rPr>
      <t xml:space="preserve">    </t>
    </r>
    <r>
      <rPr>
        <b/>
        <i/>
        <sz val="11"/>
        <color theme="1"/>
        <rFont val="Arial"/>
        <family val="2"/>
      </rPr>
      <t>Problem : A survey was conducted to gather feedback from customers regarding their satisfaction with a particular service on a scale of 1 to 10.</t>
    </r>
  </si>
  <si>
    <t>Let's consider the wait times (in minutes) for a sample of 100 randomly selected customer calls:</t>
  </si>
  <si>
    <r>
      <t>1.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Arial"/>
        <family val="2"/>
      </rPr>
      <t>Measure of Central Tendency: What is the average wait time for customers at the call center?</t>
    </r>
  </si>
  <si>
    <r>
      <t>2.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Arial"/>
        <family val="2"/>
      </rPr>
      <t>Measure of Dispersion: What is the range of wait times for customers at the call center?</t>
    </r>
  </si>
  <si>
    <r>
      <t>3.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Arial"/>
        <family val="2"/>
      </rPr>
      <t>Measure of Dispersion: What is the standard deviation of the wait times for customers at the call center?</t>
    </r>
  </si>
  <si>
    <r>
      <t>6)</t>
    </r>
    <r>
      <rPr>
        <b/>
        <i/>
        <sz val="7"/>
        <color theme="1"/>
        <rFont val="Times New Roman"/>
        <family val="1"/>
      </rPr>
      <t xml:space="preserve">    </t>
    </r>
    <r>
      <rPr>
        <b/>
        <i/>
        <sz val="11"/>
        <color theme="1"/>
        <rFont val="Arial"/>
        <family val="2"/>
      </rPr>
      <t>Problem :A company wants to analyze the customer wait times at its call center to assess the efficiency of its customer service operations.</t>
    </r>
  </si>
  <si>
    <t>Let's consider the fuel efficiency (in miles per gallon, mpg) for a sample of 50 vehicles:</t>
  </si>
  <si>
    <r>
      <t>1.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Arial"/>
        <family val="2"/>
      </rPr>
      <t>Measure of Central Tendency: What is the average fuel efficiency for each vehicle model?</t>
    </r>
  </si>
  <si>
    <r>
      <t>2.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Arial"/>
        <family val="2"/>
      </rPr>
      <t>Measure of Dispersion: What is the range of fuel efficiency for each vehicle model?</t>
    </r>
  </si>
  <si>
    <r>
      <t>3.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Arial"/>
        <family val="2"/>
      </rPr>
      <t>Measure of Dispersion: What is the variance of the fuel efficiency for each vehicle model?</t>
    </r>
  </si>
  <si>
    <r>
      <t>7)</t>
    </r>
    <r>
      <rPr>
        <b/>
        <i/>
        <sz val="7"/>
        <color theme="1"/>
        <rFont val="Times New Roman"/>
        <family val="1"/>
      </rPr>
      <t xml:space="preserve">    </t>
    </r>
    <r>
      <rPr>
        <b/>
        <i/>
        <sz val="11"/>
        <color theme="1"/>
        <rFont val="Arial"/>
        <family val="2"/>
      </rPr>
      <t>Problem : A transportation company wants to analyze the fuel efficiency of its vehicle fleet to identify any variations across different vehicle models.</t>
    </r>
  </si>
  <si>
    <t>Model A:</t>
  </si>
  <si>
    <t>Model B:</t>
  </si>
  <si>
    <t>Model C:</t>
  </si>
  <si>
    <t>Model D:</t>
  </si>
  <si>
    <t>Model E:</t>
  </si>
  <si>
    <t>More Statistics Questions</t>
  </si>
  <si>
    <t>Let's consider the ages of 100 employees:</t>
  </si>
  <si>
    <r>
      <t>2.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Arial"/>
        <family val="2"/>
      </rPr>
      <t>Mode: What is the mode (most common age) among the employees?</t>
    </r>
  </si>
  <si>
    <r>
      <t>3.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Arial"/>
        <family val="2"/>
      </rPr>
      <t>Median: What is the median age of the employees?</t>
    </r>
  </si>
  <si>
    <r>
      <t>4.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Arial"/>
        <family val="2"/>
      </rPr>
      <t>Range: What is the range of ages among the employees?</t>
    </r>
  </si>
  <si>
    <r>
      <rPr>
        <sz val="7"/>
        <color theme="1"/>
        <rFont val="Times New Roman"/>
        <family val="1"/>
      </rPr>
      <t xml:space="preserve">    </t>
    </r>
    <r>
      <rPr>
        <sz val="11"/>
        <color theme="1"/>
        <rFont val="Times New Roman"/>
        <family val="1"/>
      </rPr>
      <t>1.</t>
    </r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Arial"/>
        <family val="2"/>
      </rPr>
      <t>Frequency Distribution: Create a frequency distribution table for the ages of the employees.</t>
    </r>
  </si>
  <si>
    <t>Let's consider the purchase amounts (in dollars) for a sample of 50 customers:</t>
  </si>
  <si>
    <r>
      <t>2.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Arial"/>
        <family val="2"/>
      </rPr>
      <t>Mode: What is the mode (most common purchase amount) among the customers?</t>
    </r>
  </si>
  <si>
    <r>
      <t>3.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Arial"/>
        <family val="2"/>
      </rPr>
      <t>Median: What is the median purchase amount among the customers?</t>
    </r>
  </si>
  <si>
    <r>
      <t>4.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Arial"/>
        <family val="2"/>
      </rPr>
      <t>Interquartile Range: What is the interquartile range of the purchase amounts?</t>
    </r>
  </si>
  <si>
    <r>
      <t xml:space="preserve">  1.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Arial"/>
        <family val="2"/>
      </rPr>
      <t>Frequency Distribution: Create a frequency distribution table for the purchase amounts.</t>
    </r>
  </si>
  <si>
    <r>
      <t>8)</t>
    </r>
    <r>
      <rPr>
        <b/>
        <i/>
        <sz val="7"/>
        <color theme="1"/>
        <rFont val="Times New Roman"/>
        <family val="1"/>
      </rPr>
      <t xml:space="preserve">    </t>
    </r>
    <r>
      <rPr>
        <b/>
        <i/>
        <sz val="11"/>
        <color theme="1"/>
        <rFont val="Arial"/>
        <family val="2"/>
      </rPr>
      <t>Problem : A company wants to analyze the ages of its employees to understand the age distribution and demographics within the organization.</t>
    </r>
  </si>
  <si>
    <r>
      <t>9)</t>
    </r>
    <r>
      <rPr>
        <b/>
        <i/>
        <sz val="7"/>
        <color theme="1"/>
        <rFont val="Times New Roman"/>
        <family val="1"/>
      </rPr>
      <t xml:space="preserve">    </t>
    </r>
    <r>
      <rPr>
        <b/>
        <i/>
        <sz val="11"/>
        <color theme="1"/>
        <rFont val="Arial"/>
        <family val="2"/>
      </rPr>
      <t>Problem :A retail store wants to analyze the purchase amounts made by customers to understand their spending habits.</t>
    </r>
  </si>
  <si>
    <t>Let's consider the types of defects and their corresponding frequencies observed in a sample of 200 products:</t>
  </si>
  <si>
    <r>
      <t>1.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Arial"/>
        <family val="2"/>
      </rPr>
      <t>Bar Chart: Create a bar chart to visualize the frequency of different defect types.</t>
    </r>
  </si>
  <si>
    <r>
      <t>2.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Arial"/>
        <family val="2"/>
      </rPr>
      <t>Most Common Defect: Which defect type has the highest frequency?</t>
    </r>
  </si>
  <si>
    <r>
      <t>3.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Arial"/>
        <family val="2"/>
      </rPr>
      <t>Histogram: Create a histogram to represent the defect frequencies.</t>
    </r>
  </si>
  <si>
    <r>
      <t>10)</t>
    </r>
    <r>
      <rPr>
        <b/>
        <i/>
        <sz val="7"/>
        <color theme="1"/>
        <rFont val="Times New Roman"/>
        <family val="1"/>
      </rPr>
      <t xml:space="preserve">    </t>
    </r>
    <r>
      <rPr>
        <b/>
        <i/>
        <sz val="11"/>
        <color theme="1"/>
        <rFont val="Arial"/>
        <family val="2"/>
      </rPr>
      <t>Problem : A manufacturing company wants to analyze the defect rates of its production line to identify the frequency of different types of defects.</t>
    </r>
  </si>
  <si>
    <t>Let's consider the satisfaction ratings from 100 customers:</t>
  </si>
  <si>
    <r>
      <t>1.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Arial"/>
        <family val="2"/>
      </rPr>
      <t>Histogram: Create a histogram to visualize the distribution of satisfaction ratings.</t>
    </r>
  </si>
  <si>
    <r>
      <t>2.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Arial"/>
        <family val="2"/>
      </rPr>
      <t>Mode: Which satisfaction rating has the highest frequency?</t>
    </r>
  </si>
  <si>
    <r>
      <t>3.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Arial"/>
        <family val="2"/>
      </rPr>
      <t>Bar Chart: Create a bar chart to display the frequency of each satisfaction rating.</t>
    </r>
  </si>
  <si>
    <r>
      <t>11)</t>
    </r>
    <r>
      <rPr>
        <b/>
        <i/>
        <sz val="7"/>
        <color theme="1"/>
        <rFont val="Times New Roman"/>
        <family val="1"/>
      </rPr>
      <t xml:space="preserve">    </t>
    </r>
    <r>
      <rPr>
        <b/>
        <i/>
        <sz val="11"/>
        <color theme="1"/>
        <rFont val="Arial"/>
        <family val="2"/>
      </rPr>
      <t>Problem : A survey was conducted to gather feedback from customers about their satisfaction levels with a specific service on a scale of 1 to 5.</t>
    </r>
  </si>
  <si>
    <t>Let's consider the monthly sales figures (in thousands of dollars) for a sample of 50 products:</t>
  </si>
  <si>
    <r>
      <t>1.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Arial"/>
        <family val="2"/>
      </rPr>
      <t>Histogram: Create a histogram to visualize the sales distribution across different price ranges.</t>
    </r>
  </si>
  <si>
    <r>
      <t>2.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Arial"/>
        <family val="2"/>
      </rPr>
      <t>Measure of Central Tendency: What is the average monthly sales figure?</t>
    </r>
  </si>
  <si>
    <r>
      <t>3.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Arial"/>
        <family val="2"/>
      </rPr>
      <t>Bar Chart: Create a bar chart to display the frequency of sales in different price ranges.</t>
    </r>
  </si>
  <si>
    <r>
      <t>12)</t>
    </r>
    <r>
      <rPr>
        <b/>
        <i/>
        <sz val="7"/>
        <color theme="1"/>
        <rFont val="Times New Roman"/>
        <family val="1"/>
      </rPr>
      <t xml:space="preserve">    </t>
    </r>
    <r>
      <rPr>
        <b/>
        <i/>
        <sz val="11"/>
        <color theme="1"/>
        <rFont val="Arial"/>
        <family val="2"/>
      </rPr>
      <t>Problem : A company wants to analyze the monthly sales figures of its products to understand the sales distribution across different price ranges.</t>
    </r>
  </si>
  <si>
    <t>Let's consider the response times (in milliseconds) for a sample of 200 user requests:</t>
  </si>
  <si>
    <r>
      <t>1.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Arial"/>
        <family val="2"/>
      </rPr>
      <t>Histogram: Create a histogram to visualize the distribution of response times.</t>
    </r>
  </si>
  <si>
    <r>
      <t>2.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Arial"/>
        <family val="2"/>
      </rPr>
      <t>Measure of Central Tendency: What is the median response time?</t>
    </r>
  </si>
  <si>
    <r>
      <t>3.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Arial"/>
        <family val="2"/>
      </rPr>
      <t>Bar Chart: Create a bar chart to display the frequency of response times within different ranges.</t>
    </r>
  </si>
  <si>
    <r>
      <t>13)</t>
    </r>
    <r>
      <rPr>
        <b/>
        <i/>
        <sz val="7"/>
        <color theme="1"/>
        <rFont val="Times New Roman"/>
        <family val="1"/>
      </rPr>
      <t xml:space="preserve">    </t>
    </r>
    <r>
      <rPr>
        <b/>
        <i/>
        <sz val="11"/>
        <color theme="1"/>
        <rFont val="Arial"/>
        <family val="2"/>
      </rPr>
      <t>Problem : A study was conducted to analyze the response times of a website for different user locations.</t>
    </r>
  </si>
  <si>
    <t>Let's consider the sales figures (in thousands of dollars) for a sample of 50 products in three regions:</t>
  </si>
  <si>
    <r>
      <t>1.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Arial"/>
        <family val="2"/>
      </rPr>
      <t>Bar Chart: Create a bar chart to compare the sales figures across the three regions.</t>
    </r>
  </si>
  <si>
    <r>
      <t>2.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Arial"/>
        <family val="2"/>
      </rPr>
      <t>Measure of Central Tendency: What is the average sales figure for each region?</t>
    </r>
  </si>
  <si>
    <r>
      <t>3.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Arial"/>
        <family val="2"/>
      </rPr>
      <t>Measure of Dispersion</t>
    </r>
  </si>
  <si>
    <t>: What is the range of sales figures in each region?</t>
  </si>
  <si>
    <r>
      <t>14)</t>
    </r>
    <r>
      <rPr>
        <b/>
        <i/>
        <sz val="7"/>
        <color theme="1"/>
        <rFont val="Times New Roman"/>
        <family val="1"/>
      </rPr>
      <t xml:space="preserve">    </t>
    </r>
    <r>
      <rPr>
        <b/>
        <i/>
        <sz val="11"/>
        <color theme="1"/>
        <rFont val="Arial"/>
        <family val="2"/>
      </rPr>
      <t>Problem : A company wants to analyze the sales performance of its products across different regions.</t>
    </r>
  </si>
  <si>
    <t>Bins.</t>
  </si>
  <si>
    <t>Frequency</t>
  </si>
  <si>
    <t>Max</t>
  </si>
  <si>
    <t>Min</t>
  </si>
  <si>
    <t>IQR</t>
  </si>
  <si>
    <t>Q1</t>
  </si>
  <si>
    <t>Q3</t>
  </si>
  <si>
    <t>Defect Type</t>
  </si>
  <si>
    <t>A</t>
  </si>
  <si>
    <t>B</t>
  </si>
  <si>
    <t>C</t>
  </si>
  <si>
    <t>D</t>
  </si>
  <si>
    <t>E</t>
  </si>
  <si>
    <t>F</t>
  </si>
  <si>
    <t>G</t>
  </si>
  <si>
    <t>Rating</t>
  </si>
  <si>
    <t>Ratings</t>
  </si>
  <si>
    <t>sales</t>
  </si>
  <si>
    <t xml:space="preserve">Response </t>
  </si>
  <si>
    <t>times</t>
  </si>
  <si>
    <t>Ranges</t>
  </si>
  <si>
    <t>Region 1</t>
  </si>
  <si>
    <t>Region 2</t>
  </si>
  <si>
    <t>Region 3</t>
  </si>
  <si>
    <t>Avgerage Sales</t>
  </si>
  <si>
    <t>Range of Sales</t>
  </si>
  <si>
    <t>Region 1:</t>
  </si>
  <si>
    <t>Region 2:</t>
  </si>
  <si>
    <t>Region 3:</t>
  </si>
  <si>
    <t>Questions on Measure of Skewness and Kurtosis</t>
  </si>
  <si>
    <r>
      <rPr>
        <b/>
        <sz val="11"/>
        <color theme="1"/>
        <rFont val="Aptos Narrow"/>
        <family val="2"/>
        <scheme val="minor"/>
      </rPr>
      <t>1) Question :</t>
    </r>
    <r>
      <rPr>
        <sz val="11"/>
        <color theme="1"/>
        <rFont val="Aptos Narrow"/>
        <family val="2"/>
        <scheme val="minor"/>
      </rPr>
      <t xml:space="preserve"> A company wants to analyze the monthly returns of its investment</t>
    </r>
  </si>
  <si>
    <t>portfolio to understand the distribution and risk associated with the returns.</t>
  </si>
  <si>
    <t>Let's consider the monthly returns (%) for the portfolio over a one-year period:</t>
  </si>
  <si>
    <t>1. Skewness: Calculate the skewness of the monthly returns.</t>
  </si>
  <si>
    <t>2. Kurtosis: Calculate the kurtosis of the monthly returns.</t>
  </si>
  <si>
    <t>3. Interpretation: Based on the skewness and kurtosis values, what can be said about</t>
  </si>
  <si>
    <t>the distribution of returns?</t>
  </si>
  <si>
    <t>By answering these questions using measures of skewness and kurtosis, the company</t>
  </si>
  <si>
    <t>can understand the shape and symmetry of the return distribution, assess the level of</t>
  </si>
  <si>
    <t>risk and potential outliers, and make informed decisions regarding portfolio management</t>
  </si>
  <si>
    <t>and risk mitigation strategies.</t>
  </si>
  <si>
    <t>Skewness=</t>
  </si>
  <si>
    <t>Kurtosis=</t>
  </si>
  <si>
    <r>
      <rPr>
        <b/>
        <sz val="11"/>
        <color theme="1"/>
        <rFont val="Aptos Narrow"/>
        <family val="2"/>
        <scheme val="minor"/>
      </rPr>
      <t>2) Question :</t>
    </r>
    <r>
      <rPr>
        <sz val="11"/>
        <color theme="1"/>
        <rFont val="Aptos Narrow"/>
        <family val="2"/>
        <scheme val="minor"/>
      </rPr>
      <t xml:space="preserve"> A research study wants to analyze the income distribution of a</t>
    </r>
  </si>
  <si>
    <t>population to understand the level of income inequality.</t>
  </si>
  <si>
    <t>Let's consider the monthly incomes (in thousands of dollars) of a sample of 100</t>
  </si>
  <si>
    <t>individuals:</t>
  </si>
  <si>
    <t>1. Skewness: Calculate the skewness of the income distribution.</t>
  </si>
  <si>
    <t>2. Kurtosis: Calculate the kurtosis of the income distribution.</t>
  </si>
  <si>
    <t>3. Interpretation: Based on the skewness and kurtosis values, what can be inferred</t>
  </si>
  <si>
    <t>about the income inequality?</t>
  </si>
  <si>
    <t>By answering these questions using measures of skewness and kurtosis, the research</t>
  </si>
  <si>
    <t>study can assess the level of income inequality, determine the shape of the income</t>
  </si>
  <si>
    <t>distribution, and make informed policy recommendations to address income disparities.</t>
  </si>
  <si>
    <t>Interpretation:</t>
  </si>
  <si>
    <t>Skewness is between -0.5&lt;0&lt;0.5, So it is approxmately symmetric.</t>
  </si>
  <si>
    <t>Kurtosis &lt; 0, So Peak will be short and Broad, tail will be shorter.</t>
  </si>
  <si>
    <t>Skewness</t>
  </si>
  <si>
    <r>
      <rPr>
        <b/>
        <sz val="11"/>
        <color theme="1"/>
        <rFont val="Aptos Narrow"/>
        <family val="2"/>
        <scheme val="minor"/>
      </rPr>
      <t>3) Question :</t>
    </r>
    <r>
      <rPr>
        <sz val="11"/>
        <color theme="1"/>
        <rFont val="Aptos Narrow"/>
        <family val="2"/>
        <scheme val="minor"/>
      </rPr>
      <t xml:space="preserve"> A survey was conducted to analyze the satisfaction ratings of</t>
    </r>
  </si>
  <si>
    <t>customers on a scale of 1 to 5 for a specific product.</t>
  </si>
  <si>
    <t>Let's consider the satisfaction ratings from 200 customers:</t>
  </si>
  <si>
    <t>1. Skewness: Calculate the skewness of the satisfaction ratings.</t>
  </si>
  <si>
    <t>2. Kurtosis: Calculate the kurtosis of the satisfaction ratings.</t>
  </si>
  <si>
    <t>about the satisfaction ratings distribution?</t>
  </si>
  <si>
    <t>By answering these questions using measures of skewness and kurtosis, the survey can</t>
  </si>
  <si>
    <t>assess the skewness and peakedness of the satisfaction ratings, determine if the ratings</t>
  </si>
  <si>
    <t>are skewed towards positive or negative evaluations, and understand the distribution</t>
  </si>
  <si>
    <t>characteristics of customer satisfaction.</t>
  </si>
  <si>
    <r>
      <rPr>
        <b/>
        <sz val="11"/>
        <color theme="1"/>
        <rFont val="Aptos Narrow"/>
        <family val="2"/>
        <scheme val="minor"/>
      </rPr>
      <t>4) Question :</t>
    </r>
    <r>
      <rPr>
        <sz val="11"/>
        <color theme="1"/>
        <rFont val="Aptos Narrow"/>
        <family val="2"/>
        <scheme val="minor"/>
      </rPr>
      <t xml:space="preserve"> A study wants to analyze the distribution of house prices in a specific</t>
    </r>
  </si>
  <si>
    <t>city to understand the market trends.</t>
  </si>
  <si>
    <t>Let's consider the house prices (in thousands of dollars) for</t>
  </si>
  <si>
    <t>a sample of 150 houses:</t>
  </si>
  <si>
    <t>1. Skewness: Calculate the skewness of the house price distribution.</t>
  </si>
  <si>
    <t>2. Kurtosis: Calculate the kurtosis of the house price distribution.</t>
  </si>
  <si>
    <t>about the distribution of house prices?</t>
  </si>
  <si>
    <t>House  Prices</t>
  </si>
  <si>
    <t>kurtosis</t>
  </si>
  <si>
    <r>
      <rPr>
        <b/>
        <sz val="11"/>
        <color theme="1"/>
        <rFont val="Aptos Narrow"/>
        <family val="2"/>
        <scheme val="minor"/>
      </rPr>
      <t>5) Question :</t>
    </r>
    <r>
      <rPr>
        <sz val="11"/>
        <color theme="1"/>
        <rFont val="Aptos Narrow"/>
        <family val="2"/>
        <scheme val="minor"/>
      </rPr>
      <t xml:space="preserve"> A company wants to analyze the waiting times of customers at a</t>
    </r>
  </si>
  <si>
    <t>service center to improve operational efficiency.</t>
  </si>
  <si>
    <t>Let's consider the waiting times (in minutes) for a sample of 100 customers:</t>
  </si>
  <si>
    <t>1. Skewness: Calculate the skewness of the waiting time distribution.</t>
  </si>
  <si>
    <t>2. Kurtosis</t>
  </si>
  <si>
    <t>: Calculate the kurtosis of the waiting time distribution.</t>
  </si>
  <si>
    <t>about the waiting time distribution?</t>
  </si>
  <si>
    <t>can assess the symmetry and tail behavior of the waiting time distribution, identify any</t>
  </si>
  <si>
    <t>patterns or anomalies in customer waiting times, and make improvements to streamline</t>
  </si>
  <si>
    <t>the service process and enhance customer satisfaction.</t>
  </si>
  <si>
    <t>Waiting times</t>
  </si>
  <si>
    <t>Questions on Percentile and Quartiles</t>
  </si>
  <si>
    <r>
      <rPr>
        <b/>
        <sz val="11"/>
        <color theme="1"/>
        <rFont val="Aptos Narrow"/>
        <family val="2"/>
        <scheme val="minor"/>
      </rPr>
      <t>1) Question :</t>
    </r>
    <r>
      <rPr>
        <sz val="11"/>
        <color theme="1"/>
        <rFont val="Aptos Narrow"/>
        <family val="2"/>
        <scheme val="minor"/>
      </rPr>
      <t xml:space="preserve"> A company wants to analyze the salary distribution of its employees to</t>
    </r>
  </si>
  <si>
    <t>determine the income levels at different percentiles.</t>
  </si>
  <si>
    <t>Let's consider the monthly salaries (in thousands of dollars) of a sample of 200</t>
  </si>
  <si>
    <t>employees:</t>
  </si>
  <si>
    <t>1. Quartiles: Calculate the first quartile (Q1), median (Q2), and third quartile (Q3) of the</t>
  </si>
  <si>
    <t>salary distribution.</t>
  </si>
  <si>
    <t>2. Percentiles: Calculate the 10th percentile, 25th percentile, 75th percentile, and 90th</t>
  </si>
  <si>
    <t>percentile of the salary distribution.</t>
  </si>
  <si>
    <t>3. Interpretation: Based on the quartiles and percentiles, what can be inferred about the</t>
  </si>
  <si>
    <t>income distribution of the employees?</t>
  </si>
  <si>
    <t>By answering these questions using quartiles and percentiles, the company can</t>
  </si>
  <si>
    <t>understand the income levels at different points in the distribution, identify the median</t>
  </si>
  <si>
    <t>salary and the spread of salaries, and make informed decisions related to compensation,</t>
  </si>
  <si>
    <t>employee benefits, and salary structures.</t>
  </si>
  <si>
    <t>Q1 =</t>
  </si>
  <si>
    <t>Q2 =</t>
  </si>
  <si>
    <t>Q3 =</t>
  </si>
  <si>
    <t>Salaries</t>
  </si>
  <si>
    <r>
      <rPr>
        <b/>
        <sz val="11"/>
        <color theme="1"/>
        <rFont val="Aptos Narrow"/>
        <family val="2"/>
        <scheme val="minor"/>
      </rPr>
      <t>2) Question :</t>
    </r>
    <r>
      <rPr>
        <sz val="11"/>
        <color theme="1"/>
        <rFont val="Aptos Narrow"/>
        <family val="2"/>
        <scheme val="minor"/>
      </rPr>
      <t xml:space="preserve"> A research study wants to analyze the weight distribution of a sample</t>
    </r>
  </si>
  <si>
    <t>of individuals to assess their health and body composition.</t>
  </si>
  <si>
    <t>Let's consider the weights (in kilograms) of a sample of 100 individuals:</t>
  </si>
  <si>
    <t>weight distribution.</t>
  </si>
  <si>
    <t>2. Percentiles: Calculate the 15th percentile, 50th percentile, and 85th percentile of the</t>
  </si>
  <si>
    <t>weight distribution of the individuals?</t>
  </si>
  <si>
    <t>By answering these questions using quartiles and percentiles, the research study can</t>
  </si>
  <si>
    <t>understand the weight distribution and identify the weight ranges at different percentiles,</t>
  </si>
  <si>
    <t>such as underweight, normal weight, overweight, and obese categories. This information</t>
  </si>
  <si>
    <t>can be used for evaluating health risks, designing appropriate interventions, and</t>
  </si>
  <si>
    <t>providing personalized recommendations for weight management.</t>
  </si>
  <si>
    <t>Weights</t>
  </si>
  <si>
    <r>
      <rPr>
        <b/>
        <sz val="11"/>
        <color theme="1"/>
        <rFont val="Aptos Narrow"/>
        <family val="2"/>
        <scheme val="minor"/>
      </rPr>
      <t>3) Question :</t>
    </r>
    <r>
      <rPr>
        <sz val="11"/>
        <color theme="1"/>
        <rFont val="Aptos Narrow"/>
        <family val="2"/>
        <scheme val="minor"/>
      </rPr>
      <t xml:space="preserve"> A retail store wants to analyze the distribution of customer purchase</t>
    </r>
  </si>
  <si>
    <t>amounts to identify their spending patterns.</t>
  </si>
  <si>
    <t>Let's consider the purchase amounts (in dollars) of a sample of 150 customers:</t>
  </si>
  <si>
    <t>purchase amount distribution.</t>
  </si>
  <si>
    <t>2. Percentiles: Calculate the 20th percentile, 40th percentile, and 80th percentile of the</t>
  </si>
  <si>
    <t>spending patterns of the customers?</t>
  </si>
  <si>
    <t>By answering these questions using quartiles and percentiles, the retail store can</t>
  </si>
  <si>
    <t>understand the distribution of purchase amounts, identify the spending ranges at</t>
  </si>
  <si>
    <t>different percentiles, analyze customer segments based on their spending behavior, and</t>
  </si>
  <si>
    <t>tailor marketing strategies to target specific customer groups.</t>
  </si>
  <si>
    <t>Purchase Amount</t>
  </si>
  <si>
    <r>
      <rPr>
        <b/>
        <sz val="11"/>
        <color theme="1"/>
        <rFont val="Aptos Narrow"/>
        <family val="2"/>
        <scheme val="minor"/>
      </rPr>
      <t>4) Question :</t>
    </r>
    <r>
      <rPr>
        <sz val="11"/>
        <color theme="1"/>
        <rFont val="Aptos Narrow"/>
        <family val="2"/>
        <scheme val="minor"/>
      </rPr>
      <t xml:space="preserve"> A study wants to analyze the distribution of commute times of</t>
    </r>
  </si>
  <si>
    <t>employees to determine the average time spent traveling to work.</t>
  </si>
  <si>
    <t>Let's consider the commute times (in minutes) of a sample of 250 employees:</t>
  </si>
  <si>
    <t>commute time distribution.</t>
  </si>
  <si>
    <t>2. Percentiles: Calculate the 30th percentile, 50th percentile, and 70th percentile of the</t>
  </si>
  <si>
    <t>average commute time of the employees?</t>
  </si>
  <si>
    <t>By answering these questions using quartiles and percentiles, the study can determine</t>
  </si>
  <si>
    <t>the typical commute times, understand the spread of commute times, identify any</t>
  </si>
  <si>
    <t>outliers or extreme values, and provide insights for transportation planning, scheduling,</t>
  </si>
  <si>
    <t>and employee well-being initiatives.</t>
  </si>
  <si>
    <t>Commute Times</t>
  </si>
  <si>
    <r>
      <rPr>
        <b/>
        <sz val="11"/>
        <color theme="1"/>
        <rFont val="Aptos Narrow"/>
        <family val="2"/>
        <scheme val="minor"/>
      </rPr>
      <t>5) Question :</t>
    </r>
    <r>
      <rPr>
        <sz val="11"/>
        <color theme="1"/>
        <rFont val="Aptos Narrow"/>
        <family val="2"/>
        <scheme val="minor"/>
      </rPr>
      <t xml:space="preserve"> A manufacturing company wants to analyze the defect rates in its</t>
    </r>
  </si>
  <si>
    <t>production process to evaluate product quality.</t>
  </si>
  <si>
    <t>Let's consider the defect rates (in percentage) for a sample of 300 products:</t>
  </si>
  <si>
    <t>defect rate distribution.</t>
  </si>
  <si>
    <t>2. Percentiles: Calculate the 25th percentile, 50th percentile, and 75th percentile of the</t>
  </si>
  <si>
    <t>quality of the products?</t>
  </si>
  <si>
    <t>By answering these questions using quartiles and percentiles, the manufacturing</t>
  </si>
  <si>
    <t>company can evaluate the defect rates, understand the spread of defects, identify any</t>
  </si>
  <si>
    <t>quality issues or deviations from standards, and take corrective actions to improve the</t>
  </si>
  <si>
    <t>production process and product quality.</t>
  </si>
  <si>
    <t>Defect Rates</t>
  </si>
  <si>
    <t>Questions on Correlation and Covariance</t>
  </si>
  <si>
    <r>
      <rPr>
        <b/>
        <sz val="11"/>
        <color theme="1"/>
        <rFont val="Aptos Narrow"/>
        <family val="2"/>
        <scheme val="minor"/>
      </rPr>
      <t>1) Question :</t>
    </r>
    <r>
      <rPr>
        <sz val="11"/>
        <color theme="1"/>
        <rFont val="Aptos Narrow"/>
        <family val="2"/>
        <scheme val="minor"/>
      </rPr>
      <t xml:space="preserve"> A marketing department wants to understand the relationship between</t>
    </r>
  </si>
  <si>
    <t>advertising expenditure and sales revenue to assess the effectiveness of their</t>
  </si>
  <si>
    <t>Advertising Expenditure</t>
  </si>
  <si>
    <t>Sales Revenue</t>
  </si>
  <si>
    <t>advertising campaigns.</t>
  </si>
  <si>
    <t>Let's consider the monthly advertising expenditure (in thousands of dollars) and</t>
  </si>
  <si>
    <t>corresponding sales revenue (in thousands of dollars) for a sample of 12 months:</t>
  </si>
  <si>
    <t>Advertising Expenditure: 10, 12, 15, 18, 20, 22, 25, 28, 30, 32, 35, 38</t>
  </si>
  <si>
    <t>Sales Revenue: 50, 55, 60, 65, 70, 75, 80, 85, 90, 95, 100, 105</t>
  </si>
  <si>
    <t>Calculate the correlation coefficient between advertising expenditure and sales revenue.</t>
  </si>
  <si>
    <t>Interpret the value of the correlation coefficient and explain the nature of the relationship</t>
  </si>
  <si>
    <t>between advertising expenditure and sales revenue.</t>
  </si>
  <si>
    <t>By analyzing the correlation coefficient, the marketing department can determine the</t>
  </si>
  <si>
    <t>strength and direction of the relationship between advertising expenditure and sales</t>
  </si>
  <si>
    <t>revenue. This information can help them make informed decisions about allocating their</t>
  </si>
  <si>
    <t>advertising budget and optimizing their marketing strategies.</t>
  </si>
  <si>
    <t>Interpret:</t>
  </si>
  <si>
    <t xml:space="preserve"> Sales Revenue is propotional to Advertising Expenditure.</t>
  </si>
  <si>
    <r>
      <rPr>
        <b/>
        <sz val="11"/>
        <color theme="1"/>
        <rFont val="Aptos Narrow"/>
        <family val="2"/>
        <scheme val="minor"/>
      </rPr>
      <t>2) Question :</t>
    </r>
    <r>
      <rPr>
        <sz val="11"/>
        <color theme="1"/>
        <rFont val="Aptos Narrow"/>
        <family val="2"/>
        <scheme val="minor"/>
      </rPr>
      <t xml:space="preserve"> An investment analyst wants to assess the relationship between the</t>
    </r>
  </si>
  <si>
    <t>stock prices of two companies to identify potential investment opportunities.</t>
  </si>
  <si>
    <t>Company A</t>
  </si>
  <si>
    <t>Company B</t>
  </si>
  <si>
    <t>Let's consider the daily closing prices (in dollars) of Company A and Company B for a</t>
  </si>
  <si>
    <t>sample of 20 trading days:</t>
  </si>
  <si>
    <t>Company A: 45, 47, 48, 50, 52, 53, 55, 56, 58, 60, 62, 64, 65, 67, 69, 70, 72, 74, 76, 77</t>
  </si>
  <si>
    <t>Company B: 52, 54, 55, 57, 59, 60, 61, 62, 64, 66, 67, 69, 71, 73, 74, 76, 78, 80, 82, 83</t>
  </si>
  <si>
    <t>Calculate the covariance between the stock prices of Company A and Company B.</t>
  </si>
  <si>
    <t>Interpret the value of the covariance and explain the nature of the relationship between</t>
  </si>
  <si>
    <t>the two stocks.</t>
  </si>
  <si>
    <t>By analyzing the covariance, the investment analyst can determine whether the stock</t>
  </si>
  <si>
    <t>prices of Company A and Company B move together (positive covariance) or in opposite</t>
  </si>
  <si>
    <t>directions (negative covariance). This information can assist in identifying potential</t>
  </si>
  <si>
    <t>investment opportunities and understanding the diversification benefits of combining</t>
  </si>
  <si>
    <t>these stocks in a portfolio.</t>
  </si>
  <si>
    <r>
      <rPr>
        <b/>
        <sz val="11"/>
        <color theme="1"/>
        <rFont val="Aptos Narrow"/>
        <family val="2"/>
        <scheme val="minor"/>
      </rPr>
      <t>3) Question :</t>
    </r>
    <r>
      <rPr>
        <sz val="11"/>
        <color theme="1"/>
        <rFont val="Aptos Narrow"/>
        <family val="2"/>
        <scheme val="minor"/>
      </rPr>
      <t xml:space="preserve"> A researcher wants to examine the relationship between the hours</t>
    </r>
  </si>
  <si>
    <t>spent studying and the exam scores of a group of students.</t>
  </si>
  <si>
    <t>Hours Spent Studying</t>
  </si>
  <si>
    <t>Exam Scores</t>
  </si>
  <si>
    <t>Let's consider the number of hours spent studying and the corresponding exam scores</t>
  </si>
  <si>
    <t>for a sample of 30 students:</t>
  </si>
  <si>
    <t>Hours Spent Studying: 10, 12, 15, 18, 20, 22, 25, 28, 30, 32, 35, 38, 40, 42, 45, 48, 50,</t>
  </si>
  <si>
    <t>52, 55, 58, 60, 62, 65, 68, 70, 72, 75, 78, 80, 82</t>
  </si>
  <si>
    <t>Exam Scores: 60, 65, 70, 75, 80, 82, 85, 88, 90, 92, 93, 95, 96, 97, 98, 99, 100, 102,</t>
  </si>
  <si>
    <t>105, 106, 107, 108, 110, 112, 114, 115, 116, 118, 120, 122</t>
  </si>
  <si>
    <t>Calculate the correlation coefficient between the hours spent studying and the exam</t>
  </si>
  <si>
    <t>scores. Interpret the value of the correlation coefficient and explain the nature of the</t>
  </si>
  <si>
    <t>relationship between studying hours and exam scores.</t>
  </si>
  <si>
    <t>By analyzing the correlation coefficient, the researcher can determine the strength and</t>
  </si>
  <si>
    <t>direction of the relationship between studying hours and exam scores. This information</t>
  </si>
  <si>
    <t>can provide insights into the effectiveness of studying and help students and educators</t>
  </si>
  <si>
    <t>make informed decisions about study habits and academic performance.</t>
  </si>
  <si>
    <t>Exam Score is propotional to Hours Spent Studying.</t>
  </si>
  <si>
    <t>Questions on discrete and continuous random variable</t>
  </si>
  <si>
    <t>Discrete Random Variable:</t>
  </si>
  <si>
    <r>
      <rPr>
        <b/>
        <sz val="11"/>
        <color theme="1"/>
        <rFont val="Aptos Narrow"/>
        <family val="2"/>
        <scheme val="minor"/>
      </rPr>
      <t>1. Problem:</t>
    </r>
    <r>
      <rPr>
        <sz val="11"/>
        <color theme="1"/>
        <rFont val="Aptos Narrow"/>
        <family val="2"/>
        <scheme val="minor"/>
      </rPr>
      <t xml:space="preserve"> A fair six-sided die is rolled 100 times. What is the probability of rolling</t>
    </r>
  </si>
  <si>
    <t>exactly five 3's?</t>
  </si>
  <si>
    <t>Data: Number of rolls (n) = 100</t>
  </si>
  <si>
    <t>Num Result</t>
  </si>
  <si>
    <t>Trials</t>
  </si>
  <si>
    <t>Probability</t>
  </si>
  <si>
    <t>0.167(1/6)</t>
  </si>
  <si>
    <t>Probability of rolling exactly five 3's is</t>
  </si>
  <si>
    <r>
      <rPr>
        <b/>
        <sz val="11"/>
        <color theme="1"/>
        <rFont val="Aptos Narrow"/>
        <family val="2"/>
        <scheme val="minor"/>
      </rPr>
      <t>2. Problem:</t>
    </r>
    <r>
      <rPr>
        <sz val="11"/>
        <color theme="1"/>
        <rFont val="Aptos Narrow"/>
        <family val="2"/>
        <scheme val="minor"/>
      </rPr>
      <t xml:space="preserve"> In a deck of 52 playing cards, five cards are randomly drawn without</t>
    </r>
  </si>
  <si>
    <t>replacement. What is the probability of getting two hearts?</t>
  </si>
  <si>
    <t>Data: Number of hearts in the deck (N) = 13, Number of cards drawn (n) = 5</t>
  </si>
  <si>
    <r>
      <rPr>
        <b/>
        <sz val="11"/>
        <color theme="1"/>
        <rFont val="Aptos Narrow"/>
        <family val="2"/>
        <scheme val="minor"/>
      </rPr>
      <t>3. Problem:</t>
    </r>
    <r>
      <rPr>
        <sz val="11"/>
        <color theme="1"/>
        <rFont val="Aptos Narrow"/>
        <family val="2"/>
        <scheme val="minor"/>
      </rPr>
      <t xml:space="preserve"> A multiple-choice test consists of 10 questions, each with four possible</t>
    </r>
  </si>
  <si>
    <t>answers. If a student randomly guesses on each question, what is the probability of</t>
  </si>
  <si>
    <t>getting at least 8 questions correct?</t>
  </si>
  <si>
    <t>Data: Number of questions (n) = 10, Number of possible answers per question (k) = 4</t>
  </si>
  <si>
    <t>Probability of getting at 7 or less questions correct is</t>
  </si>
  <si>
    <t>Probability of getting at least 8 questions correct is</t>
  </si>
  <si>
    <r>
      <rPr>
        <b/>
        <sz val="11"/>
        <color theme="1"/>
        <rFont val="Aptos Narrow"/>
        <family val="2"/>
        <scheme val="minor"/>
      </rPr>
      <t>4. Problem:</t>
    </r>
    <r>
      <rPr>
        <sz val="11"/>
        <color theme="1"/>
        <rFont val="Aptos Narrow"/>
        <family val="2"/>
        <scheme val="minor"/>
      </rPr>
      <t xml:space="preserve"> A bag contains 30 red balls, 20 blue balls, and 10 green balls. Three balls</t>
    </r>
  </si>
  <si>
    <t>are drawn without replacement. What is the probability that all three balls are blue?</t>
  </si>
  <si>
    <t>Data: Number of blue balls in the bag (N) = 20, Number of balls drawn (n) = 3</t>
  </si>
  <si>
    <r>
      <rPr>
        <b/>
        <sz val="11"/>
        <color theme="1"/>
        <rFont val="Aptos Narrow"/>
        <family val="2"/>
        <scheme val="minor"/>
      </rPr>
      <t>5. Problem:</t>
    </r>
    <r>
      <rPr>
        <sz val="11"/>
        <color theme="1"/>
        <rFont val="Aptos Narrow"/>
        <family val="2"/>
        <scheme val="minor"/>
      </rPr>
      <t xml:space="preserve"> In a football match, a player scores a goal with a 0.3 probability per shot. If</t>
    </r>
  </si>
  <si>
    <t>the player takes 10 shots, what is the probability of scoring exactly three goals?</t>
  </si>
  <si>
    <t>Data: Number of shots (n) = 10, Probability of scoring per shot (p) = 0.3</t>
  </si>
  <si>
    <t>Probability of scoring exactly three goals is</t>
  </si>
  <si>
    <t>Continuous Random Variable:</t>
  </si>
  <si>
    <r>
      <rPr>
        <b/>
        <sz val="11"/>
        <color theme="1"/>
        <rFont val="Aptos Narrow"/>
        <family val="2"/>
        <scheme val="minor"/>
      </rPr>
      <t>1. Problem:</t>
    </r>
    <r>
      <rPr>
        <sz val="11"/>
        <color theme="1"/>
        <rFont val="Aptos Narrow"/>
        <family val="2"/>
        <scheme val="minor"/>
      </rPr>
      <t xml:space="preserve"> The heights of students in a class are normally distributed with a mean of</t>
    </r>
  </si>
  <si>
    <t>165 cm and a standard deviation of 10 cm. What is the probability that a randomly</t>
  </si>
  <si>
    <t>selected student is taller than 180 cm?</t>
  </si>
  <si>
    <t>Data: Mean height (μ) = 165 cm, Standard deviation (σ) = 10 cm, Height threshold (x)</t>
  </si>
  <si>
    <t>= 180 cm</t>
  </si>
  <si>
    <t>Probability of student is upto 180 cm is</t>
  </si>
  <si>
    <t>Probability of student is taller than 180 cm is</t>
  </si>
  <si>
    <r>
      <rPr>
        <b/>
        <sz val="11"/>
        <color theme="1"/>
        <rFont val="Aptos Narrow"/>
        <family val="2"/>
        <scheme val="minor"/>
      </rPr>
      <t>2. Problem:</t>
    </r>
    <r>
      <rPr>
        <sz val="11"/>
        <color theme="1"/>
        <rFont val="Aptos Narrow"/>
        <family val="2"/>
        <scheme val="minor"/>
      </rPr>
      <t xml:space="preserve"> The waiting times at a coffee shop are exponentially distributed with a mean</t>
    </r>
  </si>
  <si>
    <t>of 5 minutes. What is the probability that a customer waits less than 3 minutes?</t>
  </si>
  <si>
    <t>Data: Mean waiting time (μ) = 5 minutes, Waiting time threshold (x) = 3 minutes</t>
  </si>
  <si>
    <t xml:space="preserve"> Probability that a customer waits less than 3 minutes is</t>
  </si>
  <si>
    <r>
      <rPr>
        <b/>
        <sz val="11"/>
        <color theme="1"/>
        <rFont val="Aptos Narrow"/>
        <family val="2"/>
        <scheme val="minor"/>
      </rPr>
      <t>3. Problem:</t>
    </r>
    <r>
      <rPr>
        <sz val="11"/>
        <color theme="1"/>
        <rFont val="Aptos Narrow"/>
        <family val="2"/>
        <scheme val="minor"/>
      </rPr>
      <t xml:space="preserve"> The lifetimes of a certain brand of light bulbs are normally distributed with a</t>
    </r>
  </si>
  <si>
    <t>mean of 1000 hours and a standard deviation of 100 hours. What is the probability that</t>
  </si>
  <si>
    <t>a randomly selected light bulb lasts between 900 and 1100 hours?</t>
  </si>
  <si>
    <t>Data: Mean lifetime (μ) = 1000 hours, Standard deviation (σ) = 100 hours, Lifetime</t>
  </si>
  <si>
    <t>range (lower limit x1, upper limit x2)</t>
  </si>
  <si>
    <r>
      <rPr>
        <b/>
        <sz val="11"/>
        <color theme="1"/>
        <rFont val="Aptos Narrow"/>
        <family val="2"/>
        <scheme val="minor"/>
      </rPr>
      <t>4. Problem:</t>
    </r>
    <r>
      <rPr>
        <sz val="11"/>
        <color theme="1"/>
        <rFont val="Aptos Narrow"/>
        <family val="2"/>
        <scheme val="minor"/>
      </rPr>
      <t xml:space="preserve"> The weights of apples in a basket follow a uniform distribution between 100</t>
    </r>
  </si>
  <si>
    <t>grams and 200 grams. What is the probability that a randomly selected apple weighs</t>
  </si>
  <si>
    <t>between 150 and 170 grams?</t>
  </si>
  <si>
    <t>Data: Weight range (lower limit x1, upper limit x2)</t>
  </si>
  <si>
    <r>
      <rPr>
        <b/>
        <sz val="11"/>
        <color theme="1"/>
        <rFont val="Aptos Narrow"/>
        <family val="2"/>
        <scheme val="minor"/>
      </rPr>
      <t>5. Problem:</t>
    </r>
    <r>
      <rPr>
        <sz val="11"/>
        <color theme="1"/>
        <rFont val="Aptos Narrow"/>
        <family val="2"/>
        <scheme val="minor"/>
      </rPr>
      <t xml:space="preserve"> The time taken to complete a task is exponentially distributed with a mean</t>
    </r>
  </si>
  <si>
    <t>of 20 minutes. What is the probability that the task is completed in less than 15</t>
  </si>
  <si>
    <t>minutes?</t>
  </si>
  <si>
    <t>Data: Mean time (μ) = 20 minutes, Time threshold (x) = 15 minutes</t>
  </si>
  <si>
    <t>Probability that the task is completed in less than 15 is</t>
  </si>
  <si>
    <r>
      <rPr>
        <b/>
        <sz val="11"/>
        <color theme="1"/>
        <rFont val="Aptos Narrow"/>
        <family val="2"/>
        <scheme val="minor"/>
      </rPr>
      <t>1. Problem:</t>
    </r>
    <r>
      <rPr>
        <sz val="11"/>
        <color theme="1"/>
        <rFont val="Aptos Narrow"/>
        <family val="2"/>
        <scheme val="minor"/>
      </rPr>
      <t xml:space="preserve"> A company sells smartphones, and the number of defects per batch follows</t>
    </r>
  </si>
  <si>
    <r>
      <rPr>
        <b/>
        <sz val="11"/>
        <color theme="1"/>
        <rFont val="Aptos Narrow"/>
        <family val="2"/>
        <scheme val="minor"/>
      </rPr>
      <t>2. Problem:</t>
    </r>
    <r>
      <rPr>
        <sz val="11"/>
        <color theme="1"/>
        <rFont val="Aptos Narrow"/>
        <family val="2"/>
        <scheme val="minor"/>
      </rPr>
      <t xml:space="preserve"> In a game, a player has a 0.3 probability of winning each round. If the</t>
    </r>
  </si>
  <si>
    <t>a Poisson distribution with a mean of 2 defects. What is the probability of having exactly</t>
  </si>
  <si>
    <t>player plays 10 rounds, what is the probability of winning exactly 3 rounds?</t>
  </si>
  <si>
    <t>3 defects in a randomly selected batch?</t>
  </si>
  <si>
    <t>Data: Probability of winning (p) = 0.3, Number of rounds (n) = 10, Number of wins (x)</t>
  </si>
  <si>
    <t>Data: Mean number of defects (λ) = 2, Number of defects (x) = 3</t>
  </si>
  <si>
    <t>Explanation: The problem involves a discrete distribution (Poisson) because we are</t>
  </si>
  <si>
    <t>Explanation: This problem also involves a discrete distribution (Binomial) because we</t>
  </si>
  <si>
    <t>dealing with the count of defects in a batch of smartphones. The Poisson distribution</t>
  </si>
  <si>
    <t>are dealing with a fixed number of independent trials (rounds) with a probability of</t>
  </si>
  <si>
    <t>models the probability of a given number of events occurring within a fixed interval of</t>
  </si>
  <si>
    <t>success (winning) in each trial. The Binomial distribution models the probability of</t>
  </si>
  <si>
    <t>time or space.</t>
  </si>
  <si>
    <t>achieving a certain number of successes in a fixed number of trials.</t>
  </si>
  <si>
    <r>
      <rPr>
        <b/>
        <sz val="11"/>
        <color theme="1"/>
        <rFont val="Aptos Narrow"/>
        <family val="2"/>
        <scheme val="minor"/>
      </rPr>
      <t>3. Problem:</t>
    </r>
    <r>
      <rPr>
        <sz val="11"/>
        <color theme="1"/>
        <rFont val="Aptos Narrow"/>
        <family val="2"/>
        <scheme val="minor"/>
      </rPr>
      <t xml:space="preserve"> A six-sided fair die is rolled three times. What is the probability of obtaining</t>
    </r>
  </si>
  <si>
    <t>at least one 6?</t>
  </si>
  <si>
    <t>Data: Number of rolls (n) = 3</t>
  </si>
  <si>
    <t>Explanation: Here, we have a discrete distribution (Geometric) since we are interested</t>
  </si>
  <si>
    <t>in the number of trials required to achieve the first success (rolling a 6) in a sequence of</t>
  </si>
  <si>
    <t>independent trials. The Geometric distribution models the probability of achieving the</t>
  </si>
  <si>
    <t>first success on a specific trial.</t>
  </si>
  <si>
    <t>Continuous Distribution:</t>
  </si>
  <si>
    <r>
      <rPr>
        <b/>
        <sz val="11"/>
        <color theme="1"/>
        <rFont val="Aptos Narrow"/>
        <family val="2"/>
        <scheme val="minor"/>
      </rPr>
      <t>1. Problem:</t>
    </r>
    <r>
      <rPr>
        <sz val="11"/>
        <color theme="1"/>
        <rFont val="Aptos Narrow"/>
        <family val="2"/>
        <scheme val="minor"/>
      </rPr>
      <t xml:space="preserve"> The weights of apples in a basket follow a normal distribution with a mean</t>
    </r>
  </si>
  <si>
    <r>
      <rPr>
        <b/>
        <sz val="11"/>
        <color theme="1"/>
        <rFont val="Aptos Narrow"/>
        <family val="2"/>
        <scheme val="minor"/>
      </rPr>
      <t>2. Problem:</t>
    </r>
    <r>
      <rPr>
        <sz val="11"/>
        <color theme="1"/>
        <rFont val="Aptos Narrow"/>
        <family val="2"/>
        <scheme val="minor"/>
      </rPr>
      <t xml:space="preserve"> The lifetimes of a certain brand of light bulbs are exponentially distributed</t>
    </r>
  </si>
  <si>
    <t>of 150 grams and a standard deviation of 10 grams. What is the probability that a</t>
  </si>
  <si>
    <t>with a mean of 1000 hours. What is the probability that a randomly selected light bulb</t>
  </si>
  <si>
    <t>randomly selected apple weighs between 140 and 160 grams?</t>
  </si>
  <si>
    <t>lasts more than 900 hours?</t>
  </si>
  <si>
    <t>Data: Mean weight (μ) = 150 grams, Standard deviation (σ) = 10 grams, Weight range</t>
  </si>
  <si>
    <t>Data: Mean lifetime (μ) = 1000 hours, Lifetime threshold (x) = 900 hours</t>
  </si>
  <si>
    <t>(lower limit x1, upper limit x2)</t>
  </si>
  <si>
    <t>Explanation: Here, we have a continuous distribution (Exponential) since we are</t>
  </si>
  <si>
    <t>Explanation: This problem involves a continuous distribution (Normal) since we are</t>
  </si>
  <si>
    <t>interested in the time until an event (light bulb failure) occurs. The Exponential</t>
  </si>
  <si>
    <t>dealing with the weights of apples, which can take on any value within a range. The</t>
  </si>
  <si>
    <t>distribution models the probability of waiting a certain amount of time before the event</t>
  </si>
  <si>
    <t>Normal distribution is commonly used to model continuous variables with a symmetric</t>
  </si>
  <si>
    <t>happens.</t>
  </si>
  <si>
    <t>bell-shaped distribution.</t>
  </si>
  <si>
    <t>Hypothesis Testing Problems:</t>
  </si>
  <si>
    <r>
      <rPr>
        <b/>
        <sz val="11"/>
        <color theme="1"/>
        <rFont val="Aptos Narrow"/>
        <family val="2"/>
        <scheme val="minor"/>
      </rPr>
      <t>3. Problem:</t>
    </r>
    <r>
      <rPr>
        <sz val="11"/>
        <color theme="1"/>
        <rFont val="Aptos Narrow"/>
        <family val="2"/>
        <scheme val="minor"/>
      </rPr>
      <t xml:space="preserve"> A researcher wants to test whether a new teaching method improves</t>
    </r>
  </si>
  <si>
    <t>student performance. A random sample of 50 students is divided into two groups: one</t>
  </si>
  <si>
    <t>group taught using the new method and the other using the traditional method. The</t>
  </si>
  <si>
    <t>average test scores of the two groups are compared. State the null and alternative</t>
  </si>
  <si>
    <t>hypotheses for this study.</t>
  </si>
  <si>
    <t>Data: Sample size (n) = 50, Test scores of the two groups</t>
  </si>
  <si>
    <t>Explanation: In this problem, we are interested in comparing the means of two groups</t>
  </si>
  <si>
    <t>(new method vs. traditional method). The null hypothesis (H0) states that there is no</t>
  </si>
  <si>
    <t>significant difference between the means, while the alternative hypothesis (Ha)</t>
  </si>
  <si>
    <t>suggests that there is a significant difference.</t>
  </si>
  <si>
    <t>Questions on Discrete Distribution and Continuous Distribution</t>
  </si>
  <si>
    <t>Discrete Distribution:</t>
  </si>
  <si>
    <t>Questions on Confidence Interval and Hypothesis Testings</t>
  </si>
  <si>
    <t>Confidence Interval Problems:</t>
  </si>
  <si>
    <r>
      <rPr>
        <b/>
        <sz val="11"/>
        <color theme="1"/>
        <rFont val="Aptos Narrow"/>
        <family val="2"/>
        <scheme val="minor"/>
      </rPr>
      <t>1. Problem:</t>
    </r>
    <r>
      <rPr>
        <sz val="11"/>
        <color theme="1"/>
        <rFont val="Aptos Narrow"/>
        <family val="2"/>
        <scheme val="minor"/>
      </rPr>
      <t xml:space="preserve"> A study is conducted to estimate the mean height of a population. A random</t>
    </r>
  </si>
  <si>
    <r>
      <rPr>
        <b/>
        <sz val="11"/>
        <color theme="1"/>
        <rFont val="Aptos Narrow"/>
        <family val="2"/>
        <scheme val="minor"/>
      </rPr>
      <t>2. Problem:</t>
    </r>
    <r>
      <rPr>
        <sz val="11"/>
        <color theme="1"/>
        <rFont val="Aptos Narrow"/>
        <family val="2"/>
        <scheme val="minor"/>
      </rPr>
      <t xml:space="preserve"> A survey is conducted to estimate the proportion of people in a city who</t>
    </r>
  </si>
  <si>
    <t>sample of 100 individuals is selected, and their heights are measured. Calculate a 95%</t>
  </si>
  <si>
    <t>support a particular policy. A random sample of 500 individuals is surveyed, and 320 of</t>
  </si>
  <si>
    <t>confidence interval for the population mean height, given that the sample mean height is</t>
  </si>
  <si>
    <t>them express support for the policy. Calculate a 90% confidence interval for the</t>
  </si>
  <si>
    <t>170 cm and the sample standard deviation is 8 cm.</t>
  </si>
  <si>
    <t>population proportion, given the sample proportion.</t>
  </si>
  <si>
    <t>Data: Sample size (n) = 100, Sample mean (x̄) = 170 cm, Sample standard deviation</t>
  </si>
  <si>
    <t>Data: Sample size (n) = 500, Number of successes (x) = 320, Confidence level = 90%</t>
  </si>
  <si>
    <t>(s) = 8 cm, Confidence level = 95%</t>
  </si>
  <si>
    <t>Explanation: In this problem, we aim to estimate the population proportion based on the</t>
  </si>
  <si>
    <t>Explanation: In this problem, we use a sample to estimate the population mean height.</t>
  </si>
  <si>
    <t>sample proportion. By constructing a confidence interval, we provide a range of</t>
  </si>
  <si>
    <t>By calculating a confidence interval, we provide a range of plausible values for the</t>
  </si>
  <si>
    <t>plausible values for the population proportion. The 90% confidence level indicates that</t>
  </si>
  <si>
    <t>population mean. The 95% confidence level indicates that we are 95% confident that</t>
  </si>
  <si>
    <t>we are 90% confident that the true population proportion falls within the calculated</t>
  </si>
  <si>
    <t>the true population mean height falls within the calculated interval.</t>
  </si>
  <si>
    <t>interval.</t>
  </si>
  <si>
    <r>
      <rPr>
        <b/>
        <sz val="11"/>
        <color theme="1"/>
        <rFont val="Aptos Narrow"/>
        <family val="2"/>
        <scheme val="minor"/>
      </rPr>
      <t>4. Problem:</t>
    </r>
    <r>
      <rPr>
        <sz val="11"/>
        <color theme="1"/>
        <rFont val="Aptos Narrow"/>
        <family val="2"/>
        <scheme val="minor"/>
      </rPr>
      <t xml:space="preserve"> A manufacturing company claims that the average weight of its product is</t>
    </r>
  </si>
  <si>
    <t>500 grams. To test this claim, a random sample of 25 products is selected, and their</t>
  </si>
  <si>
    <t>weights are measured. The sample mean weight is found to be 510 grams with a</t>
  </si>
  <si>
    <t>sample standard deviation of 20 grams. Perform a hypothesis test to determine if there</t>
  </si>
  <si>
    <t>is evidence to support the company's claim.</t>
  </si>
  <si>
    <t>Data: Sample size (n) = 25, Sample mean (x̄) = 510 grams, Sample standard</t>
  </si>
  <si>
    <t>deviation (s) = 20 grams, Population mean (μ) = 500 grams</t>
  </si>
  <si>
    <t>Explanation: In this problem, we are conducting a hypothesis test to assess whether the</t>
  </si>
  <si>
    <t>sample mean weight provides evidence to support the company's claim about the</t>
  </si>
  <si>
    <t>population mean weight. The null hypothesis (H0) assumes that the population mean</t>
  </si>
  <si>
    <t>weight is equal to the claimed value, while the alternative hypothesis (Ha) suggests</t>
  </si>
  <si>
    <t>otherwise.</t>
  </si>
  <si>
    <t>10th Percentile</t>
  </si>
  <si>
    <t>25th Percentile</t>
  </si>
  <si>
    <t>75th Percentile</t>
  </si>
  <si>
    <t>90th Percentile</t>
  </si>
  <si>
    <t>Q2</t>
  </si>
  <si>
    <t>15th Percentile</t>
  </si>
  <si>
    <t>50th Percentile</t>
  </si>
  <si>
    <t>85th Percentile</t>
  </si>
  <si>
    <t>75th percentile</t>
  </si>
  <si>
    <t>30th Percentile</t>
  </si>
  <si>
    <t>70th Percentile</t>
  </si>
  <si>
    <t>20th Percentile</t>
  </si>
  <si>
    <t>40th Percentile</t>
  </si>
  <si>
    <t>80th Percentile</t>
  </si>
  <si>
    <t>probability of getting exactly two hearts when drawing five cards from a deck without replacement.</t>
  </si>
  <si>
    <t>(2/52)</t>
  </si>
  <si>
    <r>
      <t xml:space="preserve">Calculate the critical value </t>
    </r>
    <r>
      <rPr>
        <i/>
        <sz val="13.3"/>
        <color rgb="FF0D0D0D"/>
        <rFont val="KaTeX_Math"/>
      </rPr>
      <t xml:space="preserve">Z </t>
    </r>
  </si>
  <si>
    <r>
      <t xml:space="preserve">Calculate the sample proportion </t>
    </r>
    <r>
      <rPr>
        <i/>
        <sz val="13.3"/>
        <color rgb="FF0D0D0D"/>
        <rFont val="KaTeX_Math"/>
      </rPr>
      <t>p</t>
    </r>
    <r>
      <rPr>
        <sz val="12"/>
        <color rgb="FF0D0D0D"/>
        <rFont val="Segoe UI"/>
        <family val="2"/>
      </rPr>
      <t>:</t>
    </r>
  </si>
  <si>
    <t>Calculate the margin of error:</t>
  </si>
  <si>
    <t>Calculate the confidence interval:</t>
  </si>
  <si>
    <t>Lower Bound: Excel Formula:</t>
  </si>
  <si>
    <t>Upper Bound: Excel Formula:</t>
  </si>
  <si>
    <t>Let's consider the weekly sales data (in units) for the past month for a specific product category:</t>
  </si>
  <si>
    <t>Week 1</t>
  </si>
  <si>
    <t>units</t>
  </si>
  <si>
    <t>Week 2</t>
  </si>
  <si>
    <t>Week 3</t>
  </si>
  <si>
    <t>Week 4</t>
  </si>
  <si>
    <t>Mediun</t>
  </si>
  <si>
    <t>What is the typical or central sales value for the product category?</t>
  </si>
  <si>
    <t>Mode: Are there any recurring or most frequently occurring sales figures for the product category?</t>
  </si>
  <si>
    <t>There is no mode as each sales figure occurs only once.</t>
  </si>
  <si>
    <t>2)    Business Problem: A restaurant wants to analyze the waiting times of its customers to understand the typical waiting experience and improve service efficiency.</t>
  </si>
  <si>
    <t>Let's consider the waiting times (in minutes) for the past 20 customers:</t>
  </si>
  <si>
    <t xml:space="preserve">3) Business Problem: A car rental company wants to analyze the rental durations of its customers to understand the typical rental period and optimize its pricing and fleet management strategies. </t>
  </si>
  <si>
    <t>Let's consider the rental durations (in days) for a sample of 50 customers:</t>
  </si>
  <si>
    <r>
      <t>1)</t>
    </r>
    <r>
      <rPr>
        <b/>
        <i/>
        <sz val="11"/>
        <color theme="1"/>
        <rFont val="Times New Roman"/>
        <family val="1"/>
      </rPr>
      <t xml:space="preserve">    </t>
    </r>
    <r>
      <rPr>
        <b/>
        <i/>
        <sz val="11"/>
        <color theme="1"/>
        <rFont val="Arial"/>
        <family val="2"/>
      </rPr>
      <t>Business Problem: A retail store wants to analyze the sales data of a particular product category to understand the typical sales performance and make strategic decisions.</t>
    </r>
  </si>
  <si>
    <r>
      <t>1.</t>
    </r>
    <r>
      <rPr>
        <sz val="11"/>
        <color theme="1"/>
        <rFont val="Times New Roman"/>
        <family val="1"/>
      </rPr>
      <t xml:space="preserve">  </t>
    </r>
    <r>
      <rPr>
        <sz val="11"/>
        <color theme="1"/>
        <rFont val="Arial"/>
        <family val="2"/>
      </rPr>
      <t>Mean: What is the average weekly sales of the product category?</t>
    </r>
  </si>
  <si>
    <r>
      <t>2.</t>
    </r>
    <r>
      <rPr>
        <sz val="11"/>
        <color theme="1"/>
        <rFont val="Times New Roman"/>
        <family val="1"/>
      </rPr>
      <t xml:space="preserve">  </t>
    </r>
    <r>
      <rPr>
        <sz val="11"/>
        <color theme="1"/>
        <rFont val="Arial"/>
        <family val="2"/>
      </rPr>
      <t>Median: What is the typical or central sales value for the product category?</t>
    </r>
  </si>
  <si>
    <r>
      <t>1.</t>
    </r>
    <r>
      <rPr>
        <sz val="11"/>
        <color theme="1"/>
        <rFont val="Times New Roman"/>
        <family val="1"/>
      </rPr>
      <t xml:space="preserve">  </t>
    </r>
    <r>
      <rPr>
        <sz val="11"/>
        <color theme="1"/>
        <rFont val="Arial"/>
        <family val="2"/>
      </rPr>
      <t>Mean: What is the average waiting time for customers at the restaurant?</t>
    </r>
  </si>
  <si>
    <r>
      <t>2.</t>
    </r>
    <r>
      <rPr>
        <sz val="11"/>
        <color theme="1"/>
        <rFont val="Times New Roman"/>
        <family val="1"/>
      </rPr>
      <t xml:space="preserve">  </t>
    </r>
    <r>
      <rPr>
        <sz val="11"/>
        <color theme="1"/>
        <rFont val="Arial"/>
        <family val="2"/>
      </rPr>
      <t>Median: What is the typical or central waiting time experienced by customers?</t>
    </r>
  </si>
  <si>
    <r>
      <t>3.</t>
    </r>
    <r>
      <rPr>
        <sz val="11"/>
        <color theme="1"/>
        <rFont val="Times New Roman"/>
        <family val="1"/>
      </rPr>
      <t xml:space="preserve">  </t>
    </r>
    <r>
      <rPr>
        <sz val="11"/>
        <color theme="1"/>
        <rFont val="Arial"/>
        <family val="2"/>
      </rPr>
      <t>Mode: Are there any recurring or most frequently occurring waiting times for customers?</t>
    </r>
  </si>
  <si>
    <r>
      <t>1.</t>
    </r>
    <r>
      <rPr>
        <sz val="11"/>
        <color theme="1"/>
        <rFont val="Times New Roman"/>
        <family val="1"/>
      </rPr>
      <t xml:space="preserve">  </t>
    </r>
    <r>
      <rPr>
        <sz val="11"/>
        <color theme="1"/>
        <rFont val="Arial"/>
        <family val="2"/>
      </rPr>
      <t>Mean: What is the average rental duration for customers at the car rental company?</t>
    </r>
  </si>
  <si>
    <r>
      <t>2.</t>
    </r>
    <r>
      <rPr>
        <sz val="11"/>
        <color theme="1"/>
        <rFont val="Times New Roman"/>
        <family val="1"/>
      </rPr>
      <t xml:space="preserve">  </t>
    </r>
    <r>
      <rPr>
        <sz val="11"/>
        <color theme="1"/>
        <rFont val="Arial"/>
        <family val="2"/>
      </rPr>
      <t>Median: What is the typical or central rental duration experienced by customers?</t>
    </r>
  </si>
  <si>
    <r>
      <t>3.</t>
    </r>
    <r>
      <rPr>
        <sz val="11"/>
        <color theme="1"/>
        <rFont val="Times New Roman"/>
        <family val="1"/>
      </rPr>
      <t xml:space="preserve">  </t>
    </r>
    <r>
      <rPr>
        <sz val="11"/>
        <color theme="1"/>
        <rFont val="Arial"/>
        <family val="2"/>
      </rPr>
      <t>Mode: Are there any recurring or most frequently occurring rental durations for customers?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</si>
</sst>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"/>
  </numFmts>
  <fonts count="19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7"/>
      <color theme="1"/>
      <name val="Times New Roman"/>
      <family val="1"/>
    </font>
    <font>
      <sz val="12"/>
      <color rgb="FF0D0D0D"/>
      <name val="Segoe UI"/>
      <family val="2"/>
    </font>
    <font>
      <b/>
      <sz val="13"/>
      <color theme="1"/>
      <name val="Arial"/>
      <family val="2"/>
    </font>
    <font>
      <b/>
      <i/>
      <sz val="11"/>
      <color theme="1"/>
      <name val="Arial"/>
      <family val="2"/>
    </font>
    <font>
      <b/>
      <i/>
      <sz val="7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Arial"/>
      <family val="1"/>
    </font>
    <font>
      <u/>
      <sz val="11"/>
      <color theme="1"/>
      <name val="Aptos Narrow"/>
      <family val="2"/>
      <scheme val="minor"/>
    </font>
    <font>
      <b/>
      <u/>
      <sz val="14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u/>
      <sz val="12"/>
      <color theme="1"/>
      <name val="Aptos Narrow"/>
      <family val="2"/>
      <scheme val="minor"/>
    </font>
    <font>
      <sz val="11"/>
      <color rgb="FF0D0D0D"/>
      <name val="Courier New"/>
      <family val="3"/>
    </font>
    <font>
      <i/>
      <sz val="13.3"/>
      <color rgb="FF0D0D0D"/>
      <name val="KaTeX_Math"/>
    </font>
    <font>
      <sz val="14"/>
      <color theme="1"/>
      <name val="Aptos Narrow"/>
      <family val="2"/>
      <scheme val="minor"/>
    </font>
    <font>
      <b/>
      <i/>
      <sz val="11"/>
      <color theme="1"/>
      <name val="Times New Roman"/>
      <family val="1"/>
    </font>
    <font>
      <b/>
      <sz val="11"/>
      <color rgb="FF0D0D0D"/>
      <name val="Segoe U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 applyAlignment="1">
      <alignment horizontal="left" vertical="center" indent="6"/>
    </xf>
    <xf numFmtId="0" fontId="2" fillId="0" borderId="0" xfId="0" applyFont="1" applyAlignment="1">
      <alignment horizontal="left" vertical="center" indent="7"/>
    </xf>
    <xf numFmtId="0" fontId="4" fillId="0" borderId="0" xfId="0" applyFont="1"/>
    <xf numFmtId="0" fontId="1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horizontal="left" vertical="center" indent="6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/>
    <xf numFmtId="0" fontId="9" fillId="0" borderId="0" xfId="0" applyFont="1" applyAlignment="1">
      <alignment horizontal="left" vertical="center" indent="6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0" fillId="0" borderId="0" xfId="0" applyFont="1" applyAlignment="1">
      <alignment horizontal="right"/>
    </xf>
    <xf numFmtId="0" fontId="10" fillId="0" borderId="0" xfId="0" applyFont="1"/>
    <xf numFmtId="0" fontId="0" fillId="0" borderId="0" xfId="0" applyAlignment="1">
      <alignment horizontal="right"/>
    </xf>
    <xf numFmtId="0" fontId="11" fillId="0" borderId="0" xfId="0" applyFont="1"/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wrapText="1"/>
    </xf>
    <xf numFmtId="0" fontId="0" fillId="0" borderId="5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3" fillId="0" borderId="0" xfId="0" applyFont="1"/>
    <xf numFmtId="12" fontId="0" fillId="0" borderId="0" xfId="0" applyNumberFormat="1" applyAlignment="1">
      <alignment horizontal="center"/>
    </xf>
    <xf numFmtId="164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6" fontId="0" fillId="0" borderId="0" xfId="0" applyNumberFormat="1"/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0" fontId="14" fillId="0" borderId="0" xfId="0" applyFont="1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16" fillId="0" borderId="0" xfId="0" applyFont="1"/>
    <xf numFmtId="0" fontId="6" fillId="0" borderId="0" xfId="0" applyFont="1" applyAlignment="1">
      <alignment horizontal="justify" vertical="center"/>
    </xf>
    <xf numFmtId="0" fontId="1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'INTRODUCTION _STATISTICS_ASSI_1'!$C$240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'INTRODUCTION _STATISTICS_ASSI_1'!$B$241:$B$247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'INTRODUCTION _STATISTICS_ASSI_1'!$C$241:$C$247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45</c:v>
                </c:pt>
                <c:pt idx="5">
                  <c:v>25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5B-450B-85F8-AFC399251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3727536"/>
        <c:axId val="552263983"/>
      </c:barChart>
      <c:catAx>
        <c:axId val="543727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63983"/>
        <c:crosses val="autoZero"/>
        <c:auto val="1"/>
        <c:lblAlgn val="ctr"/>
        <c:lblOffset val="100"/>
        <c:noMultiLvlLbl val="0"/>
      </c:catAx>
      <c:valAx>
        <c:axId val="552263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72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'INTRODUCTION _STATISTICS_ASSI_1'!$C$348</c:f>
              <c:strCache>
                <c:ptCount val="1"/>
                <c:pt idx="0">
                  <c:v>Bins.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'INTRODUCTION _STATISTICS_ASSI_1'!$C$349:$C$355</c:f>
              <c:numCache>
                <c:formatCode>General</c:formatCode>
                <c:ptCount val="7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AB-4DC5-90B4-6751E5BAA989}"/>
            </c:ext>
          </c:extLst>
        </c:ser>
        <c:ser>
          <c:idx val="1"/>
          <c:order val="1"/>
          <c:tx>
            <c:strRef>
              <c:f>'INTRODUCTION _STATISTICS_ASSI_1'!$D$348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'INTRODUCTION _STATISTICS_ASSI_1'!$D$349:$D$355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10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AB-4DC5-90B4-6751E5BAA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01363152"/>
        <c:axId val="1401349712"/>
      </c:barChart>
      <c:catAx>
        <c:axId val="140136315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349712"/>
        <c:crosses val="autoZero"/>
        <c:auto val="1"/>
        <c:lblAlgn val="ctr"/>
        <c:lblOffset val="100"/>
        <c:noMultiLvlLbl val="0"/>
      </c:catAx>
      <c:valAx>
        <c:axId val="140134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36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'INTRODUCTION _STATISTICS_ASSI_1'!$C$390</c:f>
              <c:strCache>
                <c:ptCount val="1"/>
                <c:pt idx="0">
                  <c:v>Bins.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'INTRODUCTION _STATISTICS_ASSI_1'!$C$391:$C$399</c:f>
              <c:numCache>
                <c:formatCode>General</c:formatCode>
                <c:ptCount val="9"/>
                <c:pt idx="0">
                  <c:v>115</c:v>
                </c:pt>
                <c:pt idx="1">
                  <c:v>120</c:v>
                </c:pt>
                <c:pt idx="2">
                  <c:v>125</c:v>
                </c:pt>
                <c:pt idx="3">
                  <c:v>130</c:v>
                </c:pt>
                <c:pt idx="4">
                  <c:v>135</c:v>
                </c:pt>
                <c:pt idx="5">
                  <c:v>140</c:v>
                </c:pt>
                <c:pt idx="6">
                  <c:v>145</c:v>
                </c:pt>
                <c:pt idx="7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8-4BB7-AD37-C67434506B3A}"/>
            </c:ext>
          </c:extLst>
        </c:ser>
        <c:ser>
          <c:idx val="1"/>
          <c:order val="1"/>
          <c:tx>
            <c:strRef>
              <c:f>'INTRODUCTION _STATISTICS_ASSI_1'!$D$390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'INTRODUCTION _STATISTICS_ASSI_1'!$D$391:$D$399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9</c:v>
                </c:pt>
                <c:pt idx="6">
                  <c:v>4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8-4BB7-AD37-C67434506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97948432"/>
        <c:axId val="1397944112"/>
      </c:barChart>
      <c:catAx>
        <c:axId val="139794843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944112"/>
        <c:crosses val="autoZero"/>
        <c:auto val="1"/>
        <c:lblAlgn val="ctr"/>
        <c:lblOffset val="100"/>
        <c:noMultiLvlLbl val="0"/>
      </c:catAx>
      <c:valAx>
        <c:axId val="139794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94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'INTRODUCTION _STATISTICS_ASSI_1'!$C$404</c:f>
              <c:strCache>
                <c:ptCount val="1"/>
                <c:pt idx="0">
                  <c:v>Region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'INTRODUCTION _STATISTICS_ASSI_1'!$C$405:$C$414</c:f>
              <c:numCache>
                <c:formatCode>General</c:formatCode>
                <c:ptCount val="10"/>
                <c:pt idx="0">
                  <c:v>45</c:v>
                </c:pt>
                <c:pt idx="1">
                  <c:v>35</c:v>
                </c:pt>
                <c:pt idx="2">
                  <c:v>40</c:v>
                </c:pt>
                <c:pt idx="3">
                  <c:v>38</c:v>
                </c:pt>
                <c:pt idx="4">
                  <c:v>42</c:v>
                </c:pt>
                <c:pt idx="5">
                  <c:v>37</c:v>
                </c:pt>
                <c:pt idx="6">
                  <c:v>39</c:v>
                </c:pt>
                <c:pt idx="7">
                  <c:v>43</c:v>
                </c:pt>
                <c:pt idx="8">
                  <c:v>44</c:v>
                </c:pt>
                <c:pt idx="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54-4908-AC91-C4ECE996670C}"/>
            </c:ext>
          </c:extLst>
        </c:ser>
        <c:ser>
          <c:idx val="1"/>
          <c:order val="1"/>
          <c:tx>
            <c:strRef>
              <c:f>'INTRODUCTION _STATISTICS_ASSI_1'!$D$404</c:f>
              <c:strCache>
                <c:ptCount val="1"/>
                <c:pt idx="0">
                  <c:v>Region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'INTRODUCTION _STATISTICS_ASSI_1'!$D$405:$D$414</c:f>
              <c:numCache>
                <c:formatCode>General</c:formatCode>
                <c:ptCount val="10"/>
                <c:pt idx="0">
                  <c:v>32</c:v>
                </c:pt>
                <c:pt idx="1">
                  <c:v>28</c:v>
                </c:pt>
                <c:pt idx="2">
                  <c:v>30</c:v>
                </c:pt>
                <c:pt idx="3">
                  <c:v>34</c:v>
                </c:pt>
                <c:pt idx="4">
                  <c:v>33</c:v>
                </c:pt>
                <c:pt idx="5">
                  <c:v>35</c:v>
                </c:pt>
                <c:pt idx="6">
                  <c:v>31</c:v>
                </c:pt>
                <c:pt idx="7">
                  <c:v>29</c:v>
                </c:pt>
                <c:pt idx="8">
                  <c:v>36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54-4908-AC91-C4ECE996670C}"/>
            </c:ext>
          </c:extLst>
        </c:ser>
        <c:ser>
          <c:idx val="2"/>
          <c:order val="2"/>
          <c:tx>
            <c:strRef>
              <c:f>'INTRODUCTION _STATISTICS_ASSI_1'!$E$404</c:f>
              <c:strCache>
                <c:ptCount val="1"/>
                <c:pt idx="0">
                  <c:v>Region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'INTRODUCTION _STATISTICS_ASSI_1'!$E$405:$E$414</c:f>
              <c:numCache>
                <c:formatCode>General</c:formatCode>
                <c:ptCount val="10"/>
                <c:pt idx="0">
                  <c:v>40</c:v>
                </c:pt>
                <c:pt idx="1">
                  <c:v>39</c:v>
                </c:pt>
                <c:pt idx="2">
                  <c:v>42</c:v>
                </c:pt>
                <c:pt idx="3">
                  <c:v>41</c:v>
                </c:pt>
                <c:pt idx="4">
                  <c:v>38</c:v>
                </c:pt>
                <c:pt idx="5">
                  <c:v>43</c:v>
                </c:pt>
                <c:pt idx="6">
                  <c:v>45</c:v>
                </c:pt>
                <c:pt idx="7">
                  <c:v>44</c:v>
                </c:pt>
                <c:pt idx="8">
                  <c:v>41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54-4908-AC91-C4ECE9966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4922127"/>
        <c:axId val="1504917807"/>
      </c:barChart>
      <c:catAx>
        <c:axId val="1504922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917807"/>
        <c:crosses val="autoZero"/>
        <c:auto val="1"/>
        <c:lblAlgn val="ctr"/>
        <c:lblOffset val="100"/>
        <c:noMultiLvlLbl val="0"/>
      </c:catAx>
      <c:valAx>
        <c:axId val="150491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92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  <cx:data id="1">
      <cx:numDim type="val">
        <cx:f>_xlchart.v1.13</cx:f>
      </cx:numDim>
    </cx:data>
  </cx:chartData>
  <cx:chart>
    <cx:title pos="t" align="ctr" overlay="0"/>
    <cx:plotArea>
      <cx:plotAreaRegion>
        <cx:series layoutId="clusteredColumn" uniqueId="{DC83E028-8C8F-4AD3-87DA-717C7D07B4C1}" formatIdx="0">
          <cx:tx>
            <cx:txData>
              <cx:f>_xlchart.v1.10</cx:f>
              <cx:v>Bins.</cx:v>
            </cx:txData>
          </cx:tx>
          <cx:dataId val="0"/>
          <cx:layoutPr>
            <cx:binning intervalClosed="r"/>
          </cx:layoutPr>
        </cx:series>
        <cx:series layoutId="clusteredColumn" hidden="1" uniqueId="{0F5AA472-C2B8-4FED-9741-4FB894DCDA2D}" formatIdx="1">
          <cx:tx>
            <cx:txData>
              <cx:f>_xlchart.v1.12</cx:f>
              <cx:v>Frequency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_xlchart.v1.19</cx:f>
      </cx:numDim>
    </cx:data>
    <cx:data id="1">
      <cx:numDim type="val">
        <cx:f dir="row">_xlchart.v1.20</cx:f>
      </cx:numDim>
    </cx:data>
    <cx:data id="2">
      <cx:numDim type="val">
        <cx:f dir="row">_xlchart.v1.21</cx:f>
      </cx:numDim>
    </cx:data>
    <cx:data id="3">
      <cx:numDim type="val">
        <cx:f dir="row">_xlchart.v1.22</cx:f>
      </cx:numDim>
    </cx:data>
    <cx:data id="4">
      <cx:numDim type="val">
        <cx:f dir="row">_xlchart.v1.23</cx:f>
      </cx:numDim>
    </cx:data>
    <cx:data id="5">
      <cx:numDim type="val">
        <cx:f dir="row">_xlchart.v1.24</cx:f>
      </cx:numDim>
    </cx:data>
    <cx:data id="6">
      <cx:numDim type="val">
        <cx:f dir="row">_xlchart.v1.25</cx:f>
      </cx:numDim>
    </cx:data>
    <cx:data id="7">
      <cx:numDim type="val">
        <cx:f dir="row">_xlchart.v1.26</cx:f>
      </cx:numDim>
    </cx:data>
    <cx:data id="8">
      <cx:numDim type="val">
        <cx:f dir="row">_xlchart.v1.27</cx:f>
      </cx:numDim>
    </cx:data>
    <cx:data id="9">
      <cx:numDim type="val">
        <cx:f dir="row">_xlchart.v1.28</cx:f>
      </cx:numDim>
    </cx:data>
  </cx:chartData>
  <cx:chart>
    <cx:title pos="t" align="ctr" overlay="0">
      <cx:tx>
        <cx:txData>
          <cx:v>CUSTOMER RATING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CUSTOMER RATING</a:t>
          </a:r>
        </a:p>
      </cx:txPr>
    </cx:title>
    <cx:plotArea>
      <cx:plotAreaRegion>
        <cx:series layoutId="clusteredColumn" uniqueId="{8B7BDA02-933B-4282-ADE9-207A81462F97}" formatIdx="0">
          <cx:dataId val="0"/>
          <cx:layoutPr>
            <cx:binning intervalClosed="r"/>
          </cx:layoutPr>
        </cx:series>
        <cx:series layoutId="clusteredColumn" hidden="1" uniqueId="{FD83C9C1-9D29-4B62-91E3-E2FC3BAE5701}" formatIdx="1">
          <cx:dataId val="1"/>
          <cx:layoutPr>
            <cx:binning intervalClosed="r"/>
          </cx:layoutPr>
        </cx:series>
        <cx:series layoutId="clusteredColumn" hidden="1" uniqueId="{A1365BF0-CA7B-41F7-B248-9426BABEE144}" formatIdx="2">
          <cx:dataId val="2"/>
          <cx:layoutPr>
            <cx:binning intervalClosed="r"/>
          </cx:layoutPr>
        </cx:series>
        <cx:series layoutId="clusteredColumn" hidden="1" uniqueId="{7FDF5C89-1782-4095-A7A5-CCD8435F57D2}" formatIdx="3">
          <cx:dataId val="3"/>
          <cx:layoutPr>
            <cx:binning intervalClosed="r"/>
          </cx:layoutPr>
        </cx:series>
        <cx:series layoutId="clusteredColumn" hidden="1" uniqueId="{E4424F45-57A1-4C52-8363-169C3CD93E4D}" formatIdx="4">
          <cx:dataId val="4"/>
          <cx:layoutPr>
            <cx:binning intervalClosed="r"/>
          </cx:layoutPr>
        </cx:series>
        <cx:series layoutId="clusteredColumn" hidden="1" uniqueId="{DBD3ABAE-05FB-4DE0-8FEA-2FC42A941AD4}" formatIdx="5">
          <cx:dataId val="5"/>
          <cx:layoutPr>
            <cx:binning intervalClosed="r"/>
          </cx:layoutPr>
        </cx:series>
        <cx:series layoutId="clusteredColumn" hidden="1" uniqueId="{971E2C56-0E91-44FB-92E8-B1F9659717BE}" formatIdx="6">
          <cx:dataId val="6"/>
          <cx:layoutPr>
            <cx:binning intervalClosed="r"/>
          </cx:layoutPr>
        </cx:series>
        <cx:series layoutId="clusteredColumn" hidden="1" uniqueId="{7E191738-44C6-408B-AF73-424B2C9D581B}" formatIdx="7">
          <cx:dataId val="7"/>
          <cx:layoutPr>
            <cx:binning intervalClosed="r"/>
          </cx:layoutPr>
        </cx:series>
        <cx:series layoutId="clusteredColumn" hidden="1" uniqueId="{0984AEA3-2BAA-4924-B3D4-80B1BD619B3D}" formatIdx="8">
          <cx:dataId val="8"/>
          <cx:layoutPr>
            <cx:binning intervalClosed="r"/>
          </cx:layoutPr>
        </cx:series>
        <cx:series layoutId="clusteredColumn" hidden="1" uniqueId="{04A73C19-BA67-460F-A4A6-9BA6E57B2FA7}" formatIdx="9">
          <cx:dataId val="9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plotArea>
      <cx:plotAreaRegion>
        <cx:series layoutId="clusteredColumn" uniqueId="{953045AD-7E42-48C1-A586-246E10F220C2}" formatIdx="0">
          <cx:tx>
            <cx:txData>
              <cx:f>_xlchart.v1.0</cx:f>
              <cx:v>Ratings</cx:v>
            </cx:txData>
          </cx:tx>
          <cx:dataId val="0"/>
          <cx:layoutPr>
            <cx:binning intervalClosed="r"/>
          </cx:layoutPr>
        </cx:series>
        <cx:series layoutId="clusteredColumn" hidden="1" uniqueId="{84488A89-20FC-4BB0-B319-0179B3726670}" formatIdx="1">
          <cx:tx>
            <cx:txData>
              <cx:f>_xlchart.v1.2</cx:f>
              <cx:v>Frequency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  <cx:data id="1">
      <cx:numDim type="val">
        <cx:f>_xlchart.v1.15</cx:f>
      </cx:numDim>
    </cx:data>
    <cx:data id="2">
      <cx:numDim type="val">
        <cx:f>_xlchart.v1.16</cx:f>
      </cx:numDim>
    </cx:data>
    <cx:data id="3">
      <cx:numDim type="val">
        <cx:f>_xlchart.v1.17</cx:f>
      </cx:numDim>
    </cx:data>
    <cx:data id="4">
      <cx:numDim type="val">
        <cx:f>_xlchart.v1.18</cx:f>
      </cx:numDim>
    </cx:data>
  </cx:chartData>
  <cx:chart>
    <cx:title pos="t" align="ctr" overlay="0"/>
    <cx:plotArea>
      <cx:plotAreaRegion>
        <cx:series layoutId="clusteredColumn" uniqueId="{2F70D7A2-C29C-4E30-8115-7A4B5F82ADBA}" formatIdx="0">
          <cx:dataId val="0"/>
          <cx:layoutPr>
            <cx:binning intervalClosed="r"/>
          </cx:layoutPr>
        </cx:series>
        <cx:series layoutId="clusteredColumn" hidden="1" uniqueId="{44CCDF83-EA1F-479A-AC9B-B2B25D377622}" formatIdx="1">
          <cx:dataId val="1"/>
          <cx:layoutPr>
            <cx:binning intervalClosed="r"/>
          </cx:layoutPr>
        </cx:series>
        <cx:series layoutId="clusteredColumn" hidden="1" uniqueId="{7444EBD9-6F4C-49B6-A581-31131E8E023E}" formatIdx="2">
          <cx:dataId val="2"/>
          <cx:layoutPr>
            <cx:binning intervalClosed="r"/>
          </cx:layoutPr>
        </cx:series>
        <cx:series layoutId="clusteredColumn" hidden="1" uniqueId="{7AC8D73D-1E3F-48B6-B425-15BB6447D6E8}" formatIdx="3">
          <cx:dataId val="3"/>
          <cx:layoutPr>
            <cx:binning intervalClosed="r"/>
          </cx:layoutPr>
        </cx:series>
        <cx:series layoutId="clusteredColumn" hidden="1" uniqueId="{B5BFF968-EE4F-47C1-8801-4F0424ACE3E4}" formatIdx="4">
          <cx:dataId val="4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  <cx:data id="1">
      <cx:numDim type="val">
        <cx:f>_xlchart.v1.5</cx:f>
      </cx:numDim>
    </cx:data>
    <cx:data id="2">
      <cx:numDim type="val">
        <cx:f>_xlchart.v1.6</cx:f>
      </cx:numDim>
    </cx:data>
    <cx:data id="3">
      <cx:numDim type="val">
        <cx:f>_xlchart.v1.7</cx:f>
      </cx:numDim>
    </cx:data>
    <cx:data id="4">
      <cx:numDim type="val">
        <cx:f>_xlchart.v1.8</cx:f>
      </cx:numDim>
    </cx:data>
    <cx:data id="5">
      <cx:numDim type="val">
        <cx:f>_xlchart.v1.9</cx:f>
      </cx:numDim>
    </cx:data>
  </cx:chartData>
  <cx:chart>
    <cx:plotArea>
      <cx:plotAreaRegion>
        <cx:series layoutId="clusteredColumn" uniqueId="{782B73FF-F58C-47B3-A427-6F469C414E34}" formatIdx="0">
          <cx:dataId val="0"/>
          <cx:layoutPr>
            <cx:binning intervalClosed="r"/>
          </cx:layoutPr>
        </cx:series>
        <cx:series layoutId="clusteredColumn" hidden="1" uniqueId="{1D05BF0D-7553-404B-BFDD-7A20DFD393AC}" formatIdx="1">
          <cx:dataId val="1"/>
          <cx:layoutPr>
            <cx:binning intervalClosed="r"/>
          </cx:layoutPr>
        </cx:series>
        <cx:series layoutId="clusteredColumn" hidden="1" uniqueId="{715F0C3A-B64E-41FB-B9FF-F88341CA08DF}" formatIdx="2">
          <cx:dataId val="2"/>
          <cx:layoutPr>
            <cx:binning intervalClosed="r"/>
          </cx:layoutPr>
        </cx:series>
        <cx:series layoutId="clusteredColumn" hidden="1" uniqueId="{A1BB5D2B-36C9-4BCC-B708-2CD781EAE83D}" formatIdx="3">
          <cx:dataId val="3"/>
          <cx:layoutPr>
            <cx:binning intervalClosed="r"/>
          </cx:layoutPr>
        </cx:series>
        <cx:series layoutId="clusteredColumn" hidden="1" uniqueId="{E9DCA591-2624-4174-97C3-EBE898147431}" formatIdx="4">
          <cx:dataId val="4"/>
          <cx:layoutPr>
            <cx:binning intervalClosed="r"/>
          </cx:layoutPr>
        </cx:series>
        <cx:series layoutId="clusteredColumn" hidden="1" uniqueId="{B1DB6069-AD52-4C9C-8F80-F934D43174A4}" formatIdx="5">
          <cx:dataId val="5"/>
          <cx:layoutPr>
            <cx:binning intervalClosed="r"/>
          </cx:layoutPr>
        </cx:series>
      </cx:plotAreaRegion>
      <cx:axis id="0">
        <cx:catScaling gapWidth="1.8200000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5.xml"/><Relationship Id="rId3" Type="http://schemas.microsoft.com/office/2014/relationships/chartEx" Target="../charts/chartEx2.xml"/><Relationship Id="rId7" Type="http://schemas.openxmlformats.org/officeDocument/2006/relationships/chart" Target="../charts/chart3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openxmlformats.org/officeDocument/2006/relationships/chart" Target="../charts/chart2.xml"/><Relationship Id="rId5" Type="http://schemas.microsoft.com/office/2014/relationships/chartEx" Target="../charts/chartEx4.xml"/><Relationship Id="rId4" Type="http://schemas.microsoft.com/office/2014/relationships/chartEx" Target="../charts/chartEx3.xml"/><Relationship Id="rId9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250</xdr:row>
      <xdr:rowOff>28575</xdr:rowOff>
    </xdr:from>
    <xdr:to>
      <xdr:col>7</xdr:col>
      <xdr:colOff>571500</xdr:colOff>
      <xdr:row>258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4E010E-6E84-41C8-B337-18018DC5DF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333374</xdr:colOff>
      <xdr:row>263</xdr:row>
      <xdr:rowOff>0</xdr:rowOff>
    </xdr:from>
    <xdr:to>
      <xdr:col>9</xdr:col>
      <xdr:colOff>123825</xdr:colOff>
      <xdr:row>271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7FE744C5-5CDA-815B-F32C-00B3B4860F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76649" y="50225325"/>
              <a:ext cx="3162301" cy="167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180975</xdr:colOff>
      <xdr:row>290</xdr:row>
      <xdr:rowOff>38100</xdr:rowOff>
    </xdr:from>
    <xdr:to>
      <xdr:col>7</xdr:col>
      <xdr:colOff>238125</xdr:colOff>
      <xdr:row>299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93FC2D27-8861-A99E-5384-9891B889F1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6325" y="55406925"/>
              <a:ext cx="4657725" cy="1743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271462</xdr:colOff>
      <xdr:row>304</xdr:row>
      <xdr:rowOff>42862</xdr:rowOff>
    </xdr:from>
    <xdr:to>
      <xdr:col>10</xdr:col>
      <xdr:colOff>333375</xdr:colOff>
      <xdr:row>314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73DAC75C-E165-A23A-245D-6A1DA889E7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14737" y="58078687"/>
              <a:ext cx="4043363" cy="19764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209550</xdr:colOff>
      <xdr:row>331</xdr:row>
      <xdr:rowOff>61912</xdr:rowOff>
    </xdr:from>
    <xdr:to>
      <xdr:col>9</xdr:col>
      <xdr:colOff>257175</xdr:colOff>
      <xdr:row>341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90CF7F7C-0039-C261-75A7-4F3528704C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28925" y="63241237"/>
              <a:ext cx="4143375" cy="19859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381000</xdr:colOff>
      <xdr:row>346</xdr:row>
      <xdr:rowOff>42862</xdr:rowOff>
    </xdr:from>
    <xdr:to>
      <xdr:col>12</xdr:col>
      <xdr:colOff>76200</xdr:colOff>
      <xdr:row>356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4E95572-D99E-CBE6-FF33-0E2762DBC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166687</xdr:colOff>
      <xdr:row>389</xdr:row>
      <xdr:rowOff>38099</xdr:rowOff>
    </xdr:from>
    <xdr:to>
      <xdr:col>13</xdr:col>
      <xdr:colOff>571500</xdr:colOff>
      <xdr:row>399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9E8C5E3-AC9C-A1AD-8E36-13464558A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623887</xdr:colOff>
      <xdr:row>375</xdr:row>
      <xdr:rowOff>52387</xdr:rowOff>
    </xdr:from>
    <xdr:to>
      <xdr:col>8</xdr:col>
      <xdr:colOff>257175</xdr:colOff>
      <xdr:row>384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102B86CF-D0B3-EEC4-59F2-96B031F13F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19237" y="71613712"/>
              <a:ext cx="4843463" cy="17954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476250</xdr:colOff>
      <xdr:row>418</xdr:row>
      <xdr:rowOff>23812</xdr:rowOff>
    </xdr:from>
    <xdr:to>
      <xdr:col>8</xdr:col>
      <xdr:colOff>47625</xdr:colOff>
      <xdr:row>428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3A6681-7E5A-587C-C526-640CA64BA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64324-F611-4E17-9C49-DF0D19C3F797}">
  <dimension ref="A1:X785"/>
  <sheetViews>
    <sheetView tabSelected="1" workbookViewId="0">
      <selection activeCell="L14" sqref="L14"/>
    </sheetView>
  </sheetViews>
  <sheetFormatPr defaultRowHeight="15"/>
  <cols>
    <col min="1" max="1" width="13.42578125" customWidth="1"/>
    <col min="2" max="2" width="14.5703125" customWidth="1"/>
    <col min="3" max="3" width="11.28515625" bestFit="1" customWidth="1"/>
    <col min="4" max="4" width="10.85546875" customWidth="1"/>
    <col min="6" max="6" width="13.28515625" customWidth="1"/>
    <col min="7" max="7" width="9.85546875" customWidth="1"/>
    <col min="13" max="13" width="10" customWidth="1"/>
    <col min="14" max="14" width="9.85546875" customWidth="1"/>
  </cols>
  <sheetData>
    <row r="1" spans="1:4">
      <c r="A1" s="6" t="s">
        <v>446</v>
      </c>
    </row>
    <row r="2" spans="1:4">
      <c r="A2" s="8"/>
    </row>
    <row r="3" spans="1:4">
      <c r="A3" s="1" t="s">
        <v>0</v>
      </c>
    </row>
    <row r="4" spans="1:4">
      <c r="A4" s="1" t="s">
        <v>432</v>
      </c>
    </row>
    <row r="5" spans="1:4">
      <c r="A5" s="7"/>
    </row>
    <row r="6" spans="1:4">
      <c r="A6" s="1"/>
      <c r="B6" t="s">
        <v>433</v>
      </c>
      <c r="C6">
        <v>50</v>
      </c>
      <c r="D6" t="s">
        <v>434</v>
      </c>
    </row>
    <row r="7" spans="1:4">
      <c r="A7" s="1"/>
      <c r="B7" t="s">
        <v>435</v>
      </c>
      <c r="C7">
        <v>60</v>
      </c>
      <c r="D7" t="s">
        <v>434</v>
      </c>
    </row>
    <row r="8" spans="1:4">
      <c r="A8" s="1"/>
      <c r="B8" t="s">
        <v>436</v>
      </c>
      <c r="C8">
        <v>55</v>
      </c>
      <c r="D8" t="s">
        <v>434</v>
      </c>
    </row>
    <row r="9" spans="1:4">
      <c r="A9" s="1"/>
      <c r="B9" t="s">
        <v>437</v>
      </c>
      <c r="C9">
        <v>70</v>
      </c>
      <c r="D9" t="s">
        <v>434</v>
      </c>
    </row>
    <row r="12" spans="1:4">
      <c r="B12" s="1" t="s">
        <v>1</v>
      </c>
    </row>
    <row r="13" spans="1:4">
      <c r="B13" s="2" t="s">
        <v>447</v>
      </c>
    </row>
    <row r="14" spans="1:4">
      <c r="B14" s="7"/>
      <c r="C14" t="s">
        <v>2</v>
      </c>
      <c r="D14">
        <f>AVERAGE(C6:C9)</f>
        <v>58.75</v>
      </c>
    </row>
    <row r="16" spans="1:4">
      <c r="B16" s="2" t="s">
        <v>448</v>
      </c>
      <c r="C16" t="s">
        <v>438</v>
      </c>
      <c r="D16" s="9" t="s">
        <v>439</v>
      </c>
    </row>
    <row r="17" spans="1:24">
      <c r="B17" s="7"/>
      <c r="C17" t="s">
        <v>2</v>
      </c>
      <c r="D17">
        <f>MEDIAN(C6,C7,C8,C9)</f>
        <v>57.5</v>
      </c>
    </row>
    <row r="19" spans="1:24">
      <c r="B19" s="1" t="s">
        <v>440</v>
      </c>
    </row>
    <row r="20" spans="1:24">
      <c r="C20" t="s">
        <v>2</v>
      </c>
      <c r="D20" t="s">
        <v>441</v>
      </c>
    </row>
    <row r="22" spans="1:24">
      <c r="A22" s="6" t="s">
        <v>442</v>
      </c>
      <c r="B22" s="6"/>
    </row>
    <row r="23" spans="1:24">
      <c r="A23" s="8"/>
      <c r="B23" s="8"/>
    </row>
    <row r="24" spans="1:24">
      <c r="A24" s="1" t="s">
        <v>0</v>
      </c>
    </row>
    <row r="25" spans="1:24">
      <c r="A25" s="1" t="s">
        <v>443</v>
      </c>
    </row>
    <row r="26" spans="1:24" s="4" customFormat="1">
      <c r="A26" s="7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24">
      <c r="A27" s="1"/>
      <c r="B27">
        <v>15</v>
      </c>
      <c r="C27">
        <v>10</v>
      </c>
    </row>
    <row r="28" spans="1:24">
      <c r="A28" s="1"/>
      <c r="B28">
        <v>10</v>
      </c>
      <c r="C28">
        <v>25</v>
      </c>
    </row>
    <row r="29" spans="1:24">
      <c r="A29" s="7"/>
      <c r="B29">
        <v>20</v>
      </c>
      <c r="C29">
        <v>15</v>
      </c>
    </row>
    <row r="30" spans="1:24">
      <c r="B30">
        <v>25</v>
      </c>
      <c r="C30">
        <v>20</v>
      </c>
    </row>
    <row r="31" spans="1:24">
      <c r="B31">
        <v>15</v>
      </c>
      <c r="C31">
        <v>20</v>
      </c>
    </row>
    <row r="32" spans="1:24">
      <c r="B32">
        <v>10</v>
      </c>
      <c r="C32">
        <v>15</v>
      </c>
    </row>
    <row r="33" spans="1:3">
      <c r="B33">
        <v>30</v>
      </c>
      <c r="C33">
        <v>10</v>
      </c>
    </row>
    <row r="34" spans="1:3">
      <c r="B34">
        <v>20</v>
      </c>
      <c r="C34">
        <v>10</v>
      </c>
    </row>
    <row r="35" spans="1:3">
      <c r="B35">
        <v>15</v>
      </c>
      <c r="C35">
        <v>20</v>
      </c>
    </row>
    <row r="36" spans="1:3">
      <c r="A36" s="7"/>
      <c r="B36">
        <v>10</v>
      </c>
      <c r="C36">
        <v>25</v>
      </c>
    </row>
    <row r="37" spans="1:3">
      <c r="A37" s="1"/>
    </row>
    <row r="38" spans="1:3">
      <c r="A38" s="1" t="s">
        <v>1</v>
      </c>
    </row>
    <row r="39" spans="1:3">
      <c r="A39" s="2" t="s">
        <v>449</v>
      </c>
    </row>
    <row r="40" spans="1:3">
      <c r="A40" s="7"/>
      <c r="B40" t="s">
        <v>2</v>
      </c>
      <c r="C40">
        <f>AVERAGE(B27:C36)</f>
        <v>17</v>
      </c>
    </row>
    <row r="42" spans="1:3">
      <c r="A42" s="2" t="s">
        <v>450</v>
      </c>
    </row>
    <row r="43" spans="1:3">
      <c r="B43" t="s">
        <v>2</v>
      </c>
      <c r="C43">
        <f>MEDIAN(B27:C36)</f>
        <v>15</v>
      </c>
    </row>
    <row r="45" spans="1:3">
      <c r="A45" s="1" t="s">
        <v>451</v>
      </c>
    </row>
    <row r="46" spans="1:3">
      <c r="B46" t="s">
        <v>2</v>
      </c>
      <c r="C46">
        <f>MODE(B27:C36)</f>
        <v>10</v>
      </c>
    </row>
    <row r="49" spans="1:24" ht="16.5">
      <c r="A49" s="45"/>
      <c r="B49" s="46" t="s">
        <v>444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>
      <c r="A50" s="8"/>
    </row>
    <row r="51" spans="1:24">
      <c r="A51" s="1" t="s">
        <v>0</v>
      </c>
    </row>
    <row r="52" spans="1:24">
      <c r="A52" s="1" t="s">
        <v>445</v>
      </c>
    </row>
    <row r="53" spans="1:24">
      <c r="A53" s="7"/>
    </row>
    <row r="54" spans="1:24">
      <c r="A54" s="1"/>
      <c r="B54">
        <v>3</v>
      </c>
      <c r="C54">
        <v>2</v>
      </c>
      <c r="D54">
        <v>5</v>
      </c>
      <c r="E54">
        <v>4</v>
      </c>
      <c r="F54">
        <v>7</v>
      </c>
      <c r="G54">
        <v>2</v>
      </c>
      <c r="H54">
        <v>3</v>
      </c>
      <c r="I54">
        <v>3</v>
      </c>
      <c r="J54">
        <v>1</v>
      </c>
      <c r="K54">
        <v>6</v>
      </c>
    </row>
    <row r="55" spans="1:24">
      <c r="A55" s="1"/>
      <c r="B55">
        <v>4</v>
      </c>
      <c r="C55">
        <v>2</v>
      </c>
      <c r="D55">
        <v>3</v>
      </c>
      <c r="E55">
        <v>4</v>
      </c>
      <c r="F55">
        <v>2</v>
      </c>
      <c r="G55">
        <v>4</v>
      </c>
      <c r="H55">
        <v>2</v>
      </c>
      <c r="I55">
        <v>1</v>
      </c>
      <c r="J55">
        <v>3</v>
      </c>
      <c r="K55">
        <v>5</v>
      </c>
    </row>
    <row r="56" spans="1:24">
      <c r="A56" s="1"/>
      <c r="B56">
        <v>6</v>
      </c>
      <c r="C56">
        <v>3</v>
      </c>
      <c r="D56">
        <v>2</v>
      </c>
      <c r="E56">
        <v>1</v>
      </c>
      <c r="F56">
        <v>4</v>
      </c>
      <c r="G56">
        <v>3</v>
      </c>
      <c r="H56">
        <v>4</v>
      </c>
      <c r="I56">
        <v>5</v>
      </c>
      <c r="J56">
        <v>3</v>
      </c>
      <c r="K56">
        <v>2</v>
      </c>
    </row>
    <row r="57" spans="1:24">
      <c r="A57" s="1"/>
      <c r="B57">
        <v>7</v>
      </c>
      <c r="C57">
        <v>2</v>
      </c>
      <c r="D57">
        <v>3</v>
      </c>
      <c r="E57">
        <v>5</v>
      </c>
      <c r="F57">
        <v>5</v>
      </c>
      <c r="G57">
        <v>1</v>
      </c>
      <c r="H57">
        <v>6</v>
      </c>
      <c r="I57">
        <v>2</v>
      </c>
      <c r="J57">
        <v>4</v>
      </c>
      <c r="K57">
        <v>3</v>
      </c>
    </row>
    <row r="58" spans="1:24">
      <c r="A58" s="1"/>
      <c r="B58">
        <v>5</v>
      </c>
      <c r="C58">
        <v>3</v>
      </c>
      <c r="D58">
        <v>2</v>
      </c>
      <c r="E58">
        <v>4</v>
      </c>
      <c r="F58">
        <v>2</v>
      </c>
      <c r="G58">
        <v>6</v>
      </c>
      <c r="H58">
        <v>3</v>
      </c>
      <c r="I58">
        <v>2</v>
      </c>
      <c r="J58">
        <v>4</v>
      </c>
      <c r="K58">
        <v>5</v>
      </c>
    </row>
    <row r="59" spans="1:24">
      <c r="A59" s="7"/>
    </row>
    <row r="60" spans="1:24">
      <c r="A60" s="1" t="s">
        <v>1</v>
      </c>
    </row>
    <row r="61" spans="1:24">
      <c r="A61" s="2" t="s">
        <v>452</v>
      </c>
    </row>
    <row r="62" spans="1:24">
      <c r="A62" s="7"/>
      <c r="B62" t="s">
        <v>2</v>
      </c>
      <c r="C62">
        <f>AVERAGE(B54:K58)</f>
        <v>3.46</v>
      </c>
    </row>
    <row r="64" spans="1:24">
      <c r="A64" s="2" t="s">
        <v>453</v>
      </c>
    </row>
    <row r="65" spans="1:21">
      <c r="B65" t="s">
        <v>2</v>
      </c>
      <c r="C65">
        <f>MEDIAN(B54:K58)</f>
        <v>3</v>
      </c>
    </row>
    <row r="67" spans="1:21">
      <c r="A67" s="7"/>
    </row>
    <row r="68" spans="1:21">
      <c r="A68" s="1" t="s">
        <v>454</v>
      </c>
    </row>
    <row r="69" spans="1:21">
      <c r="B69" t="s">
        <v>2</v>
      </c>
      <c r="C69">
        <f>MODE(B54:K58)</f>
        <v>3</v>
      </c>
    </row>
    <row r="70" spans="1:21" ht="18.75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</row>
    <row r="71" spans="1:21">
      <c r="A71" s="6" t="s">
        <v>7</v>
      </c>
    </row>
    <row r="73" spans="1:21">
      <c r="A73" s="1" t="s">
        <v>0</v>
      </c>
    </row>
    <row r="74" spans="1:21">
      <c r="A74" s="1" t="s">
        <v>4</v>
      </c>
    </row>
    <row r="75" spans="1:21">
      <c r="A75" s="7"/>
    </row>
    <row r="76" spans="1:21">
      <c r="A76" s="1"/>
      <c r="B76">
        <v>120</v>
      </c>
      <c r="C76">
        <v>150</v>
      </c>
      <c r="D76">
        <v>110</v>
      </c>
      <c r="E76">
        <v>135</v>
      </c>
      <c r="F76">
        <v>125</v>
      </c>
      <c r="G76">
        <v>140</v>
      </c>
      <c r="H76">
        <v>130</v>
      </c>
      <c r="I76">
        <v>155</v>
      </c>
      <c r="J76">
        <v>115</v>
      </c>
      <c r="K76">
        <v>145</v>
      </c>
      <c r="L76">
        <v>135</v>
      </c>
      <c r="M76">
        <v>130</v>
      </c>
    </row>
    <row r="77" spans="1:21">
      <c r="A77" s="7"/>
    </row>
    <row r="78" spans="1:21">
      <c r="A78" s="1" t="s">
        <v>3</v>
      </c>
    </row>
    <row r="79" spans="1:21">
      <c r="A79" s="1"/>
    </row>
    <row r="80" spans="1:21">
      <c r="A80" s="2" t="s">
        <v>5</v>
      </c>
    </row>
    <row r="81" spans="1:11">
      <c r="A81" s="2"/>
      <c r="B81" t="s">
        <v>2</v>
      </c>
      <c r="C81">
        <f>AVERAGE(B76:M76)</f>
        <v>132.5</v>
      </c>
    </row>
    <row r="82" spans="1:11">
      <c r="A82" s="2"/>
    </row>
    <row r="83" spans="1:11">
      <c r="A83" s="2" t="s">
        <v>6</v>
      </c>
    </row>
    <row r="84" spans="1:11">
      <c r="A84" s="2"/>
      <c r="B84" t="s">
        <v>2</v>
      </c>
      <c r="C84">
        <f>MAX(B76:M76)-MIN(B76:M76)</f>
        <v>45</v>
      </c>
    </row>
    <row r="85" spans="1:11">
      <c r="A85" s="7"/>
    </row>
    <row r="86" spans="1:11">
      <c r="A86" s="1"/>
    </row>
    <row r="87" spans="1:11">
      <c r="A87" s="6" t="s">
        <v>11</v>
      </c>
    </row>
    <row r="88" spans="1:11">
      <c r="A88" s="8"/>
    </row>
    <row r="89" spans="1:11">
      <c r="A89" s="1" t="s">
        <v>0</v>
      </c>
    </row>
    <row r="90" spans="1:11">
      <c r="A90" s="1" t="s">
        <v>8</v>
      </c>
    </row>
    <row r="91" spans="1:11">
      <c r="A91" s="7"/>
    </row>
    <row r="92" spans="1:11">
      <c r="A92" s="1"/>
      <c r="B92">
        <v>8</v>
      </c>
      <c r="C92">
        <v>7</v>
      </c>
      <c r="D92">
        <v>9</v>
      </c>
      <c r="E92">
        <v>6</v>
      </c>
      <c r="F92">
        <v>7</v>
      </c>
      <c r="G92">
        <v>8</v>
      </c>
      <c r="H92">
        <v>9</v>
      </c>
      <c r="I92">
        <v>8</v>
      </c>
      <c r="J92">
        <v>7</v>
      </c>
      <c r="K92">
        <v>6</v>
      </c>
    </row>
    <row r="93" spans="1:11">
      <c r="A93" s="1"/>
      <c r="B93">
        <v>8</v>
      </c>
      <c r="C93">
        <v>9</v>
      </c>
      <c r="D93">
        <v>7</v>
      </c>
      <c r="E93">
        <v>8</v>
      </c>
      <c r="F93">
        <v>7</v>
      </c>
      <c r="G93">
        <v>6</v>
      </c>
      <c r="H93">
        <v>8</v>
      </c>
      <c r="I93">
        <v>9</v>
      </c>
      <c r="J93">
        <v>6</v>
      </c>
      <c r="K93">
        <v>7</v>
      </c>
    </row>
    <row r="94" spans="1:11">
      <c r="A94" s="1"/>
      <c r="B94">
        <v>8</v>
      </c>
      <c r="C94">
        <v>9</v>
      </c>
      <c r="D94">
        <v>7</v>
      </c>
      <c r="E94">
        <v>6</v>
      </c>
      <c r="F94">
        <v>7</v>
      </c>
      <c r="G94">
        <v>8</v>
      </c>
      <c r="H94">
        <v>9</v>
      </c>
      <c r="I94">
        <v>8</v>
      </c>
      <c r="J94">
        <v>7</v>
      </c>
      <c r="K94">
        <v>6</v>
      </c>
    </row>
    <row r="95" spans="1:11">
      <c r="A95" s="1"/>
      <c r="B95">
        <v>9</v>
      </c>
      <c r="C95">
        <v>8</v>
      </c>
      <c r="D95">
        <v>7</v>
      </c>
      <c r="E95">
        <v>6</v>
      </c>
      <c r="F95">
        <v>8</v>
      </c>
      <c r="G95">
        <v>9</v>
      </c>
      <c r="H95">
        <v>7</v>
      </c>
      <c r="I95">
        <v>8</v>
      </c>
      <c r="J95">
        <v>7</v>
      </c>
      <c r="K95">
        <v>6</v>
      </c>
    </row>
    <row r="96" spans="1:11">
      <c r="A96" s="1"/>
      <c r="B96">
        <v>9</v>
      </c>
      <c r="C96">
        <v>8</v>
      </c>
      <c r="D96">
        <v>7</v>
      </c>
      <c r="E96">
        <v>6</v>
      </c>
      <c r="F96">
        <v>7</v>
      </c>
      <c r="G96">
        <v>8</v>
      </c>
      <c r="H96">
        <v>9</v>
      </c>
      <c r="I96">
        <v>8</v>
      </c>
      <c r="J96">
        <v>7</v>
      </c>
      <c r="K96">
        <v>6</v>
      </c>
    </row>
    <row r="97" spans="1:11">
      <c r="A97" s="7"/>
    </row>
    <row r="98" spans="1:11">
      <c r="A98" s="1" t="s">
        <v>3</v>
      </c>
    </row>
    <row r="99" spans="1:11">
      <c r="A99" s="2" t="s">
        <v>9</v>
      </c>
    </row>
    <row r="100" spans="1:11">
      <c r="A100" s="2"/>
      <c r="B100" t="s">
        <v>2</v>
      </c>
      <c r="C100">
        <f>AVERAGE(B92:K96)</f>
        <v>7.5</v>
      </c>
    </row>
    <row r="101" spans="1:11">
      <c r="A101" s="2"/>
    </row>
    <row r="102" spans="1:11">
      <c r="A102" s="2" t="s">
        <v>10</v>
      </c>
    </row>
    <row r="103" spans="1:11">
      <c r="A103" s="2"/>
      <c r="B103" t="s">
        <v>2</v>
      </c>
      <c r="C103">
        <f>STDEV(B92:K96)</f>
        <v>1.0350983390135313</v>
      </c>
    </row>
    <row r="104" spans="1:11">
      <c r="A104" s="7"/>
    </row>
    <row r="105" spans="1:11">
      <c r="A105" s="1"/>
    </row>
    <row r="106" spans="1:11">
      <c r="A106" s="6" t="s">
        <v>16</v>
      </c>
    </row>
    <row r="107" spans="1:11">
      <c r="A107" s="8"/>
    </row>
    <row r="108" spans="1:11">
      <c r="A108" s="1" t="s">
        <v>0</v>
      </c>
    </row>
    <row r="109" spans="1:11">
      <c r="A109" s="1" t="s">
        <v>12</v>
      </c>
    </row>
    <row r="111" spans="1:11">
      <c r="A111" s="1"/>
      <c r="B111">
        <v>10</v>
      </c>
      <c r="C111">
        <v>15</v>
      </c>
      <c r="D111">
        <v>12</v>
      </c>
      <c r="E111">
        <v>18</v>
      </c>
      <c r="F111">
        <v>20</v>
      </c>
      <c r="G111">
        <v>25</v>
      </c>
      <c r="H111">
        <v>8</v>
      </c>
      <c r="I111">
        <v>14</v>
      </c>
      <c r="J111">
        <v>16</v>
      </c>
      <c r="K111">
        <v>22</v>
      </c>
    </row>
    <row r="112" spans="1:11">
      <c r="A112" s="1"/>
      <c r="B112">
        <v>9</v>
      </c>
      <c r="C112">
        <v>17</v>
      </c>
      <c r="D112">
        <v>11</v>
      </c>
      <c r="E112">
        <v>13</v>
      </c>
      <c r="F112">
        <v>19</v>
      </c>
      <c r="G112">
        <v>23</v>
      </c>
      <c r="H112">
        <v>21</v>
      </c>
      <c r="I112">
        <v>16</v>
      </c>
      <c r="J112">
        <v>24</v>
      </c>
      <c r="K112">
        <v>27</v>
      </c>
    </row>
    <row r="113" spans="1:11">
      <c r="A113" s="1"/>
      <c r="B113">
        <v>13</v>
      </c>
      <c r="C113">
        <v>10</v>
      </c>
      <c r="D113">
        <v>18</v>
      </c>
      <c r="E113">
        <v>16</v>
      </c>
      <c r="F113">
        <v>12</v>
      </c>
      <c r="G113">
        <v>14</v>
      </c>
      <c r="H113">
        <v>19</v>
      </c>
      <c r="I113">
        <v>21</v>
      </c>
      <c r="J113">
        <v>11</v>
      </c>
      <c r="K113">
        <v>17</v>
      </c>
    </row>
    <row r="114" spans="1:11">
      <c r="A114" s="1"/>
      <c r="B114">
        <v>15</v>
      </c>
      <c r="C114">
        <v>20</v>
      </c>
      <c r="D114">
        <v>26</v>
      </c>
      <c r="E114">
        <v>13</v>
      </c>
      <c r="F114">
        <v>12</v>
      </c>
      <c r="G114">
        <v>14</v>
      </c>
      <c r="H114">
        <v>22</v>
      </c>
      <c r="I114">
        <v>19</v>
      </c>
      <c r="J114">
        <v>16</v>
      </c>
      <c r="K114">
        <v>11</v>
      </c>
    </row>
    <row r="115" spans="1:11">
      <c r="A115" s="1"/>
      <c r="B115">
        <v>25</v>
      </c>
      <c r="C115">
        <v>18</v>
      </c>
      <c r="D115">
        <v>16</v>
      </c>
      <c r="E115">
        <v>13</v>
      </c>
      <c r="F115">
        <v>21</v>
      </c>
      <c r="G115">
        <v>20</v>
      </c>
      <c r="H115">
        <v>15</v>
      </c>
      <c r="I115">
        <v>12</v>
      </c>
      <c r="J115">
        <v>19</v>
      </c>
      <c r="K115">
        <v>17</v>
      </c>
    </row>
    <row r="116" spans="1:11">
      <c r="A116" s="1"/>
      <c r="B116">
        <v>14</v>
      </c>
      <c r="C116">
        <v>16</v>
      </c>
      <c r="D116">
        <v>23</v>
      </c>
      <c r="E116">
        <v>18</v>
      </c>
      <c r="F116">
        <v>15</v>
      </c>
      <c r="G116">
        <v>11</v>
      </c>
      <c r="H116">
        <v>19</v>
      </c>
      <c r="I116">
        <v>22</v>
      </c>
      <c r="J116">
        <v>17</v>
      </c>
      <c r="K116">
        <v>12</v>
      </c>
    </row>
    <row r="117" spans="1:11">
      <c r="A117" s="1"/>
      <c r="B117">
        <v>16</v>
      </c>
      <c r="C117">
        <v>14</v>
      </c>
      <c r="D117">
        <v>18</v>
      </c>
      <c r="E117">
        <v>20</v>
      </c>
      <c r="F117">
        <v>25</v>
      </c>
      <c r="G117">
        <v>13</v>
      </c>
      <c r="H117">
        <v>11</v>
      </c>
      <c r="I117">
        <v>22</v>
      </c>
      <c r="J117">
        <v>19</v>
      </c>
      <c r="K117">
        <v>17</v>
      </c>
    </row>
    <row r="118" spans="1:11">
      <c r="A118" s="1"/>
      <c r="B118">
        <v>15</v>
      </c>
      <c r="C118">
        <v>16</v>
      </c>
      <c r="D118">
        <v>13</v>
      </c>
      <c r="E118">
        <v>14</v>
      </c>
      <c r="F118">
        <v>18</v>
      </c>
      <c r="G118">
        <v>20</v>
      </c>
      <c r="H118">
        <v>19</v>
      </c>
      <c r="I118">
        <v>21</v>
      </c>
      <c r="J118">
        <v>17</v>
      </c>
      <c r="K118">
        <v>12</v>
      </c>
    </row>
    <row r="119" spans="1:11">
      <c r="A119" s="1"/>
      <c r="B119">
        <v>15</v>
      </c>
      <c r="C119">
        <v>13</v>
      </c>
      <c r="D119">
        <v>16</v>
      </c>
      <c r="E119">
        <v>14</v>
      </c>
      <c r="F119">
        <v>22</v>
      </c>
      <c r="G119">
        <v>21</v>
      </c>
      <c r="H119">
        <v>19</v>
      </c>
      <c r="I119">
        <v>18</v>
      </c>
      <c r="J119">
        <v>16</v>
      </c>
      <c r="K119">
        <v>11</v>
      </c>
    </row>
    <row r="120" spans="1:11">
      <c r="A120" s="1"/>
      <c r="B120">
        <v>17</v>
      </c>
      <c r="C120">
        <v>14</v>
      </c>
      <c r="D120">
        <v>12</v>
      </c>
      <c r="E120">
        <v>20</v>
      </c>
      <c r="F120">
        <v>23</v>
      </c>
      <c r="G120">
        <v>19</v>
      </c>
      <c r="H120">
        <v>15</v>
      </c>
      <c r="I120">
        <v>16</v>
      </c>
      <c r="J120">
        <v>13</v>
      </c>
      <c r="K120">
        <v>18</v>
      </c>
    </row>
    <row r="121" spans="1:11">
      <c r="A121" s="7"/>
    </row>
    <row r="122" spans="1:11">
      <c r="A122" s="1" t="s">
        <v>3</v>
      </c>
    </row>
    <row r="123" spans="1:11">
      <c r="A123" s="1" t="s">
        <v>13</v>
      </c>
    </row>
    <row r="124" spans="1:11">
      <c r="A124" s="1"/>
      <c r="B124" t="s">
        <v>2</v>
      </c>
      <c r="C124">
        <f>AVERAGE(B111:K120)</f>
        <v>16.739999999999998</v>
      </c>
    </row>
    <row r="125" spans="1:11">
      <c r="A125" s="1"/>
    </row>
    <row r="126" spans="1:11">
      <c r="A126" s="1" t="s">
        <v>14</v>
      </c>
    </row>
    <row r="127" spans="1:11">
      <c r="A127" s="1"/>
      <c r="B127" t="s">
        <v>2</v>
      </c>
      <c r="C127">
        <f>MAX(B111:K120)-MIN(B111:K120)</f>
        <v>19</v>
      </c>
    </row>
    <row r="128" spans="1:11">
      <c r="A128" s="1"/>
    </row>
    <row r="129" spans="1:12">
      <c r="A129" s="1" t="s">
        <v>15</v>
      </c>
    </row>
    <row r="130" spans="1:12">
      <c r="A130" s="1"/>
      <c r="B130" t="s">
        <v>2</v>
      </c>
      <c r="C130">
        <f>STDEV(B111:K120)</f>
        <v>4.1429506881014673</v>
      </c>
    </row>
    <row r="131" spans="1:12">
      <c r="A131" s="7"/>
    </row>
    <row r="132" spans="1:12">
      <c r="A132" s="1"/>
    </row>
    <row r="133" spans="1:12">
      <c r="A133" s="6" t="s">
        <v>21</v>
      </c>
    </row>
    <row r="134" spans="1:12">
      <c r="A134" s="8"/>
    </row>
    <row r="135" spans="1:12">
      <c r="A135" s="1" t="s">
        <v>0</v>
      </c>
    </row>
    <row r="136" spans="1:12">
      <c r="A136" s="1" t="s">
        <v>17</v>
      </c>
    </row>
    <row r="137" spans="1:12">
      <c r="A137" s="7"/>
    </row>
    <row r="138" spans="1:12">
      <c r="A138" s="1"/>
      <c r="B138" t="s">
        <v>22</v>
      </c>
      <c r="C138">
        <v>30</v>
      </c>
      <c r="D138">
        <v>32</v>
      </c>
      <c r="E138">
        <v>33</v>
      </c>
      <c r="F138">
        <v>28</v>
      </c>
      <c r="G138">
        <v>31</v>
      </c>
      <c r="H138">
        <v>30</v>
      </c>
      <c r="I138">
        <v>29</v>
      </c>
      <c r="J138">
        <v>30</v>
      </c>
      <c r="K138">
        <v>32</v>
      </c>
      <c r="L138">
        <v>31</v>
      </c>
    </row>
    <row r="139" spans="1:12">
      <c r="A139" s="1"/>
      <c r="B139" t="s">
        <v>23</v>
      </c>
      <c r="C139">
        <v>25</v>
      </c>
      <c r="D139">
        <v>27</v>
      </c>
      <c r="E139">
        <v>26</v>
      </c>
      <c r="F139">
        <v>23</v>
      </c>
      <c r="G139">
        <v>28</v>
      </c>
      <c r="H139">
        <v>24</v>
      </c>
      <c r="I139">
        <v>26</v>
      </c>
      <c r="J139">
        <v>25</v>
      </c>
      <c r="K139">
        <v>27</v>
      </c>
      <c r="L139">
        <v>28</v>
      </c>
    </row>
    <row r="140" spans="1:12">
      <c r="A140" s="1"/>
      <c r="B140" t="s">
        <v>24</v>
      </c>
      <c r="C140">
        <v>22</v>
      </c>
      <c r="D140">
        <v>23</v>
      </c>
      <c r="E140">
        <v>20</v>
      </c>
      <c r="F140">
        <v>25</v>
      </c>
      <c r="G140">
        <v>21</v>
      </c>
      <c r="H140">
        <v>24</v>
      </c>
      <c r="I140">
        <v>23</v>
      </c>
      <c r="J140">
        <v>22</v>
      </c>
      <c r="K140">
        <v>25</v>
      </c>
      <c r="L140">
        <v>24</v>
      </c>
    </row>
    <row r="141" spans="1:12">
      <c r="A141" s="1"/>
      <c r="B141" t="s">
        <v>25</v>
      </c>
      <c r="C141">
        <v>18</v>
      </c>
      <c r="D141">
        <v>17</v>
      </c>
      <c r="E141">
        <v>19</v>
      </c>
      <c r="F141">
        <v>20</v>
      </c>
      <c r="G141">
        <v>21</v>
      </c>
      <c r="H141">
        <v>18</v>
      </c>
      <c r="I141">
        <v>19</v>
      </c>
      <c r="J141">
        <v>17</v>
      </c>
      <c r="K141">
        <v>20</v>
      </c>
      <c r="L141">
        <v>19</v>
      </c>
    </row>
    <row r="142" spans="1:12">
      <c r="A142" s="1"/>
      <c r="B142" t="s">
        <v>26</v>
      </c>
      <c r="C142">
        <v>35</v>
      </c>
      <c r="D142">
        <v>36</v>
      </c>
      <c r="E142">
        <v>34</v>
      </c>
      <c r="F142">
        <v>35</v>
      </c>
      <c r="G142">
        <v>33</v>
      </c>
      <c r="H142">
        <v>34</v>
      </c>
      <c r="I142">
        <v>32</v>
      </c>
      <c r="J142">
        <v>33</v>
      </c>
      <c r="K142">
        <v>36</v>
      </c>
      <c r="L142">
        <v>34</v>
      </c>
    </row>
    <row r="143" spans="1:12">
      <c r="A143" s="7"/>
    </row>
    <row r="144" spans="1:12">
      <c r="A144" s="1" t="s">
        <v>3</v>
      </c>
    </row>
    <row r="145" spans="1:3">
      <c r="A145" s="1" t="s">
        <v>18</v>
      </c>
    </row>
    <row r="146" spans="1:3">
      <c r="A146" s="1"/>
      <c r="B146" t="s">
        <v>2</v>
      </c>
      <c r="C146">
        <f>AVERAGE(C138:L142)</f>
        <v>26.48</v>
      </c>
    </row>
    <row r="147" spans="1:3">
      <c r="A147" s="1"/>
    </row>
    <row r="148" spans="1:3">
      <c r="A148" s="2" t="s">
        <v>19</v>
      </c>
    </row>
    <row r="149" spans="1:3">
      <c r="A149" s="2"/>
      <c r="B149" t="s">
        <v>2</v>
      </c>
      <c r="C149">
        <f>MAX(C138:L142)-MIN(C138:L142)</f>
        <v>19</v>
      </c>
    </row>
    <row r="150" spans="1:3">
      <c r="A150" s="2"/>
    </row>
    <row r="151" spans="1:3">
      <c r="A151" s="1" t="s">
        <v>20</v>
      </c>
    </row>
    <row r="152" spans="1:3">
      <c r="B152" t="s">
        <v>2</v>
      </c>
      <c r="C152">
        <f>VAR(C138:L142)</f>
        <v>32.417959183673531</v>
      </c>
    </row>
    <row r="155" spans="1:3" ht="16.5">
      <c r="A155" s="5" t="s">
        <v>27</v>
      </c>
    </row>
    <row r="156" spans="1:3" ht="16.5">
      <c r="A156" s="5"/>
    </row>
    <row r="157" spans="1:3" ht="16.5">
      <c r="A157" s="5"/>
    </row>
    <row r="158" spans="1:3">
      <c r="A158" s="6" t="s">
        <v>38</v>
      </c>
    </row>
    <row r="159" spans="1:3">
      <c r="A159" s="8"/>
    </row>
    <row r="160" spans="1:3">
      <c r="A160" s="1" t="s">
        <v>0</v>
      </c>
    </row>
    <row r="161" spans="1:11">
      <c r="A161" s="1" t="s">
        <v>28</v>
      </c>
    </row>
    <row r="162" spans="1:11">
      <c r="A162" s="7"/>
    </row>
    <row r="163" spans="1:11">
      <c r="A163" s="1"/>
      <c r="B163" s="11">
        <v>28</v>
      </c>
      <c r="C163" s="11">
        <v>37</v>
      </c>
      <c r="D163" s="11">
        <v>39</v>
      </c>
      <c r="E163" s="11">
        <v>35</v>
      </c>
      <c r="F163" s="11">
        <v>31</v>
      </c>
      <c r="G163" s="11">
        <v>39</v>
      </c>
      <c r="H163" s="11">
        <v>38</v>
      </c>
      <c r="I163" s="11">
        <v>45</v>
      </c>
      <c r="J163" s="11">
        <v>39</v>
      </c>
      <c r="K163" s="11">
        <v>38</v>
      </c>
    </row>
    <row r="164" spans="1:11">
      <c r="A164" s="1"/>
      <c r="B164" s="11">
        <v>32</v>
      </c>
      <c r="C164" s="11">
        <v>31</v>
      </c>
      <c r="D164" s="11">
        <v>45</v>
      </c>
      <c r="E164" s="11">
        <v>44</v>
      </c>
      <c r="F164" s="11">
        <v>37</v>
      </c>
      <c r="G164" s="11">
        <v>27</v>
      </c>
      <c r="H164" s="11">
        <v>44</v>
      </c>
      <c r="I164" s="11">
        <v>29</v>
      </c>
      <c r="J164" s="11">
        <v>27</v>
      </c>
      <c r="K164" s="11">
        <v>44</v>
      </c>
    </row>
    <row r="165" spans="1:11">
      <c r="A165" s="1"/>
      <c r="B165" s="11">
        <v>35</v>
      </c>
      <c r="C165" s="11">
        <v>34</v>
      </c>
      <c r="D165" s="11">
        <v>29</v>
      </c>
      <c r="E165" s="11">
        <v>32</v>
      </c>
      <c r="F165" s="11">
        <v>42</v>
      </c>
      <c r="G165" s="11">
        <v>35</v>
      </c>
      <c r="H165" s="11">
        <v>37</v>
      </c>
      <c r="I165" s="11">
        <v>33</v>
      </c>
      <c r="J165" s="11">
        <v>35</v>
      </c>
      <c r="K165" s="11">
        <v>37</v>
      </c>
    </row>
    <row r="166" spans="1:11">
      <c r="A166" s="1"/>
      <c r="B166" s="11">
        <v>40</v>
      </c>
      <c r="C166" s="11">
        <v>29</v>
      </c>
      <c r="D166" s="11">
        <v>33</v>
      </c>
      <c r="E166" s="11">
        <v>39</v>
      </c>
      <c r="F166" s="11">
        <v>29</v>
      </c>
      <c r="G166" s="11">
        <v>30</v>
      </c>
      <c r="H166" s="11">
        <v>33</v>
      </c>
      <c r="I166" s="11">
        <v>38</v>
      </c>
      <c r="J166" s="11">
        <v>30</v>
      </c>
      <c r="K166" s="11">
        <v>33</v>
      </c>
    </row>
    <row r="167" spans="1:11">
      <c r="A167" s="1"/>
      <c r="B167" s="11">
        <v>42</v>
      </c>
      <c r="C167" s="11">
        <v>36</v>
      </c>
      <c r="D167" s="11">
        <v>37</v>
      </c>
      <c r="E167" s="11">
        <v>36</v>
      </c>
      <c r="F167" s="11">
        <v>34</v>
      </c>
      <c r="G167" s="11">
        <v>43</v>
      </c>
      <c r="H167" s="11">
        <v>35</v>
      </c>
      <c r="I167" s="11">
        <v>34</v>
      </c>
      <c r="J167" s="11">
        <v>43</v>
      </c>
      <c r="K167" s="11">
        <v>35</v>
      </c>
    </row>
    <row r="168" spans="1:11">
      <c r="A168" s="1"/>
      <c r="B168" s="11">
        <v>28</v>
      </c>
      <c r="C168" s="11">
        <v>43</v>
      </c>
      <c r="D168" s="11">
        <v>40</v>
      </c>
      <c r="E168" s="11">
        <v>30</v>
      </c>
      <c r="F168" s="11">
        <v>40</v>
      </c>
      <c r="G168" s="11">
        <v>29</v>
      </c>
      <c r="H168" s="11">
        <v>41</v>
      </c>
      <c r="I168" s="11">
        <v>32</v>
      </c>
      <c r="J168" s="11">
        <v>29</v>
      </c>
      <c r="K168" s="11">
        <v>41</v>
      </c>
    </row>
    <row r="169" spans="1:11">
      <c r="A169" s="1"/>
      <c r="B169" s="11">
        <v>33</v>
      </c>
      <c r="C169" s="11">
        <v>39</v>
      </c>
      <c r="D169" s="11">
        <v>36</v>
      </c>
      <c r="E169" s="11">
        <v>33</v>
      </c>
      <c r="F169" s="11">
        <v>31</v>
      </c>
      <c r="G169" s="11">
        <v>32</v>
      </c>
      <c r="H169" s="11">
        <v>30</v>
      </c>
      <c r="I169" s="11">
        <v>35</v>
      </c>
      <c r="J169" s="11">
        <v>32</v>
      </c>
      <c r="K169" s="11">
        <v>30</v>
      </c>
    </row>
    <row r="170" spans="1:11">
      <c r="A170" s="1"/>
      <c r="B170" s="11">
        <v>38</v>
      </c>
      <c r="C170" s="11">
        <v>27</v>
      </c>
      <c r="D170" s="11">
        <v>29</v>
      </c>
      <c r="E170" s="11">
        <v>28</v>
      </c>
      <c r="F170" s="11">
        <v>33</v>
      </c>
      <c r="G170" s="11">
        <v>36</v>
      </c>
      <c r="H170" s="11">
        <v>31</v>
      </c>
      <c r="I170" s="11">
        <v>31</v>
      </c>
      <c r="J170" s="11">
        <v>36</v>
      </c>
      <c r="K170" s="11">
        <v>31</v>
      </c>
    </row>
    <row r="171" spans="1:11">
      <c r="A171" s="1"/>
      <c r="B171" s="11">
        <v>30</v>
      </c>
      <c r="C171" s="11">
        <v>35</v>
      </c>
      <c r="D171" s="11">
        <v>31</v>
      </c>
      <c r="E171" s="11">
        <v>41</v>
      </c>
      <c r="F171" s="11">
        <v>38</v>
      </c>
      <c r="G171" s="11">
        <v>31</v>
      </c>
      <c r="H171" s="11">
        <v>39</v>
      </c>
      <c r="I171" s="11">
        <v>40</v>
      </c>
      <c r="J171" s="11">
        <v>31</v>
      </c>
      <c r="K171" s="11">
        <v>39</v>
      </c>
    </row>
    <row r="172" spans="1:11">
      <c r="A172" s="1"/>
      <c r="B172" s="11">
        <v>41</v>
      </c>
      <c r="C172" s="11">
        <v>31</v>
      </c>
      <c r="D172" s="11">
        <v>38</v>
      </c>
      <c r="E172" s="11">
        <v>35</v>
      </c>
      <c r="F172" s="11">
        <v>36</v>
      </c>
      <c r="G172" s="11">
        <v>40</v>
      </c>
      <c r="H172" s="11">
        <v>28</v>
      </c>
      <c r="I172" s="11">
        <v>36</v>
      </c>
      <c r="J172" s="11">
        <v>40</v>
      </c>
      <c r="K172" s="11">
        <v>28</v>
      </c>
    </row>
    <row r="173" spans="1:11">
      <c r="A173" s="7"/>
    </row>
    <row r="174" spans="1:11">
      <c r="A174" s="1" t="s">
        <v>3</v>
      </c>
    </row>
    <row r="175" spans="1:11">
      <c r="A175" s="10" t="s">
        <v>32</v>
      </c>
    </row>
    <row r="176" spans="1:11">
      <c r="A176" s="10" t="s">
        <v>2</v>
      </c>
      <c r="B176" s="12" t="s">
        <v>66</v>
      </c>
      <c r="C176" s="12" t="s">
        <v>67</v>
      </c>
    </row>
    <row r="177" spans="1:5">
      <c r="A177" s="10"/>
      <c r="B177" s="12">
        <v>25</v>
      </c>
      <c r="C177" s="12">
        <f>COUNTIF(B163:K172,25)</f>
        <v>0</v>
      </c>
      <c r="D177" t="s">
        <v>68</v>
      </c>
      <c r="E177">
        <f>MAX(B163:K172)</f>
        <v>45</v>
      </c>
    </row>
    <row r="178" spans="1:5">
      <c r="A178" s="10"/>
      <c r="B178" s="12">
        <v>30</v>
      </c>
      <c r="C178" s="12">
        <f>COUNTIF(B164:K173,30)</f>
        <v>6</v>
      </c>
      <c r="D178" t="s">
        <v>69</v>
      </c>
      <c r="E178">
        <f>MIN(B163:K172)</f>
        <v>27</v>
      </c>
    </row>
    <row r="179" spans="1:5">
      <c r="A179" s="10"/>
      <c r="B179" s="12">
        <v>35</v>
      </c>
      <c r="C179" s="12">
        <f>COUNTIF(B165:K174,35)</f>
        <v>8</v>
      </c>
    </row>
    <row r="180" spans="1:5">
      <c r="A180" s="10"/>
      <c r="B180" s="12">
        <v>40</v>
      </c>
      <c r="C180" s="12">
        <f>COUNTIF(B166:K175,40)</f>
        <v>6</v>
      </c>
    </row>
    <row r="181" spans="1:5">
      <c r="A181" s="10"/>
      <c r="B181" s="12">
        <v>45</v>
      </c>
      <c r="C181" s="12">
        <f>COUNTIF(B167:K176,45)</f>
        <v>0</v>
      </c>
    </row>
    <row r="182" spans="1:5">
      <c r="A182" s="10"/>
    </row>
    <row r="183" spans="1:5">
      <c r="A183" s="2" t="s">
        <v>29</v>
      </c>
    </row>
    <row r="184" spans="1:5">
      <c r="A184" s="2"/>
      <c r="B184" t="s">
        <v>2</v>
      </c>
      <c r="C184">
        <f>MODE(B163:K172)</f>
        <v>31</v>
      </c>
    </row>
    <row r="185" spans="1:5">
      <c r="A185" s="2"/>
    </row>
    <row r="186" spans="1:5">
      <c r="A186" s="2" t="s">
        <v>30</v>
      </c>
    </row>
    <row r="187" spans="1:5">
      <c r="A187" s="2"/>
      <c r="B187" t="s">
        <v>2</v>
      </c>
      <c r="C187">
        <f>MEDIAN(B163:K172)</f>
        <v>35</v>
      </c>
    </row>
    <row r="188" spans="1:5">
      <c r="A188" s="2"/>
    </row>
    <row r="189" spans="1:5">
      <c r="A189" s="2" t="s">
        <v>31</v>
      </c>
    </row>
    <row r="190" spans="1:5">
      <c r="B190" t="s">
        <v>2</v>
      </c>
      <c r="C190">
        <f>MAX(B163:K172)-MIN(B163:K172)</f>
        <v>18</v>
      </c>
    </row>
    <row r="193" spans="1:18">
      <c r="A193" s="6" t="s">
        <v>39</v>
      </c>
    </row>
    <row r="194" spans="1:18">
      <c r="A194" s="8"/>
    </row>
    <row r="195" spans="1:18">
      <c r="A195" s="1" t="s">
        <v>0</v>
      </c>
    </row>
    <row r="196" spans="1:18">
      <c r="A196" s="1" t="s">
        <v>33</v>
      </c>
    </row>
    <row r="197" spans="1:18">
      <c r="B197" s="11">
        <v>56</v>
      </c>
      <c r="C197" s="11">
        <v>52</v>
      </c>
      <c r="D197" s="11">
        <v>52</v>
      </c>
      <c r="E197" s="11">
        <v>59</v>
      </c>
      <c r="F197" s="11">
        <v>58</v>
      </c>
    </row>
    <row r="198" spans="1:18">
      <c r="A198" s="1"/>
      <c r="B198" s="11">
        <v>40</v>
      </c>
      <c r="C198" s="11">
        <v>44</v>
      </c>
      <c r="D198" s="11">
        <v>63</v>
      </c>
      <c r="E198" s="11">
        <v>45</v>
      </c>
      <c r="F198" s="11">
        <v>62</v>
      </c>
    </row>
    <row r="199" spans="1:18">
      <c r="A199" s="1"/>
      <c r="B199" s="11">
        <v>28</v>
      </c>
      <c r="C199" s="11">
        <v>38</v>
      </c>
      <c r="D199" s="11">
        <v>41</v>
      </c>
      <c r="E199" s="11">
        <v>47</v>
      </c>
      <c r="F199" s="11">
        <v>49</v>
      </c>
    </row>
    <row r="200" spans="1:18">
      <c r="A200" s="1"/>
      <c r="B200" s="11">
        <v>73</v>
      </c>
      <c r="C200" s="11">
        <v>60</v>
      </c>
      <c r="D200" s="11">
        <v>48</v>
      </c>
      <c r="E200" s="11">
        <v>51</v>
      </c>
      <c r="F200" s="11">
        <v>59</v>
      </c>
    </row>
    <row r="201" spans="1:18">
      <c r="A201" s="1"/>
      <c r="B201" s="11">
        <v>52</v>
      </c>
      <c r="C201" s="11">
        <v>56</v>
      </c>
      <c r="D201" s="11">
        <v>55</v>
      </c>
      <c r="E201" s="11">
        <v>65</v>
      </c>
      <c r="F201" s="11">
        <v>45</v>
      </c>
    </row>
    <row r="202" spans="1:18">
      <c r="A202" s="1"/>
      <c r="B202" s="11">
        <v>61</v>
      </c>
      <c r="C202" s="11">
        <v>40</v>
      </c>
      <c r="D202" s="11">
        <v>42</v>
      </c>
      <c r="E202" s="11">
        <v>41</v>
      </c>
      <c r="F202" s="11">
        <v>47</v>
      </c>
    </row>
    <row r="203" spans="1:18">
      <c r="A203" s="1"/>
      <c r="B203" s="11">
        <v>35</v>
      </c>
      <c r="C203" s="11">
        <v>36</v>
      </c>
      <c r="D203" s="11">
        <v>39</v>
      </c>
      <c r="E203" s="11">
        <v>48</v>
      </c>
      <c r="F203" s="11">
        <v>51</v>
      </c>
      <c r="O203" s="11"/>
      <c r="P203" s="11"/>
      <c r="Q203" s="11"/>
      <c r="R203" s="11"/>
    </row>
    <row r="204" spans="1:18">
      <c r="A204" s="1"/>
      <c r="B204" s="11">
        <v>40</v>
      </c>
      <c r="C204" s="11">
        <v>49</v>
      </c>
      <c r="D204" s="11">
        <v>58</v>
      </c>
      <c r="E204" s="11">
        <v>55</v>
      </c>
      <c r="F204" s="11">
        <v>65</v>
      </c>
      <c r="O204" s="11"/>
      <c r="P204" s="11"/>
      <c r="Q204" s="11"/>
      <c r="R204" s="11"/>
    </row>
    <row r="205" spans="1:18">
      <c r="A205" s="1"/>
      <c r="B205" s="11">
        <v>47</v>
      </c>
      <c r="C205" s="11">
        <v>68</v>
      </c>
      <c r="D205" s="11">
        <v>62</v>
      </c>
      <c r="E205" s="11">
        <v>42</v>
      </c>
      <c r="F205" s="11">
        <v>43</v>
      </c>
      <c r="O205" s="11"/>
      <c r="P205" s="11"/>
      <c r="Q205" s="11"/>
      <c r="R205" s="11"/>
    </row>
    <row r="206" spans="1:18">
      <c r="A206" s="1"/>
      <c r="B206" s="11">
        <v>65</v>
      </c>
      <c r="C206" s="11">
        <v>57</v>
      </c>
      <c r="D206" s="11">
        <v>49</v>
      </c>
      <c r="E206" s="11">
        <v>39</v>
      </c>
      <c r="F206" s="11">
        <v>58</v>
      </c>
      <c r="O206" s="11"/>
      <c r="P206" s="11"/>
      <c r="Q206" s="11"/>
      <c r="R206" s="11"/>
    </row>
    <row r="207" spans="1:18">
      <c r="A207" s="1"/>
      <c r="O207" s="11"/>
      <c r="P207" s="11"/>
      <c r="Q207" s="11"/>
      <c r="R207" s="11"/>
    </row>
    <row r="208" spans="1:18">
      <c r="A208" s="1"/>
      <c r="O208" s="11"/>
      <c r="P208" s="11"/>
      <c r="Q208" s="11"/>
      <c r="R208" s="11"/>
    </row>
    <row r="209" spans="1:7">
      <c r="A209" s="7"/>
    </row>
    <row r="210" spans="1:7">
      <c r="A210" s="1" t="s">
        <v>3</v>
      </c>
    </row>
    <row r="211" spans="1:7">
      <c r="A211" s="1" t="s">
        <v>37</v>
      </c>
    </row>
    <row r="212" spans="1:7">
      <c r="A212" s="1"/>
      <c r="B212" t="s">
        <v>2</v>
      </c>
      <c r="C212" s="12" t="s">
        <v>66</v>
      </c>
      <c r="D212" s="12" t="s">
        <v>67</v>
      </c>
      <c r="F212" t="s">
        <v>68</v>
      </c>
      <c r="G212">
        <f>MAX(B197:F206)</f>
        <v>73</v>
      </c>
    </row>
    <row r="213" spans="1:7">
      <c r="A213" s="1"/>
      <c r="C213" s="12">
        <v>25</v>
      </c>
      <c r="D213" s="12">
        <f>COUNTIF(B197:F206,25)</f>
        <v>0</v>
      </c>
      <c r="F213" t="s">
        <v>69</v>
      </c>
      <c r="G213">
        <f>MIN(B197:F206)</f>
        <v>28</v>
      </c>
    </row>
    <row r="214" spans="1:7">
      <c r="A214" s="1"/>
      <c r="C214" s="12">
        <v>30</v>
      </c>
      <c r="D214" s="12">
        <f>COUNTIF(B197:F206,30)</f>
        <v>0</v>
      </c>
    </row>
    <row r="215" spans="1:7">
      <c r="A215" s="1"/>
      <c r="C215" s="12">
        <v>35</v>
      </c>
      <c r="D215" s="12">
        <f>COUNTIF(B197:F206,35)</f>
        <v>1</v>
      </c>
    </row>
    <row r="216" spans="1:7">
      <c r="A216" s="1"/>
      <c r="C216" s="12">
        <v>40</v>
      </c>
      <c r="D216" s="12">
        <f>COUNTIF(B197:F206,40)</f>
        <v>3</v>
      </c>
    </row>
    <row r="217" spans="1:7">
      <c r="A217" s="1"/>
      <c r="C217" s="12">
        <v>45</v>
      </c>
      <c r="D217" s="12">
        <f>COUNTIF(B197:F206,45)</f>
        <v>2</v>
      </c>
    </row>
    <row r="218" spans="1:7">
      <c r="A218" s="1"/>
      <c r="C218" s="12">
        <v>50</v>
      </c>
      <c r="D218" s="12">
        <f>COUNTIF(B197:F206,50)</f>
        <v>0</v>
      </c>
    </row>
    <row r="219" spans="1:7">
      <c r="A219" s="1"/>
      <c r="C219" s="12">
        <v>55</v>
      </c>
      <c r="D219" s="12">
        <f>COUNTIF(B197:F206,55)</f>
        <v>2</v>
      </c>
    </row>
    <row r="220" spans="1:7">
      <c r="A220" s="1"/>
      <c r="C220" s="12">
        <v>60</v>
      </c>
      <c r="D220" s="12">
        <f>COUNTIF(B197:F206,60)</f>
        <v>1</v>
      </c>
    </row>
    <row r="221" spans="1:7">
      <c r="A221" s="1"/>
      <c r="C221" s="12">
        <v>65</v>
      </c>
      <c r="D221" s="12">
        <f>COUNTIF(B197:F206,65)</f>
        <v>3</v>
      </c>
    </row>
    <row r="222" spans="1:7">
      <c r="A222" s="1"/>
      <c r="C222" s="12">
        <v>70</v>
      </c>
      <c r="D222" s="12">
        <f>COUNTIF(B197:F206,70)</f>
        <v>0</v>
      </c>
    </row>
    <row r="223" spans="1:7">
      <c r="A223" s="1"/>
      <c r="C223" s="12">
        <v>75</v>
      </c>
      <c r="D223" s="12">
        <f>COUNTIF(B197:F206,75)</f>
        <v>0</v>
      </c>
    </row>
    <row r="224" spans="1:7">
      <c r="A224" s="1"/>
      <c r="C224" s="11"/>
    </row>
    <row r="225" spans="1:4">
      <c r="A225" s="2" t="s">
        <v>34</v>
      </c>
    </row>
    <row r="226" spans="1:4">
      <c r="A226" s="2"/>
      <c r="B226" t="s">
        <v>2</v>
      </c>
      <c r="C226">
        <f>MODE(B197:F206)</f>
        <v>52</v>
      </c>
    </row>
    <row r="227" spans="1:4">
      <c r="A227" s="2"/>
    </row>
    <row r="228" spans="1:4">
      <c r="A228" s="2" t="s">
        <v>35</v>
      </c>
    </row>
    <row r="229" spans="1:4">
      <c r="A229" s="2"/>
      <c r="B229" t="s">
        <v>2</v>
      </c>
      <c r="C229">
        <f>MEDIAN(B197:F206)</f>
        <v>50</v>
      </c>
    </row>
    <row r="230" spans="1:4">
      <c r="A230" s="2"/>
    </row>
    <row r="231" spans="1:4">
      <c r="A231" s="2" t="s">
        <v>36</v>
      </c>
    </row>
    <row r="232" spans="1:4">
      <c r="B232" t="s">
        <v>2</v>
      </c>
      <c r="C232" t="s">
        <v>70</v>
      </c>
      <c r="D232">
        <f>D234-D233</f>
        <v>16.25</v>
      </c>
    </row>
    <row r="233" spans="1:4">
      <c r="C233" t="s">
        <v>71</v>
      </c>
      <c r="D233">
        <f>_xlfn.QUARTILE.EXC(B197:F206,1)</f>
        <v>42</v>
      </c>
    </row>
    <row r="234" spans="1:4">
      <c r="C234" t="s">
        <v>72</v>
      </c>
      <c r="D234">
        <f>_xlfn.QUARTILE.EXC(B197:F206,3)</f>
        <v>58.25</v>
      </c>
    </row>
    <row r="236" spans="1:4">
      <c r="A236" s="6" t="s">
        <v>44</v>
      </c>
    </row>
    <row r="237" spans="1:4">
      <c r="A237" s="8"/>
    </row>
    <row r="238" spans="1:4">
      <c r="A238" s="1" t="s">
        <v>0</v>
      </c>
    </row>
    <row r="239" spans="1:4">
      <c r="A239" s="1" t="s">
        <v>40</v>
      </c>
    </row>
    <row r="240" spans="1:4">
      <c r="A240" s="7"/>
      <c r="B240" s="11" t="s">
        <v>73</v>
      </c>
      <c r="C240" s="11" t="s">
        <v>67</v>
      </c>
    </row>
    <row r="241" spans="1:14">
      <c r="A241" s="7"/>
      <c r="B241" s="11" t="s">
        <v>74</v>
      </c>
      <c r="C241" s="11">
        <v>30</v>
      </c>
      <c r="M241" s="11"/>
      <c r="N241" s="11"/>
    </row>
    <row r="242" spans="1:14">
      <c r="A242" s="7"/>
      <c r="B242" s="11" t="s">
        <v>75</v>
      </c>
      <c r="C242" s="11">
        <v>40</v>
      </c>
      <c r="M242" s="11"/>
      <c r="N242" s="11"/>
    </row>
    <row r="243" spans="1:14">
      <c r="A243" s="7"/>
      <c r="B243" s="11" t="s">
        <v>76</v>
      </c>
      <c r="C243" s="11">
        <v>20</v>
      </c>
      <c r="M243" s="11"/>
      <c r="N243" s="11"/>
    </row>
    <row r="244" spans="1:14">
      <c r="A244" s="7"/>
      <c r="B244" s="11" t="s">
        <v>77</v>
      </c>
      <c r="C244" s="11">
        <v>10</v>
      </c>
      <c r="M244" s="11"/>
      <c r="N244" s="11"/>
    </row>
    <row r="245" spans="1:14">
      <c r="A245" s="7"/>
      <c r="B245" s="11" t="s">
        <v>78</v>
      </c>
      <c r="C245" s="11">
        <v>45</v>
      </c>
      <c r="M245" s="11"/>
      <c r="N245" s="11"/>
    </row>
    <row r="246" spans="1:14">
      <c r="A246" s="7"/>
      <c r="B246" s="11" t="s">
        <v>79</v>
      </c>
      <c r="C246" s="11">
        <v>25</v>
      </c>
      <c r="M246" s="11"/>
      <c r="N246" s="11"/>
    </row>
    <row r="247" spans="1:14">
      <c r="A247" s="1"/>
      <c r="B247" s="11" t="s">
        <v>80</v>
      </c>
      <c r="C247" s="11">
        <v>30</v>
      </c>
    </row>
    <row r="248" spans="1:14">
      <c r="A248" s="7"/>
    </row>
    <row r="249" spans="1:14">
      <c r="A249" s="1" t="s">
        <v>3</v>
      </c>
    </row>
    <row r="250" spans="1:14">
      <c r="A250" s="2" t="s">
        <v>41</v>
      </c>
    </row>
    <row r="251" spans="1:14">
      <c r="A251" s="2"/>
      <c r="B251" t="s">
        <v>2</v>
      </c>
    </row>
    <row r="252" spans="1:14">
      <c r="A252" s="2"/>
    </row>
    <row r="253" spans="1:14">
      <c r="A253" s="2"/>
    </row>
    <row r="254" spans="1:14">
      <c r="A254" s="2"/>
    </row>
    <row r="255" spans="1:14">
      <c r="A255" s="2"/>
    </row>
    <row r="256" spans="1:14">
      <c r="A256" s="2"/>
    </row>
    <row r="257" spans="1:4">
      <c r="A257" s="2"/>
    </row>
    <row r="258" spans="1:4">
      <c r="A258" s="2"/>
    </row>
    <row r="259" spans="1:4">
      <c r="A259" s="2"/>
    </row>
    <row r="260" spans="1:4">
      <c r="A260" s="2" t="s">
        <v>42</v>
      </c>
    </row>
    <row r="261" spans="1:4">
      <c r="A261" s="2"/>
    </row>
    <row r="262" spans="1:4">
      <c r="A262" s="2"/>
    </row>
    <row r="263" spans="1:4">
      <c r="A263" s="2" t="s">
        <v>43</v>
      </c>
    </row>
    <row r="264" spans="1:4">
      <c r="A264" s="2"/>
      <c r="B264" t="s">
        <v>2</v>
      </c>
      <c r="C264" s="12" t="s">
        <v>66</v>
      </c>
      <c r="D264" s="13" t="s">
        <v>67</v>
      </c>
    </row>
    <row r="265" spans="1:4">
      <c r="A265" s="2"/>
      <c r="C265" s="12">
        <v>10</v>
      </c>
      <c r="D265" s="13">
        <f>COUNTIF(B241:C247,10)</f>
        <v>1</v>
      </c>
    </row>
    <row r="266" spans="1:4">
      <c r="A266" s="2"/>
      <c r="C266" s="12">
        <v>20</v>
      </c>
      <c r="D266" s="13">
        <f>COUNTIF(B241:C247,20)</f>
        <v>1</v>
      </c>
    </row>
    <row r="267" spans="1:4">
      <c r="A267" s="2"/>
      <c r="C267" s="12">
        <v>30</v>
      </c>
      <c r="D267" s="13">
        <f>COUNTIF(B241:C247,30)</f>
        <v>2</v>
      </c>
    </row>
    <row r="268" spans="1:4">
      <c r="A268" s="2"/>
      <c r="C268" s="12">
        <v>40</v>
      </c>
      <c r="D268" s="13">
        <f>COUNTIF(B241:C247,40)</f>
        <v>1</v>
      </c>
    </row>
    <row r="269" spans="1:4">
      <c r="A269" s="2"/>
      <c r="C269" s="12">
        <v>50</v>
      </c>
      <c r="D269" s="13">
        <f>COUNTIF(B241:C247,50)</f>
        <v>0</v>
      </c>
    </row>
    <row r="270" spans="1:4">
      <c r="A270" s="2"/>
    </row>
    <row r="271" spans="1:4">
      <c r="A271" s="9"/>
    </row>
    <row r="273" spans="1:11">
      <c r="A273" s="6" t="s">
        <v>49</v>
      </c>
    </row>
    <row r="274" spans="1:11">
      <c r="A274" s="8"/>
    </row>
    <row r="275" spans="1:11">
      <c r="A275" s="1" t="s">
        <v>0</v>
      </c>
    </row>
    <row r="276" spans="1:11">
      <c r="A276" s="1" t="s">
        <v>45</v>
      </c>
    </row>
    <row r="277" spans="1:11">
      <c r="B277" t="s">
        <v>81</v>
      </c>
    </row>
    <row r="278" spans="1:11">
      <c r="A278" s="1"/>
      <c r="B278" s="11">
        <v>4</v>
      </c>
      <c r="C278" s="11">
        <v>5</v>
      </c>
      <c r="D278" s="11">
        <v>4</v>
      </c>
      <c r="E278" s="11">
        <v>3</v>
      </c>
      <c r="F278" s="11">
        <v>3</v>
      </c>
      <c r="G278" s="11">
        <v>5</v>
      </c>
      <c r="H278" s="11">
        <v>3</v>
      </c>
      <c r="I278" s="11">
        <v>3</v>
      </c>
      <c r="J278" s="11">
        <v>5</v>
      </c>
      <c r="K278" s="11">
        <v>3</v>
      </c>
    </row>
    <row r="279" spans="1:11">
      <c r="A279" s="1"/>
      <c r="B279" s="11">
        <v>5</v>
      </c>
      <c r="C279" s="11">
        <v>4</v>
      </c>
      <c r="D279" s="11">
        <v>3</v>
      </c>
      <c r="E279" s="11">
        <v>4</v>
      </c>
      <c r="F279" s="11">
        <v>4</v>
      </c>
      <c r="G279" s="11">
        <v>4</v>
      </c>
      <c r="H279" s="11">
        <v>4</v>
      </c>
      <c r="I279" s="11">
        <v>4</v>
      </c>
      <c r="J279" s="11">
        <v>4</v>
      </c>
      <c r="K279" s="11">
        <v>4</v>
      </c>
    </row>
    <row r="280" spans="1:11">
      <c r="A280" s="1"/>
      <c r="B280" s="11">
        <v>3</v>
      </c>
      <c r="C280" s="11">
        <v>2</v>
      </c>
      <c r="D280" s="11">
        <v>2</v>
      </c>
      <c r="E280" s="11">
        <v>5</v>
      </c>
      <c r="F280" s="11">
        <v>5</v>
      </c>
      <c r="G280" s="11">
        <v>3</v>
      </c>
      <c r="H280" s="11">
        <v>5</v>
      </c>
      <c r="I280" s="11">
        <v>5</v>
      </c>
      <c r="J280" s="11">
        <v>3</v>
      </c>
      <c r="K280" s="11">
        <v>5</v>
      </c>
    </row>
    <row r="281" spans="1:11">
      <c r="A281" s="1"/>
      <c r="B281" s="11">
        <v>4</v>
      </c>
      <c r="C281" s="11">
        <v>3</v>
      </c>
      <c r="D281" s="11">
        <v>4</v>
      </c>
      <c r="E281" s="11">
        <v>2</v>
      </c>
      <c r="F281" s="11">
        <v>4</v>
      </c>
      <c r="G281" s="11">
        <v>4</v>
      </c>
      <c r="H281" s="11">
        <v>2</v>
      </c>
      <c r="I281" s="11">
        <v>4</v>
      </c>
      <c r="J281" s="11">
        <v>4</v>
      </c>
      <c r="K281" s="11">
        <v>2</v>
      </c>
    </row>
    <row r="282" spans="1:11">
      <c r="A282" s="1"/>
      <c r="B282" s="11">
        <v>4</v>
      </c>
      <c r="C282" s="11">
        <v>4</v>
      </c>
      <c r="D282" s="11">
        <v>5</v>
      </c>
      <c r="E282" s="11">
        <v>3</v>
      </c>
      <c r="F282" s="11">
        <v>2</v>
      </c>
      <c r="G282" s="11">
        <v>5</v>
      </c>
      <c r="H282" s="11">
        <v>3</v>
      </c>
      <c r="I282" s="11">
        <v>2</v>
      </c>
      <c r="J282" s="11">
        <v>5</v>
      </c>
      <c r="K282" s="11">
        <v>3</v>
      </c>
    </row>
    <row r="283" spans="1:11">
      <c r="A283" s="1"/>
      <c r="B283" s="11">
        <v>3</v>
      </c>
      <c r="C283" s="11">
        <v>5</v>
      </c>
      <c r="D283" s="11">
        <v>3</v>
      </c>
      <c r="E283" s="11">
        <v>4</v>
      </c>
      <c r="F283" s="11">
        <v>3</v>
      </c>
      <c r="G283" s="11">
        <v>3</v>
      </c>
      <c r="H283" s="11">
        <v>4</v>
      </c>
      <c r="I283" s="11">
        <v>3</v>
      </c>
      <c r="J283" s="11">
        <v>3</v>
      </c>
      <c r="K283" s="11">
        <v>4</v>
      </c>
    </row>
    <row r="284" spans="1:11">
      <c r="A284" s="1"/>
      <c r="B284" s="11">
        <v>2</v>
      </c>
      <c r="C284" s="11">
        <v>3</v>
      </c>
      <c r="D284" s="11">
        <v>4</v>
      </c>
      <c r="E284" s="11">
        <v>4</v>
      </c>
      <c r="F284" s="11">
        <v>4</v>
      </c>
      <c r="G284" s="11">
        <v>4</v>
      </c>
      <c r="H284" s="11">
        <v>4</v>
      </c>
      <c r="I284" s="11">
        <v>4</v>
      </c>
      <c r="J284" s="11">
        <v>4</v>
      </c>
      <c r="K284" s="11">
        <v>4</v>
      </c>
    </row>
    <row r="285" spans="1:11">
      <c r="A285" s="1"/>
      <c r="B285" s="11">
        <v>5</v>
      </c>
      <c r="C285" s="11">
        <v>4</v>
      </c>
      <c r="D285" s="11">
        <v>5</v>
      </c>
      <c r="E285" s="11">
        <v>3</v>
      </c>
      <c r="F285" s="11">
        <v>5</v>
      </c>
      <c r="G285" s="11">
        <v>5</v>
      </c>
      <c r="H285" s="11">
        <v>3</v>
      </c>
      <c r="I285" s="11">
        <v>5</v>
      </c>
      <c r="J285" s="11">
        <v>5</v>
      </c>
      <c r="K285" s="11">
        <v>3</v>
      </c>
    </row>
    <row r="286" spans="1:11">
      <c r="A286" s="1"/>
      <c r="B286" s="11">
        <v>4</v>
      </c>
      <c r="C286" s="11">
        <v>5</v>
      </c>
      <c r="D286" s="11">
        <v>4</v>
      </c>
      <c r="E286" s="11">
        <v>5</v>
      </c>
      <c r="F286" s="11">
        <v>3</v>
      </c>
      <c r="G286" s="11">
        <v>4</v>
      </c>
      <c r="H286" s="11">
        <v>5</v>
      </c>
      <c r="I286" s="11">
        <v>3</v>
      </c>
      <c r="J286" s="11">
        <v>4</v>
      </c>
      <c r="K286" s="11">
        <v>5</v>
      </c>
    </row>
    <row r="287" spans="1:11">
      <c r="A287" s="1"/>
      <c r="B287" s="11">
        <v>3</v>
      </c>
      <c r="C287" s="11">
        <v>3</v>
      </c>
      <c r="D287" s="11">
        <v>3</v>
      </c>
      <c r="E287" s="11">
        <v>4</v>
      </c>
      <c r="F287" s="11">
        <v>4</v>
      </c>
      <c r="G287" s="11">
        <v>3</v>
      </c>
      <c r="H287" s="11">
        <v>4</v>
      </c>
      <c r="I287" s="11">
        <v>4</v>
      </c>
      <c r="J287" s="11">
        <v>3</v>
      </c>
      <c r="K287" s="11">
        <v>4</v>
      </c>
    </row>
    <row r="288" spans="1:11">
      <c r="A288" s="7"/>
    </row>
    <row r="289" spans="1:3">
      <c r="A289" s="1" t="s">
        <v>3</v>
      </c>
    </row>
    <row r="290" spans="1:3">
      <c r="A290" s="2" t="s">
        <v>46</v>
      </c>
    </row>
    <row r="291" spans="1:3">
      <c r="A291" s="2"/>
    </row>
    <row r="292" spans="1:3">
      <c r="A292" s="2"/>
    </row>
    <row r="293" spans="1:3">
      <c r="A293" s="2"/>
    </row>
    <row r="294" spans="1:3">
      <c r="A294" s="2"/>
    </row>
    <row r="295" spans="1:3">
      <c r="A295" s="2"/>
    </row>
    <row r="296" spans="1:3">
      <c r="A296" s="2"/>
    </row>
    <row r="297" spans="1:3">
      <c r="A297" s="2"/>
    </row>
    <row r="298" spans="1:3">
      <c r="A298" s="2"/>
    </row>
    <row r="299" spans="1:3">
      <c r="A299" s="2"/>
    </row>
    <row r="300" spans="1:3">
      <c r="A300" s="2"/>
    </row>
    <row r="301" spans="1:3">
      <c r="A301" s="2" t="s">
        <v>47</v>
      </c>
    </row>
    <row r="302" spans="1:3">
      <c r="A302" s="2"/>
      <c r="B302" t="s">
        <v>2</v>
      </c>
      <c r="C302" cm="1">
        <f t="array" ref="C302">_xlfn.MODE.MULT(B278:K287)</f>
        <v>4</v>
      </c>
    </row>
    <row r="303" spans="1:3">
      <c r="A303" s="2"/>
    </row>
    <row r="304" spans="1:3">
      <c r="A304" s="2" t="s">
        <v>48</v>
      </c>
    </row>
    <row r="305" spans="1:7">
      <c r="A305" s="2"/>
      <c r="B305" t="s">
        <v>2</v>
      </c>
    </row>
    <row r="306" spans="1:7">
      <c r="A306" s="2"/>
      <c r="C306" s="12" t="s">
        <v>82</v>
      </c>
      <c r="D306" s="13" t="s">
        <v>67</v>
      </c>
    </row>
    <row r="307" spans="1:7">
      <c r="A307" s="2"/>
      <c r="C307" s="12">
        <v>1</v>
      </c>
      <c r="D307" s="13" cm="1">
        <f t="array" ref="D307:D312">FREQUENCY(B278:K287,C307:C311)</f>
        <v>0</v>
      </c>
    </row>
    <row r="308" spans="1:7">
      <c r="A308" s="2"/>
      <c r="C308" s="12">
        <v>2</v>
      </c>
      <c r="D308" s="13">
        <v>8</v>
      </c>
    </row>
    <row r="309" spans="1:7">
      <c r="A309" s="2"/>
      <c r="C309" s="12">
        <v>3</v>
      </c>
      <c r="D309" s="13">
        <v>30</v>
      </c>
    </row>
    <row r="310" spans="1:7">
      <c r="A310" s="2"/>
      <c r="C310" s="12">
        <v>4</v>
      </c>
      <c r="D310" s="13">
        <v>39</v>
      </c>
    </row>
    <row r="311" spans="1:7">
      <c r="A311" s="2"/>
      <c r="C311" s="12">
        <v>5</v>
      </c>
      <c r="D311" s="13">
        <v>23</v>
      </c>
    </row>
    <row r="312" spans="1:7">
      <c r="A312" s="2"/>
      <c r="D312">
        <v>0</v>
      </c>
    </row>
    <row r="313" spans="1:7">
      <c r="A313" s="7"/>
    </row>
    <row r="316" spans="1:7">
      <c r="A316" s="6" t="s">
        <v>54</v>
      </c>
    </row>
    <row r="317" spans="1:7">
      <c r="A317" s="8"/>
    </row>
    <row r="318" spans="1:7">
      <c r="A318" s="1" t="s">
        <v>0</v>
      </c>
    </row>
    <row r="319" spans="1:7">
      <c r="A319" s="1" t="s">
        <v>50</v>
      </c>
    </row>
    <row r="320" spans="1:7">
      <c r="A320" s="7"/>
      <c r="B320" t="s">
        <v>83</v>
      </c>
      <c r="C320" s="11">
        <v>35</v>
      </c>
      <c r="D320" s="11">
        <v>47</v>
      </c>
      <c r="E320" s="11">
        <v>36</v>
      </c>
      <c r="F320" s="11">
        <v>37</v>
      </c>
      <c r="G320" s="11">
        <v>31</v>
      </c>
    </row>
    <row r="321" spans="1:7">
      <c r="A321" s="1"/>
      <c r="C321" s="11">
        <v>28</v>
      </c>
      <c r="D321" s="11">
        <v>31</v>
      </c>
      <c r="E321" s="11">
        <v>40</v>
      </c>
      <c r="F321" s="11">
        <v>34</v>
      </c>
      <c r="G321" s="11">
        <v>37</v>
      </c>
    </row>
    <row r="322" spans="1:7">
      <c r="A322" s="1"/>
      <c r="C322" s="11">
        <v>32</v>
      </c>
      <c r="D322" s="11">
        <v>39</v>
      </c>
      <c r="E322" s="11">
        <v>42</v>
      </c>
      <c r="F322" s="11">
        <v>46</v>
      </c>
      <c r="G322" s="11">
        <v>40</v>
      </c>
    </row>
    <row r="323" spans="1:7">
      <c r="A323" s="1"/>
      <c r="C323" s="11">
        <v>45</v>
      </c>
      <c r="D323" s="11">
        <v>43</v>
      </c>
      <c r="E323" s="11">
        <v>29</v>
      </c>
      <c r="F323" s="11">
        <v>30</v>
      </c>
      <c r="G323" s="11">
        <v>42</v>
      </c>
    </row>
    <row r="324" spans="1:7">
      <c r="A324" s="1"/>
      <c r="C324" s="11">
        <v>38</v>
      </c>
      <c r="D324" s="11">
        <v>37</v>
      </c>
      <c r="E324" s="11">
        <v>31</v>
      </c>
      <c r="F324" s="11">
        <v>39</v>
      </c>
      <c r="G324" s="11">
        <v>33</v>
      </c>
    </row>
    <row r="325" spans="1:7">
      <c r="A325" s="7"/>
      <c r="C325" s="11">
        <v>29</v>
      </c>
      <c r="D325" s="11">
        <v>30</v>
      </c>
      <c r="E325" s="11">
        <v>45</v>
      </c>
      <c r="F325" s="11">
        <v>43</v>
      </c>
      <c r="G325" s="11">
        <v>39</v>
      </c>
    </row>
    <row r="326" spans="1:7">
      <c r="A326" s="1"/>
      <c r="C326" s="11">
        <v>42</v>
      </c>
      <c r="D326" s="11">
        <v>34</v>
      </c>
      <c r="E326" s="11">
        <v>38</v>
      </c>
      <c r="F326" s="11">
        <v>28</v>
      </c>
      <c r="G326" s="11">
        <v>28</v>
      </c>
    </row>
    <row r="327" spans="1:7">
      <c r="A327" s="1"/>
      <c r="C327" s="11">
        <v>30</v>
      </c>
      <c r="D327" s="11">
        <v>39</v>
      </c>
      <c r="E327" s="11">
        <v>33</v>
      </c>
      <c r="F327" s="11">
        <v>32</v>
      </c>
      <c r="G327" s="11">
        <v>35</v>
      </c>
    </row>
    <row r="328" spans="1:7">
      <c r="A328" s="7"/>
      <c r="C328" s="11">
        <v>36</v>
      </c>
      <c r="D328" s="11">
        <v>28</v>
      </c>
      <c r="E328" s="11">
        <v>41</v>
      </c>
      <c r="F328" s="11">
        <v>36</v>
      </c>
      <c r="G328" s="11">
        <v>38</v>
      </c>
    </row>
    <row r="329" spans="1:7">
      <c r="A329" s="7"/>
      <c r="C329" s="11">
        <v>41</v>
      </c>
      <c r="D329" s="11">
        <v>33</v>
      </c>
      <c r="E329" s="11">
        <v>35</v>
      </c>
      <c r="F329" s="11">
        <v>29</v>
      </c>
      <c r="G329" s="11">
        <v>43</v>
      </c>
    </row>
    <row r="330" spans="1:7">
      <c r="A330" s="1" t="s">
        <v>3</v>
      </c>
    </row>
    <row r="331" spans="1:7">
      <c r="A331" s="1" t="s">
        <v>51</v>
      </c>
    </row>
    <row r="332" spans="1:7">
      <c r="A332" s="1"/>
      <c r="B332" t="s">
        <v>2</v>
      </c>
      <c r="C332">
        <f>MAX(C320:G329)-MIN(C320:G329)</f>
        <v>19</v>
      </c>
    </row>
    <row r="333" spans="1:7">
      <c r="A333" s="1"/>
    </row>
    <row r="334" spans="1:7">
      <c r="A334" s="1"/>
    </row>
    <row r="335" spans="1:7">
      <c r="A335" s="1"/>
    </row>
    <row r="336" spans="1:7">
      <c r="A336" s="1"/>
    </row>
    <row r="337" spans="1:4">
      <c r="A337" s="1"/>
    </row>
    <row r="338" spans="1:4">
      <c r="A338" s="1"/>
    </row>
    <row r="339" spans="1:4">
      <c r="A339" s="1"/>
    </row>
    <row r="340" spans="1:4">
      <c r="A340" s="1"/>
    </row>
    <row r="341" spans="1:4">
      <c r="A341" s="1"/>
    </row>
    <row r="342" spans="1:4">
      <c r="A342" s="1"/>
    </row>
    <row r="343" spans="1:4">
      <c r="A343" s="2" t="s">
        <v>52</v>
      </c>
    </row>
    <row r="344" spans="1:4">
      <c r="A344" s="2"/>
      <c r="B344" t="s">
        <v>2</v>
      </c>
      <c r="C344">
        <f>AVERAGE(C320:G329)</f>
        <v>36.14</v>
      </c>
    </row>
    <row r="345" spans="1:4">
      <c r="A345" s="2"/>
    </row>
    <row r="346" spans="1:4">
      <c r="A346" s="1" t="s">
        <v>53</v>
      </c>
    </row>
    <row r="347" spans="1:4">
      <c r="B347" t="s">
        <v>2</v>
      </c>
    </row>
    <row r="348" spans="1:4">
      <c r="C348" s="12" t="s">
        <v>66</v>
      </c>
      <c r="D348" s="12" t="s">
        <v>67</v>
      </c>
    </row>
    <row r="349" spans="1:4">
      <c r="C349" s="12">
        <v>25</v>
      </c>
      <c r="D349" s="12" cm="1">
        <f t="array" ref="D349:D355">FREQUENCY(C320:G329,C349:C354)</f>
        <v>0</v>
      </c>
    </row>
    <row r="350" spans="1:4">
      <c r="C350" s="12">
        <v>30</v>
      </c>
      <c r="D350" s="12">
        <v>10</v>
      </c>
    </row>
    <row r="351" spans="1:4">
      <c r="C351" s="12">
        <v>35</v>
      </c>
      <c r="D351" s="12">
        <v>13</v>
      </c>
    </row>
    <row r="352" spans="1:4">
      <c r="C352" s="12">
        <v>40</v>
      </c>
      <c r="D352" s="12">
        <v>15</v>
      </c>
    </row>
    <row r="353" spans="1:9">
      <c r="C353" s="12">
        <v>45</v>
      </c>
      <c r="D353" s="12">
        <v>10</v>
      </c>
    </row>
    <row r="354" spans="1:9">
      <c r="C354" s="12">
        <v>50</v>
      </c>
      <c r="D354" s="12">
        <v>2</v>
      </c>
    </row>
    <row r="355" spans="1:9">
      <c r="C355" s="11"/>
      <c r="D355" s="11">
        <v>0</v>
      </c>
    </row>
    <row r="357" spans="1:9">
      <c r="A357" s="7"/>
    </row>
    <row r="358" spans="1:9">
      <c r="A358" s="6" t="s">
        <v>59</v>
      </c>
    </row>
    <row r="359" spans="1:9">
      <c r="A359" s="8"/>
    </row>
    <row r="360" spans="1:9">
      <c r="A360" s="1" t="s">
        <v>0</v>
      </c>
    </row>
    <row r="361" spans="1:9">
      <c r="A361" s="1" t="s">
        <v>55</v>
      </c>
    </row>
    <row r="362" spans="1:9">
      <c r="A362" s="7"/>
      <c r="B362" t="s">
        <v>84</v>
      </c>
      <c r="C362" t="s">
        <v>85</v>
      </c>
    </row>
    <row r="363" spans="1:9">
      <c r="A363" s="1"/>
      <c r="D363" s="11">
        <v>125</v>
      </c>
      <c r="E363" s="11">
        <v>118</v>
      </c>
      <c r="F363" s="11">
        <v>136</v>
      </c>
      <c r="G363" s="11">
        <v>130</v>
      </c>
      <c r="H363" s="11">
        <v>136</v>
      </c>
      <c r="I363" s="11">
        <v>130</v>
      </c>
    </row>
    <row r="364" spans="1:9">
      <c r="A364" s="1"/>
      <c r="D364" s="11">
        <v>148</v>
      </c>
      <c r="E364" s="11">
        <v>125</v>
      </c>
      <c r="F364" s="11">
        <v>127</v>
      </c>
      <c r="G364" s="11">
        <v>134</v>
      </c>
      <c r="H364" s="11">
        <v>127</v>
      </c>
      <c r="I364" s="11">
        <v>134</v>
      </c>
    </row>
    <row r="365" spans="1:9">
      <c r="A365" s="1"/>
      <c r="D365" s="11">
        <v>137</v>
      </c>
      <c r="E365" s="11">
        <v>132</v>
      </c>
      <c r="F365" s="11">
        <v>130</v>
      </c>
      <c r="G365" s="11">
        <v>141</v>
      </c>
      <c r="H365" s="11">
        <v>130</v>
      </c>
      <c r="I365" s="11">
        <v>141</v>
      </c>
    </row>
    <row r="366" spans="1:9">
      <c r="A366" s="1"/>
      <c r="D366" s="11">
        <v>120</v>
      </c>
      <c r="E366" s="11">
        <v>136</v>
      </c>
      <c r="F366" s="11">
        <v>122</v>
      </c>
      <c r="G366" s="11">
        <v>119</v>
      </c>
      <c r="H366" s="11">
        <v>122</v>
      </c>
      <c r="I366" s="11">
        <v>119</v>
      </c>
    </row>
    <row r="367" spans="1:9">
      <c r="A367" s="1"/>
      <c r="D367" s="11">
        <v>135</v>
      </c>
      <c r="E367" s="11">
        <v>128</v>
      </c>
      <c r="F367" s="11">
        <v>125</v>
      </c>
      <c r="G367" s="11">
        <v>125</v>
      </c>
      <c r="H367" s="11">
        <v>125</v>
      </c>
      <c r="I367" s="11">
        <v>125</v>
      </c>
    </row>
    <row r="368" spans="1:9">
      <c r="A368" s="1"/>
      <c r="D368" s="11">
        <v>132</v>
      </c>
      <c r="E368" s="11">
        <v>123</v>
      </c>
      <c r="F368" s="11">
        <v>133</v>
      </c>
      <c r="G368" s="11">
        <v>131</v>
      </c>
      <c r="H368" s="11">
        <v>133</v>
      </c>
      <c r="I368" s="11">
        <v>131</v>
      </c>
    </row>
    <row r="369" spans="1:9">
      <c r="A369" s="1"/>
      <c r="D369" s="11">
        <v>145</v>
      </c>
      <c r="E369" s="11">
        <v>132</v>
      </c>
      <c r="F369" s="11">
        <v>140</v>
      </c>
      <c r="G369" s="11">
        <v>136</v>
      </c>
      <c r="H369" s="11">
        <v>140</v>
      </c>
      <c r="I369" s="11">
        <v>136</v>
      </c>
    </row>
    <row r="370" spans="1:9">
      <c r="A370" s="1"/>
      <c r="D370" s="11">
        <v>122</v>
      </c>
      <c r="E370" s="11">
        <v>138</v>
      </c>
      <c r="F370" s="11">
        <v>126</v>
      </c>
      <c r="G370" s="11">
        <v>128</v>
      </c>
      <c r="H370" s="11">
        <v>126</v>
      </c>
      <c r="I370" s="11">
        <v>128</v>
      </c>
    </row>
    <row r="371" spans="1:9">
      <c r="A371" s="1"/>
      <c r="D371" s="11">
        <v>130</v>
      </c>
      <c r="E371" s="11">
        <v>126</v>
      </c>
      <c r="F371" s="11">
        <v>133</v>
      </c>
      <c r="G371" s="11">
        <v>124</v>
      </c>
      <c r="H371" s="11">
        <v>133</v>
      </c>
      <c r="I371" s="11">
        <v>124</v>
      </c>
    </row>
    <row r="372" spans="1:9">
      <c r="A372" s="1"/>
      <c r="D372" s="11">
        <v>141</v>
      </c>
      <c r="E372" s="11">
        <v>129</v>
      </c>
      <c r="F372" s="11">
        <v>135</v>
      </c>
      <c r="G372" s="11">
        <v>132</v>
      </c>
      <c r="H372" s="11">
        <v>135</v>
      </c>
      <c r="I372" s="11">
        <v>132</v>
      </c>
    </row>
    <row r="373" spans="1:9">
      <c r="A373" s="7"/>
    </row>
    <row r="374" spans="1:9">
      <c r="A374" s="1" t="s">
        <v>3</v>
      </c>
    </row>
    <row r="375" spans="1:9">
      <c r="A375" s="2" t="s">
        <v>56</v>
      </c>
    </row>
    <row r="376" spans="1:9">
      <c r="A376" s="2"/>
      <c r="B376" t="s">
        <v>2</v>
      </c>
    </row>
    <row r="377" spans="1:9">
      <c r="A377" s="2"/>
    </row>
    <row r="378" spans="1:9">
      <c r="A378" s="2"/>
    </row>
    <row r="379" spans="1:9">
      <c r="A379" s="2"/>
    </row>
    <row r="380" spans="1:9">
      <c r="A380" s="2"/>
    </row>
    <row r="381" spans="1:9">
      <c r="A381" s="2"/>
    </row>
    <row r="382" spans="1:9">
      <c r="A382" s="2"/>
    </row>
    <row r="383" spans="1:9">
      <c r="A383" s="2"/>
    </row>
    <row r="384" spans="1:9">
      <c r="A384" s="2"/>
    </row>
    <row r="385" spans="1:7">
      <c r="A385" s="2"/>
    </row>
    <row r="386" spans="1:7">
      <c r="A386" s="2" t="s">
        <v>57</v>
      </c>
    </row>
    <row r="387" spans="1:7">
      <c r="A387" s="2"/>
      <c r="B387" t="s">
        <v>2</v>
      </c>
      <c r="C387">
        <f>MEDIAN(D363:I372)</f>
        <v>130.5</v>
      </c>
    </row>
    <row r="388" spans="1:7">
      <c r="A388" s="2"/>
    </row>
    <row r="389" spans="1:7">
      <c r="A389" s="1" t="s">
        <v>58</v>
      </c>
    </row>
    <row r="390" spans="1:7">
      <c r="B390" t="s">
        <v>2</v>
      </c>
      <c r="C390" s="12" t="s">
        <v>66</v>
      </c>
      <c r="D390" s="13" t="s">
        <v>67</v>
      </c>
    </row>
    <row r="391" spans="1:7">
      <c r="C391" s="12">
        <v>115</v>
      </c>
      <c r="D391" s="13" cm="1">
        <f t="array" ref="D391:D399">FREQUENCY(D363:I372,C391:C398)</f>
        <v>0</v>
      </c>
      <c r="F391" t="s">
        <v>86</v>
      </c>
      <c r="G391">
        <f>MAX(D363:I372)-MIN(D363:I372)</f>
        <v>30</v>
      </c>
    </row>
    <row r="392" spans="1:7">
      <c r="C392" s="12">
        <v>120</v>
      </c>
      <c r="D392" s="13">
        <v>4</v>
      </c>
    </row>
    <row r="393" spans="1:7">
      <c r="C393" s="12">
        <v>125</v>
      </c>
      <c r="D393" s="13">
        <v>12</v>
      </c>
    </row>
    <row r="394" spans="1:7">
      <c r="C394" s="12">
        <v>130</v>
      </c>
      <c r="D394" s="13">
        <v>14</v>
      </c>
    </row>
    <row r="395" spans="1:7">
      <c r="C395" s="12">
        <v>135</v>
      </c>
      <c r="D395" s="13">
        <v>16</v>
      </c>
    </row>
    <row r="396" spans="1:7">
      <c r="C396" s="12">
        <v>140</v>
      </c>
      <c r="D396" s="13">
        <v>9</v>
      </c>
    </row>
    <row r="397" spans="1:7">
      <c r="C397" s="12">
        <v>145</v>
      </c>
      <c r="D397" s="13">
        <v>4</v>
      </c>
    </row>
    <row r="398" spans="1:7">
      <c r="C398" s="12">
        <v>150</v>
      </c>
      <c r="D398" s="13">
        <v>1</v>
      </c>
    </row>
    <row r="399" spans="1:7">
      <c r="D399">
        <v>0</v>
      </c>
    </row>
    <row r="400" spans="1:7">
      <c r="A400" s="6" t="s">
        <v>65</v>
      </c>
    </row>
    <row r="401" spans="1:5">
      <c r="A401" s="8"/>
    </row>
    <row r="402" spans="1:5">
      <c r="A402" s="1" t="s">
        <v>0</v>
      </c>
    </row>
    <row r="403" spans="1:5">
      <c r="A403" s="1" t="s">
        <v>60</v>
      </c>
    </row>
    <row r="404" spans="1:5">
      <c r="A404" s="7"/>
      <c r="C404" s="11" t="s">
        <v>87</v>
      </c>
      <c r="D404" s="11" t="s">
        <v>88</v>
      </c>
      <c r="E404" s="11" t="s">
        <v>89</v>
      </c>
    </row>
    <row r="405" spans="1:5">
      <c r="A405" s="7"/>
      <c r="C405" s="11">
        <v>45</v>
      </c>
      <c r="D405" s="11">
        <v>32</v>
      </c>
      <c r="E405" s="11">
        <v>40</v>
      </c>
    </row>
    <row r="406" spans="1:5">
      <c r="A406" s="7"/>
      <c r="C406" s="11">
        <v>35</v>
      </c>
      <c r="D406" s="11">
        <v>28</v>
      </c>
      <c r="E406" s="11">
        <v>39</v>
      </c>
    </row>
    <row r="407" spans="1:5">
      <c r="A407" s="7"/>
      <c r="C407" s="11">
        <v>40</v>
      </c>
      <c r="D407" s="11">
        <v>30</v>
      </c>
      <c r="E407" s="11">
        <v>42</v>
      </c>
    </row>
    <row r="408" spans="1:5">
      <c r="A408" s="7"/>
      <c r="C408" s="11">
        <v>38</v>
      </c>
      <c r="D408" s="11">
        <v>34</v>
      </c>
      <c r="E408" s="11">
        <v>41</v>
      </c>
    </row>
    <row r="409" spans="1:5">
      <c r="A409" s="7"/>
      <c r="C409" s="11">
        <v>42</v>
      </c>
      <c r="D409" s="11">
        <v>33</v>
      </c>
      <c r="E409" s="11">
        <v>38</v>
      </c>
    </row>
    <row r="410" spans="1:5">
      <c r="A410" s="7"/>
      <c r="C410" s="11">
        <v>37</v>
      </c>
      <c r="D410" s="11">
        <v>35</v>
      </c>
      <c r="E410" s="11">
        <v>43</v>
      </c>
    </row>
    <row r="411" spans="1:5">
      <c r="A411" s="7"/>
      <c r="C411" s="11">
        <v>39</v>
      </c>
      <c r="D411" s="11">
        <v>31</v>
      </c>
      <c r="E411" s="11">
        <v>45</v>
      </c>
    </row>
    <row r="412" spans="1:5">
      <c r="A412" s="1"/>
      <c r="C412" s="11">
        <v>43</v>
      </c>
      <c r="D412" s="11">
        <v>29</v>
      </c>
      <c r="E412" s="11">
        <v>44</v>
      </c>
    </row>
    <row r="413" spans="1:5">
      <c r="A413" s="1"/>
      <c r="C413" s="11">
        <v>44</v>
      </c>
      <c r="D413" s="11">
        <v>36</v>
      </c>
      <c r="E413" s="11">
        <v>41</v>
      </c>
    </row>
    <row r="414" spans="1:5">
      <c r="A414" s="1"/>
      <c r="C414" s="11">
        <v>41</v>
      </c>
      <c r="D414" s="11">
        <v>37</v>
      </c>
      <c r="E414" s="11">
        <v>37</v>
      </c>
    </row>
    <row r="415" spans="1:5">
      <c r="A415" s="7"/>
    </row>
    <row r="416" spans="1:5">
      <c r="A416" s="1" t="s">
        <v>3</v>
      </c>
    </row>
    <row r="418" spans="1:5">
      <c r="A418" s="2" t="s">
        <v>61</v>
      </c>
    </row>
    <row r="419" spans="1:5">
      <c r="A419" s="2"/>
      <c r="B419" t="s">
        <v>2</v>
      </c>
    </row>
    <row r="420" spans="1:5">
      <c r="A420" s="2"/>
    </row>
    <row r="421" spans="1:5">
      <c r="A421" s="2"/>
    </row>
    <row r="422" spans="1:5">
      <c r="A422" s="2"/>
    </row>
    <row r="423" spans="1:5">
      <c r="A423" s="2"/>
    </row>
    <row r="424" spans="1:5">
      <c r="A424" s="2"/>
    </row>
    <row r="425" spans="1:5">
      <c r="A425" s="2"/>
    </row>
    <row r="426" spans="1:5">
      <c r="A426" s="2"/>
    </row>
    <row r="427" spans="1:5">
      <c r="A427" s="2"/>
    </row>
    <row r="428" spans="1:5">
      <c r="A428" s="2"/>
    </row>
    <row r="429" spans="1:5">
      <c r="A429" s="2"/>
    </row>
    <row r="430" spans="1:5">
      <c r="A430" s="2" t="s">
        <v>62</v>
      </c>
    </row>
    <row r="431" spans="1:5">
      <c r="A431" s="2"/>
      <c r="B431" t="s">
        <v>2</v>
      </c>
      <c r="D431" s="14" t="s">
        <v>90</v>
      </c>
      <c r="E431" s="15"/>
    </row>
    <row r="432" spans="1:5">
      <c r="A432" s="2"/>
      <c r="C432" t="s">
        <v>92</v>
      </c>
      <c r="D432" s="14">
        <f>AVERAGE(C405:C414)</f>
        <v>40.4</v>
      </c>
      <c r="E432" s="15"/>
    </row>
    <row r="433" spans="1:14">
      <c r="A433" s="2"/>
      <c r="C433" t="s">
        <v>93</v>
      </c>
      <c r="D433" s="14">
        <f>AVERAGE(D405:D414)</f>
        <v>32.5</v>
      </c>
      <c r="E433" s="15"/>
    </row>
    <row r="434" spans="1:14">
      <c r="A434" s="2"/>
      <c r="C434" t="s">
        <v>94</v>
      </c>
      <c r="D434" s="14">
        <f>AVERAGE(E405:E414)</f>
        <v>41</v>
      </c>
      <c r="E434" s="15"/>
      <c r="J434" s="11"/>
      <c r="K434" s="11"/>
      <c r="L434" s="11"/>
      <c r="M434" s="11"/>
      <c r="N434" s="11"/>
    </row>
    <row r="435" spans="1:14">
      <c r="A435" s="2"/>
      <c r="J435" s="11"/>
      <c r="K435" s="11"/>
      <c r="L435" s="11"/>
      <c r="M435" s="11"/>
      <c r="N435" s="11"/>
    </row>
    <row r="436" spans="1:14">
      <c r="A436" s="2" t="s">
        <v>63</v>
      </c>
      <c r="J436" s="11"/>
      <c r="K436" s="11"/>
      <c r="L436" s="11"/>
      <c r="M436" s="11"/>
      <c r="N436" s="11"/>
    </row>
    <row r="437" spans="1:14">
      <c r="A437" s="7"/>
      <c r="J437" s="11"/>
      <c r="K437" s="11"/>
      <c r="L437" s="11"/>
      <c r="M437" s="11"/>
      <c r="N437" s="11"/>
    </row>
    <row r="438" spans="1:14">
      <c r="A438" s="1" t="s">
        <v>64</v>
      </c>
      <c r="J438" s="11"/>
      <c r="K438" s="11"/>
      <c r="L438" s="11"/>
      <c r="M438" s="11"/>
      <c r="N438" s="11"/>
    </row>
    <row r="439" spans="1:14">
      <c r="B439" t="s">
        <v>2</v>
      </c>
      <c r="C439" s="15" t="s">
        <v>91</v>
      </c>
      <c r="J439" s="11"/>
      <c r="K439" s="11"/>
      <c r="L439" s="11"/>
      <c r="M439" s="11"/>
      <c r="N439" s="11"/>
    </row>
    <row r="440" spans="1:14">
      <c r="C440" t="s">
        <v>92</v>
      </c>
      <c r="D440" s="14">
        <f>MAX(C405:C414)-MIN(C405:C415)</f>
        <v>10</v>
      </c>
      <c r="J440" s="11"/>
      <c r="K440" s="11"/>
      <c r="L440" s="11"/>
      <c r="M440" s="11"/>
      <c r="N440" s="11"/>
    </row>
    <row r="441" spans="1:14">
      <c r="C441" t="s">
        <v>93</v>
      </c>
      <c r="D441" s="14">
        <f>MAX(D405:D414)-MIN(D405:D414)</f>
        <v>9</v>
      </c>
      <c r="J441" s="11"/>
      <c r="K441" s="11"/>
      <c r="L441" s="11"/>
      <c r="M441" s="11"/>
      <c r="N441" s="11"/>
    </row>
    <row r="442" spans="1:14">
      <c r="C442" t="s">
        <v>94</v>
      </c>
      <c r="D442" s="14">
        <f>MAX(E405:E414)-MIN(E405:E414)</f>
        <v>8</v>
      </c>
      <c r="J442" s="11"/>
      <c r="K442" s="11"/>
      <c r="L442" s="11"/>
      <c r="M442" s="11"/>
      <c r="N442" s="11"/>
    </row>
    <row r="443" spans="1:14">
      <c r="J443" s="11"/>
      <c r="K443" s="11"/>
      <c r="L443" s="11"/>
      <c r="M443" s="11"/>
      <c r="N443" s="11"/>
    </row>
    <row r="444" spans="1:14" ht="18.75">
      <c r="A444" s="17" t="s">
        <v>95</v>
      </c>
    </row>
    <row r="445" spans="1:14" ht="18.75">
      <c r="A445" s="17"/>
    </row>
    <row r="446" spans="1:14">
      <c r="A446" t="s">
        <v>96</v>
      </c>
    </row>
    <row r="447" spans="1:14">
      <c r="A447" t="s">
        <v>97</v>
      </c>
    </row>
    <row r="448" spans="1:14">
      <c r="A448" t="s">
        <v>0</v>
      </c>
    </row>
    <row r="449" spans="1:6">
      <c r="A449" t="s">
        <v>98</v>
      </c>
    </row>
    <row r="450" spans="1:6">
      <c r="A450" s="16" t="s">
        <v>0</v>
      </c>
      <c r="B450" s="11">
        <v>-2.5</v>
      </c>
      <c r="C450" s="11">
        <v>-0.7</v>
      </c>
      <c r="D450" s="11">
        <v>1.9</v>
      </c>
      <c r="E450" s="11">
        <v>-1.8</v>
      </c>
      <c r="F450" s="11">
        <v>-1</v>
      </c>
    </row>
    <row r="451" spans="1:6">
      <c r="B451" s="11">
        <v>1.3</v>
      </c>
      <c r="C451" s="11">
        <v>1.2</v>
      </c>
      <c r="D451" s="11">
        <v>-1.1000000000000001</v>
      </c>
      <c r="E451" s="11">
        <v>1.5</v>
      </c>
      <c r="F451" s="11">
        <v>1.7</v>
      </c>
    </row>
    <row r="452" spans="1:6">
      <c r="B452" s="11">
        <v>-0.8</v>
      </c>
      <c r="C452" s="11">
        <v>-1.5</v>
      </c>
      <c r="D452" s="11">
        <v>-0.4</v>
      </c>
      <c r="E452" s="11">
        <v>-0.2</v>
      </c>
      <c r="F452" s="11">
        <v>-0.9</v>
      </c>
    </row>
    <row r="453" spans="1:6">
      <c r="B453" s="11">
        <v>-1.9</v>
      </c>
      <c r="C453" s="11">
        <v>-0.3</v>
      </c>
      <c r="D453" s="11">
        <v>2.2000000000000002</v>
      </c>
      <c r="E453" s="11">
        <v>-2.1</v>
      </c>
      <c r="F453" s="11">
        <v>-2</v>
      </c>
    </row>
    <row r="454" spans="1:6">
      <c r="B454" s="11">
        <v>2.1</v>
      </c>
      <c r="C454" s="11">
        <v>2.6</v>
      </c>
      <c r="D454" s="11">
        <v>-0.9</v>
      </c>
      <c r="E454" s="11">
        <v>2.8</v>
      </c>
      <c r="F454" s="11">
        <v>2.7</v>
      </c>
    </row>
    <row r="455" spans="1:6">
      <c r="B455" s="11">
        <v>0.5</v>
      </c>
      <c r="C455" s="11">
        <v>1.1000000000000001</v>
      </c>
      <c r="D455" s="11">
        <v>1.6</v>
      </c>
      <c r="E455" s="11">
        <v>0.8</v>
      </c>
      <c r="F455" s="11">
        <v>0.6</v>
      </c>
    </row>
    <row r="456" spans="1:6">
      <c r="B456" s="11">
        <v>-1.2</v>
      </c>
      <c r="C456" s="11">
        <v>-1.7</v>
      </c>
      <c r="D456" s="11">
        <v>-0.6</v>
      </c>
      <c r="E456" s="11">
        <v>-1.6</v>
      </c>
      <c r="F456" s="11">
        <v>-1.4</v>
      </c>
    </row>
    <row r="457" spans="1:6">
      <c r="B457" s="11">
        <v>1.8</v>
      </c>
      <c r="C457" s="11">
        <v>0.9</v>
      </c>
      <c r="D457" s="11">
        <v>-1.3</v>
      </c>
      <c r="E457" s="11">
        <v>1.4</v>
      </c>
      <c r="F457" s="11">
        <v>1.1000000000000001</v>
      </c>
    </row>
    <row r="458" spans="1:6">
      <c r="B458" s="11">
        <v>-0.5</v>
      </c>
      <c r="C458" s="11">
        <v>-1.4</v>
      </c>
      <c r="D458" s="11">
        <v>2.4</v>
      </c>
      <c r="E458" s="11">
        <v>-0.1</v>
      </c>
      <c r="F458" s="11">
        <v>-0.3</v>
      </c>
    </row>
    <row r="459" spans="1:6">
      <c r="A459" t="s">
        <v>3</v>
      </c>
      <c r="B459" s="11">
        <v>2.2999999999999998</v>
      </c>
      <c r="C459" s="11">
        <v>0.3</v>
      </c>
      <c r="D459" s="11">
        <v>0.7</v>
      </c>
      <c r="E459" s="11">
        <v>2.5</v>
      </c>
      <c r="F459" s="11">
        <v>2</v>
      </c>
    </row>
    <row r="461" spans="1:6">
      <c r="A461" t="s">
        <v>99</v>
      </c>
    </row>
    <row r="462" spans="1:6">
      <c r="A462" t="s">
        <v>2</v>
      </c>
      <c r="B462" t="s">
        <v>107</v>
      </c>
      <c r="C462" s="19">
        <f>SKEW(B450:F459)</f>
        <v>5.4546017084340565E-2</v>
      </c>
    </row>
    <row r="464" spans="1:6">
      <c r="A464" t="s">
        <v>100</v>
      </c>
    </row>
    <row r="465" spans="1:9">
      <c r="A465" t="s">
        <v>2</v>
      </c>
      <c r="B465" t="s">
        <v>108</v>
      </c>
      <c r="C465" s="19">
        <f>KURT(B450:F459)</f>
        <v>-1.3042496425917365</v>
      </c>
    </row>
    <row r="467" spans="1:9">
      <c r="A467" t="s">
        <v>101</v>
      </c>
    </row>
    <row r="468" spans="1:9">
      <c r="A468" t="s">
        <v>102</v>
      </c>
    </row>
    <row r="470" spans="1:9">
      <c r="A470" t="s">
        <v>103</v>
      </c>
      <c r="F470" s="11"/>
      <c r="G470" s="11">
        <v>0.3</v>
      </c>
      <c r="H470" s="11"/>
      <c r="I470" s="11"/>
    </row>
    <row r="471" spans="1:9">
      <c r="A471" t="s">
        <v>104</v>
      </c>
      <c r="F471" s="11"/>
      <c r="G471" s="11"/>
      <c r="H471" s="11"/>
      <c r="I471" s="11"/>
    </row>
    <row r="472" spans="1:9">
      <c r="A472" t="s">
        <v>105</v>
      </c>
      <c r="G472" s="11"/>
    </row>
    <row r="473" spans="1:9">
      <c r="A473" t="s">
        <v>106</v>
      </c>
      <c r="G473" s="11"/>
    </row>
    <row r="474" spans="1:9">
      <c r="A474" s="4"/>
      <c r="G474" s="11"/>
    </row>
    <row r="475" spans="1:9">
      <c r="B475" s="16"/>
      <c r="C475" s="18"/>
      <c r="G475" s="11"/>
    </row>
    <row r="476" spans="1:9">
      <c r="A476" t="s">
        <v>109</v>
      </c>
    </row>
    <row r="477" spans="1:9">
      <c r="A477" t="s">
        <v>110</v>
      </c>
    </row>
    <row r="478" spans="1:9">
      <c r="A478" t="s">
        <v>0</v>
      </c>
    </row>
    <row r="479" spans="1:9">
      <c r="A479" t="s">
        <v>111</v>
      </c>
    </row>
    <row r="480" spans="1:9">
      <c r="A480" t="s">
        <v>112</v>
      </c>
    </row>
    <row r="481" spans="1:11">
      <c r="B481" s="11">
        <v>2.5</v>
      </c>
      <c r="C481" s="11">
        <v>4.8</v>
      </c>
      <c r="D481" s="11">
        <v>3.2</v>
      </c>
      <c r="E481" s="11">
        <v>2.1</v>
      </c>
      <c r="F481" s="11">
        <v>4.5</v>
      </c>
      <c r="G481" s="11">
        <v>2.9</v>
      </c>
      <c r="H481" s="11">
        <v>2.2999999999999998</v>
      </c>
      <c r="I481" s="11">
        <v>3.1</v>
      </c>
      <c r="J481" s="11">
        <v>4.2</v>
      </c>
      <c r="K481" s="11">
        <v>3.9</v>
      </c>
    </row>
    <row r="482" spans="1:11">
      <c r="B482" s="11">
        <v>2.8</v>
      </c>
      <c r="C482" s="11">
        <v>4.0999999999999996</v>
      </c>
      <c r="D482" s="11">
        <v>2.6</v>
      </c>
      <c r="E482" s="11">
        <v>2.4</v>
      </c>
      <c r="F482" s="11">
        <v>4.7</v>
      </c>
      <c r="G482" s="11">
        <v>3.3</v>
      </c>
      <c r="H482" s="11">
        <v>2.7</v>
      </c>
      <c r="I482" s="11">
        <v>3</v>
      </c>
      <c r="J482" s="11">
        <v>4.3</v>
      </c>
      <c r="K482" s="11">
        <v>3.7</v>
      </c>
    </row>
    <row r="483" spans="1:11">
      <c r="B483" s="11">
        <v>2.2000000000000002</v>
      </c>
      <c r="C483" s="11">
        <v>3.6</v>
      </c>
      <c r="D483" s="11">
        <v>4</v>
      </c>
      <c r="E483" s="11">
        <v>2.7</v>
      </c>
      <c r="F483" s="11">
        <v>3.8</v>
      </c>
      <c r="G483" s="11">
        <v>3.5</v>
      </c>
      <c r="H483" s="11">
        <v>3.2</v>
      </c>
      <c r="I483" s="11">
        <v>4.4000000000000004</v>
      </c>
      <c r="J483" s="11">
        <v>2</v>
      </c>
      <c r="K483" s="11">
        <v>3.4</v>
      </c>
    </row>
    <row r="484" spans="1:11">
      <c r="B484" s="11">
        <v>3.1</v>
      </c>
      <c r="C484" s="11">
        <v>2.9</v>
      </c>
      <c r="D484" s="11">
        <v>4.5999999999999996</v>
      </c>
      <c r="E484" s="11">
        <v>3.3</v>
      </c>
      <c r="F484" s="11">
        <v>2.5</v>
      </c>
      <c r="G484" s="11">
        <v>4.9000000000000004</v>
      </c>
      <c r="H484" s="11">
        <v>2.8</v>
      </c>
      <c r="I484" s="11">
        <v>3</v>
      </c>
      <c r="J484" s="11">
        <v>4.2</v>
      </c>
      <c r="K484" s="11">
        <v>3.9</v>
      </c>
    </row>
    <row r="485" spans="1:11">
      <c r="B485" s="11">
        <v>2.8</v>
      </c>
      <c r="C485" s="11">
        <v>4.0999999999999996</v>
      </c>
      <c r="D485" s="11">
        <v>2.6</v>
      </c>
      <c r="E485" s="11">
        <v>2.4</v>
      </c>
      <c r="F485" s="11">
        <v>4.7</v>
      </c>
      <c r="G485" s="11">
        <v>3.3</v>
      </c>
      <c r="H485" s="11">
        <v>2.7</v>
      </c>
      <c r="I485" s="11">
        <v>3</v>
      </c>
      <c r="J485" s="11">
        <v>4.3</v>
      </c>
      <c r="K485" s="11">
        <v>3.7</v>
      </c>
    </row>
    <row r="486" spans="1:11">
      <c r="B486" s="11">
        <v>2.2000000000000002</v>
      </c>
      <c r="C486" s="11">
        <v>3.6</v>
      </c>
      <c r="D486" s="11">
        <v>4</v>
      </c>
      <c r="E486" s="11">
        <v>2.7</v>
      </c>
      <c r="F486" s="11">
        <v>3.8</v>
      </c>
      <c r="G486" s="11">
        <v>3.5</v>
      </c>
      <c r="H486" s="11">
        <v>3.2</v>
      </c>
      <c r="I486" s="11">
        <v>4.4000000000000004</v>
      </c>
      <c r="J486" s="11">
        <v>2</v>
      </c>
      <c r="K486" s="11">
        <v>3.4</v>
      </c>
    </row>
    <row r="487" spans="1:11">
      <c r="B487" s="11">
        <v>3.1</v>
      </c>
      <c r="C487" s="11">
        <v>2.9</v>
      </c>
      <c r="D487" s="11">
        <v>4.5999999999999996</v>
      </c>
      <c r="E487" s="11">
        <v>3.3</v>
      </c>
      <c r="F487" s="11">
        <v>2.5</v>
      </c>
      <c r="G487" s="11">
        <v>4.9000000000000004</v>
      </c>
      <c r="H487" s="11">
        <v>2.8</v>
      </c>
      <c r="I487" s="11">
        <v>3</v>
      </c>
      <c r="J487" s="11">
        <v>4.2</v>
      </c>
      <c r="K487" s="11">
        <v>3.9</v>
      </c>
    </row>
    <row r="488" spans="1:11">
      <c r="B488" s="11">
        <v>2.8</v>
      </c>
      <c r="C488" s="11">
        <v>4.0999999999999996</v>
      </c>
      <c r="D488" s="11">
        <v>2.6</v>
      </c>
      <c r="E488" s="11">
        <v>2.4</v>
      </c>
      <c r="F488" s="11">
        <v>4.7</v>
      </c>
      <c r="G488" s="11">
        <v>3.3</v>
      </c>
      <c r="H488" s="11">
        <v>2.7</v>
      </c>
      <c r="I488" s="11">
        <v>3</v>
      </c>
      <c r="J488" s="11">
        <v>4.3</v>
      </c>
      <c r="K488" s="11">
        <v>3.7</v>
      </c>
    </row>
    <row r="489" spans="1:11">
      <c r="B489" s="11">
        <v>2.2000000000000002</v>
      </c>
      <c r="C489" s="11">
        <v>3.6</v>
      </c>
      <c r="D489" s="11">
        <v>4</v>
      </c>
      <c r="E489" s="11">
        <v>2.7</v>
      </c>
      <c r="F489" s="11">
        <v>3.8</v>
      </c>
      <c r="G489" s="11">
        <v>3.5</v>
      </c>
      <c r="H489" s="11">
        <v>3.2</v>
      </c>
      <c r="I489" s="11">
        <v>4.4000000000000004</v>
      </c>
      <c r="J489" s="11">
        <v>2</v>
      </c>
      <c r="K489" s="11">
        <v>3.4</v>
      </c>
    </row>
    <row r="490" spans="1:11">
      <c r="B490" s="11">
        <v>3.1</v>
      </c>
      <c r="C490" s="11">
        <v>2.9</v>
      </c>
      <c r="D490" s="11">
        <v>4.5999999999999996</v>
      </c>
      <c r="E490" s="11">
        <v>3.3</v>
      </c>
      <c r="F490" s="11">
        <v>2.5</v>
      </c>
      <c r="G490" s="11">
        <v>4.9000000000000004</v>
      </c>
      <c r="H490" s="11"/>
      <c r="I490" s="11"/>
      <c r="J490" s="11"/>
      <c r="K490" s="11"/>
    </row>
    <row r="492" spans="1:11">
      <c r="A492" t="s">
        <v>3</v>
      </c>
    </row>
    <row r="493" spans="1:11">
      <c r="A493" t="s">
        <v>113</v>
      </c>
    </row>
    <row r="494" spans="1:11">
      <c r="A494" t="s">
        <v>2</v>
      </c>
      <c r="B494" t="s">
        <v>123</v>
      </c>
      <c r="C494" s="19">
        <f>SKEW(B481:K490)</f>
        <v>0.22402536454542335</v>
      </c>
    </row>
    <row r="496" spans="1:11">
      <c r="A496" t="s">
        <v>114</v>
      </c>
    </row>
    <row r="497" spans="1:12">
      <c r="A497" t="s">
        <v>2</v>
      </c>
      <c r="B497" s="19">
        <f>KURT(B481:K490)</f>
        <v>-0.93120912452529181</v>
      </c>
    </row>
    <row r="499" spans="1:12">
      <c r="A499" t="s">
        <v>115</v>
      </c>
    </row>
    <row r="500" spans="1:12">
      <c r="A500" t="s">
        <v>116</v>
      </c>
    </row>
    <row r="501" spans="1:12">
      <c r="A501" t="s">
        <v>2</v>
      </c>
      <c r="C501" s="16" t="s">
        <v>120</v>
      </c>
      <c r="D501" t="s">
        <v>121</v>
      </c>
    </row>
    <row r="502" spans="1:12">
      <c r="D502" s="20" t="s">
        <v>122</v>
      </c>
    </row>
    <row r="503" spans="1:12">
      <c r="D503" s="20"/>
    </row>
    <row r="504" spans="1:12">
      <c r="A504" t="s">
        <v>117</v>
      </c>
    </row>
    <row r="505" spans="1:12">
      <c r="A505" t="s">
        <v>118</v>
      </c>
    </row>
    <row r="506" spans="1:12">
      <c r="A506" t="s">
        <v>119</v>
      </c>
    </row>
    <row r="507" spans="1:12">
      <c r="A507" s="4"/>
    </row>
    <row r="508" spans="1:12">
      <c r="A508" t="s">
        <v>124</v>
      </c>
    </row>
    <row r="509" spans="1:12">
      <c r="A509" t="s">
        <v>125</v>
      </c>
    </row>
    <row r="510" spans="1:12">
      <c r="A510" t="s">
        <v>0</v>
      </c>
    </row>
    <row r="511" spans="1:12">
      <c r="A511" t="s">
        <v>126</v>
      </c>
    </row>
    <row r="512" spans="1:12">
      <c r="A512" t="s">
        <v>81</v>
      </c>
      <c r="B512" s="16" t="s">
        <v>0</v>
      </c>
      <c r="C512" s="11">
        <v>4</v>
      </c>
      <c r="D512" s="11">
        <v>5</v>
      </c>
      <c r="E512" s="11">
        <v>3</v>
      </c>
      <c r="F512" s="11">
        <v>4</v>
      </c>
      <c r="G512" s="11">
        <v>4</v>
      </c>
      <c r="H512" s="11">
        <v>3</v>
      </c>
      <c r="I512" s="11">
        <v>2</v>
      </c>
      <c r="J512" s="11">
        <v>5</v>
      </c>
      <c r="K512" s="11">
        <v>4</v>
      </c>
      <c r="L512" s="11">
        <v>3</v>
      </c>
    </row>
    <row r="513" spans="1:12">
      <c r="C513" s="11">
        <v>5</v>
      </c>
      <c r="D513" s="11">
        <v>4</v>
      </c>
      <c r="E513" s="11">
        <v>2</v>
      </c>
      <c r="F513" s="11">
        <v>3</v>
      </c>
      <c r="G513" s="11">
        <v>4</v>
      </c>
      <c r="H513" s="11">
        <v>5</v>
      </c>
      <c r="I513" s="11">
        <v>3</v>
      </c>
      <c r="J513" s="11">
        <v>4</v>
      </c>
      <c r="K513" s="11">
        <v>5</v>
      </c>
      <c r="L513" s="11">
        <v>3</v>
      </c>
    </row>
    <row r="514" spans="1:12">
      <c r="C514" s="11">
        <v>4</v>
      </c>
      <c r="D514" s="11">
        <v>3</v>
      </c>
      <c r="E514" s="11">
        <v>2</v>
      </c>
      <c r="F514" s="11">
        <v>4</v>
      </c>
      <c r="G514" s="11">
        <v>5</v>
      </c>
      <c r="H514" s="11">
        <v>3</v>
      </c>
      <c r="I514" s="11">
        <v>4</v>
      </c>
      <c r="J514" s="11">
        <v>5</v>
      </c>
      <c r="K514" s="11">
        <v>4</v>
      </c>
      <c r="L514" s="11">
        <v>3</v>
      </c>
    </row>
    <row r="515" spans="1:12">
      <c r="C515" s="11">
        <v>3</v>
      </c>
      <c r="D515" s="11">
        <v>4</v>
      </c>
      <c r="E515" s="11">
        <v>5</v>
      </c>
      <c r="F515" s="11">
        <v>2</v>
      </c>
      <c r="G515" s="11">
        <v>3</v>
      </c>
      <c r="H515" s="11">
        <v>4</v>
      </c>
      <c r="I515" s="11">
        <v>4</v>
      </c>
      <c r="J515" s="11">
        <v>3</v>
      </c>
      <c r="K515" s="11">
        <v>5</v>
      </c>
      <c r="L515" s="11">
        <v>4</v>
      </c>
    </row>
    <row r="516" spans="1:12">
      <c r="C516" s="11">
        <v>3</v>
      </c>
      <c r="D516" s="11">
        <v>4</v>
      </c>
      <c r="E516" s="11">
        <v>5</v>
      </c>
      <c r="F516" s="11">
        <v>4</v>
      </c>
      <c r="G516" s="11">
        <v>2</v>
      </c>
      <c r="H516" s="11">
        <v>3</v>
      </c>
      <c r="I516" s="11">
        <v>4</v>
      </c>
      <c r="J516" s="11">
        <v>5</v>
      </c>
      <c r="K516" s="11">
        <v>3</v>
      </c>
      <c r="L516" s="11">
        <v>4</v>
      </c>
    </row>
    <row r="517" spans="1:12">
      <c r="C517" s="11">
        <v>5</v>
      </c>
      <c r="D517" s="11">
        <v>4</v>
      </c>
      <c r="E517" s="11">
        <v>3</v>
      </c>
      <c r="F517" s="11">
        <v>4</v>
      </c>
      <c r="G517" s="11">
        <v>5</v>
      </c>
      <c r="H517" s="11">
        <v>3</v>
      </c>
      <c r="I517" s="11">
        <v>4</v>
      </c>
      <c r="J517" s="11">
        <v>5</v>
      </c>
      <c r="K517" s="11">
        <v>4</v>
      </c>
      <c r="L517" s="11">
        <v>3</v>
      </c>
    </row>
    <row r="518" spans="1:12">
      <c r="C518" s="11">
        <v>3</v>
      </c>
      <c r="D518" s="11">
        <v>4</v>
      </c>
      <c r="E518" s="11">
        <v>5</v>
      </c>
      <c r="F518" s="11">
        <v>2</v>
      </c>
      <c r="G518" s="11">
        <v>3</v>
      </c>
      <c r="H518" s="11">
        <v>4</v>
      </c>
      <c r="I518" s="11">
        <v>4</v>
      </c>
      <c r="J518" s="11">
        <v>3</v>
      </c>
      <c r="K518" s="11">
        <v>5</v>
      </c>
      <c r="L518" s="11">
        <v>4</v>
      </c>
    </row>
    <row r="519" spans="1:12">
      <c r="C519" s="11">
        <v>3</v>
      </c>
      <c r="D519" s="11">
        <v>4</v>
      </c>
      <c r="E519" s="11">
        <v>5</v>
      </c>
      <c r="F519" s="11">
        <v>4</v>
      </c>
      <c r="G519" s="11">
        <v>2</v>
      </c>
      <c r="H519" s="11">
        <v>3</v>
      </c>
      <c r="I519" s="11">
        <v>4</v>
      </c>
      <c r="J519" s="11">
        <v>5</v>
      </c>
      <c r="K519" s="11">
        <v>3</v>
      </c>
      <c r="L519" s="11">
        <v>4</v>
      </c>
    </row>
    <row r="520" spans="1:12">
      <c r="C520" s="11">
        <v>5</v>
      </c>
      <c r="D520" s="11">
        <v>4</v>
      </c>
      <c r="E520" s="11">
        <v>3</v>
      </c>
      <c r="F520" s="11">
        <v>4</v>
      </c>
      <c r="G520" s="11">
        <v>5</v>
      </c>
      <c r="H520" s="11">
        <v>3</v>
      </c>
      <c r="I520" s="11">
        <v>4</v>
      </c>
      <c r="J520" s="11">
        <v>5</v>
      </c>
      <c r="K520" s="11">
        <v>4</v>
      </c>
      <c r="L520" s="11">
        <v>3</v>
      </c>
    </row>
    <row r="521" spans="1:12">
      <c r="C521" s="11">
        <v>3</v>
      </c>
      <c r="D521" s="11">
        <v>4</v>
      </c>
      <c r="E521" s="11">
        <v>5</v>
      </c>
      <c r="F521" s="11">
        <v>2</v>
      </c>
      <c r="G521" s="11">
        <v>3</v>
      </c>
      <c r="H521" s="11">
        <v>4</v>
      </c>
      <c r="I521" s="11">
        <v>4</v>
      </c>
      <c r="J521" s="11">
        <v>3</v>
      </c>
      <c r="K521" s="11">
        <v>5</v>
      </c>
      <c r="L521" s="11">
        <v>4</v>
      </c>
    </row>
    <row r="522" spans="1:12">
      <c r="A522" t="s">
        <v>3</v>
      </c>
    </row>
    <row r="523" spans="1:12">
      <c r="A523" t="s">
        <v>127</v>
      </c>
    </row>
    <row r="524" spans="1:12">
      <c r="A524" t="s">
        <v>2</v>
      </c>
      <c r="B524" t="s">
        <v>107</v>
      </c>
      <c r="C524" s="19">
        <f>SKEW(C512:L521)</f>
        <v>-0.21090973977304461</v>
      </c>
    </row>
    <row r="526" spans="1:12">
      <c r="A526" t="s">
        <v>128</v>
      </c>
    </row>
    <row r="527" spans="1:12">
      <c r="A527" t="s">
        <v>2</v>
      </c>
      <c r="B527" t="s">
        <v>108</v>
      </c>
      <c r="C527" s="19">
        <f>KURT(C512:L521)</f>
        <v>-0.74525627211662515</v>
      </c>
    </row>
    <row r="529" spans="1:7">
      <c r="A529" t="s">
        <v>115</v>
      </c>
    </row>
    <row r="530" spans="1:7">
      <c r="A530" t="s">
        <v>129</v>
      </c>
    </row>
    <row r="531" spans="1:7">
      <c r="A531" t="s">
        <v>2</v>
      </c>
      <c r="C531" s="16" t="s">
        <v>120</v>
      </c>
      <c r="D531" t="s">
        <v>121</v>
      </c>
    </row>
    <row r="532" spans="1:7">
      <c r="D532" s="20" t="s">
        <v>122</v>
      </c>
    </row>
    <row r="534" spans="1:7">
      <c r="A534" t="s">
        <v>130</v>
      </c>
    </row>
    <row r="535" spans="1:7">
      <c r="A535" t="s">
        <v>131</v>
      </c>
    </row>
    <row r="536" spans="1:7">
      <c r="A536" t="s">
        <v>132</v>
      </c>
    </row>
    <row r="537" spans="1:7">
      <c r="A537" t="s">
        <v>133</v>
      </c>
    </row>
    <row r="538" spans="1:7">
      <c r="A538" s="4"/>
    </row>
    <row r="539" spans="1:7">
      <c r="B539" s="16"/>
      <c r="C539" s="18"/>
    </row>
    <row r="540" spans="1:7">
      <c r="A540" t="s">
        <v>134</v>
      </c>
      <c r="G540" s="11"/>
    </row>
    <row r="541" spans="1:7">
      <c r="A541" t="s">
        <v>135</v>
      </c>
      <c r="G541" s="11"/>
    </row>
    <row r="542" spans="1:7">
      <c r="A542" t="s">
        <v>0</v>
      </c>
      <c r="G542" s="11"/>
    </row>
    <row r="543" spans="1:7">
      <c r="A543" t="s">
        <v>136</v>
      </c>
      <c r="G543" s="11"/>
    </row>
    <row r="544" spans="1:7">
      <c r="A544" t="s">
        <v>137</v>
      </c>
      <c r="G544" s="11"/>
    </row>
    <row r="545" spans="1:11">
      <c r="A545" t="s">
        <v>141</v>
      </c>
      <c r="B545" s="11">
        <v>280</v>
      </c>
      <c r="C545" s="11">
        <v>350</v>
      </c>
      <c r="D545" s="11">
        <v>310</v>
      </c>
      <c r="E545" s="11">
        <v>270</v>
      </c>
      <c r="F545" s="11">
        <v>390</v>
      </c>
      <c r="G545" s="11">
        <v>320</v>
      </c>
      <c r="H545" s="11">
        <v>290</v>
      </c>
      <c r="I545" s="11">
        <v>340</v>
      </c>
      <c r="J545" s="11">
        <v>310</v>
      </c>
      <c r="K545" s="11">
        <v>380</v>
      </c>
    </row>
    <row r="546" spans="1:11">
      <c r="B546" s="11">
        <v>270</v>
      </c>
      <c r="C546" s="11">
        <v>350</v>
      </c>
      <c r="D546" s="11">
        <v>300</v>
      </c>
      <c r="E546" s="11">
        <v>330</v>
      </c>
      <c r="F546" s="11">
        <v>370</v>
      </c>
      <c r="G546" s="11">
        <v>310</v>
      </c>
      <c r="H546" s="11">
        <v>280</v>
      </c>
      <c r="I546" s="11">
        <v>320</v>
      </c>
      <c r="J546" s="11">
        <v>350</v>
      </c>
      <c r="K546" s="11">
        <v>290</v>
      </c>
    </row>
    <row r="547" spans="1:11">
      <c r="B547" s="11">
        <v>270</v>
      </c>
      <c r="C547" s="11">
        <v>350</v>
      </c>
      <c r="D547" s="11">
        <v>300</v>
      </c>
      <c r="E547" s="11">
        <v>330</v>
      </c>
      <c r="F547" s="11">
        <v>370</v>
      </c>
      <c r="G547" s="11">
        <v>310</v>
      </c>
      <c r="H547" s="11">
        <v>280</v>
      </c>
      <c r="I547" s="11">
        <v>320</v>
      </c>
      <c r="J547" s="11">
        <v>350</v>
      </c>
      <c r="K547" s="11">
        <v>290</v>
      </c>
    </row>
    <row r="548" spans="1:11">
      <c r="B548" s="11">
        <v>270</v>
      </c>
      <c r="C548" s="11">
        <v>350</v>
      </c>
      <c r="D548" s="11">
        <v>300</v>
      </c>
      <c r="E548" s="11">
        <v>330</v>
      </c>
      <c r="F548" s="11">
        <v>370</v>
      </c>
      <c r="G548" s="11">
        <v>310</v>
      </c>
      <c r="H548" s="11">
        <v>280</v>
      </c>
      <c r="I548" s="11">
        <v>320</v>
      </c>
      <c r="J548" s="11">
        <v>350</v>
      </c>
      <c r="K548" s="11">
        <v>290</v>
      </c>
    </row>
    <row r="549" spans="1:11">
      <c r="B549" s="11">
        <v>270</v>
      </c>
      <c r="C549" s="11">
        <v>350</v>
      </c>
      <c r="D549" s="11">
        <v>300</v>
      </c>
      <c r="E549" s="11">
        <v>330</v>
      </c>
      <c r="F549" s="11">
        <v>370</v>
      </c>
      <c r="G549" s="11">
        <v>310</v>
      </c>
      <c r="H549" s="11">
        <v>280</v>
      </c>
      <c r="I549" s="11">
        <v>320</v>
      </c>
      <c r="J549" s="11">
        <v>350</v>
      </c>
      <c r="K549" s="11">
        <v>290</v>
      </c>
    </row>
    <row r="550" spans="1:11">
      <c r="B550" s="11">
        <v>270</v>
      </c>
      <c r="C550" s="11">
        <v>350</v>
      </c>
      <c r="D550" s="11">
        <v>300</v>
      </c>
      <c r="E550" s="11">
        <v>330</v>
      </c>
      <c r="F550" s="11">
        <v>370</v>
      </c>
      <c r="G550" s="11">
        <v>310</v>
      </c>
      <c r="H550" s="11">
        <v>280</v>
      </c>
      <c r="I550" s="11">
        <v>320</v>
      </c>
      <c r="J550" s="11">
        <v>350</v>
      </c>
      <c r="K550" s="11">
        <v>290</v>
      </c>
    </row>
    <row r="551" spans="1:11">
      <c r="B551" s="11">
        <v>270</v>
      </c>
      <c r="C551" s="11">
        <v>350</v>
      </c>
      <c r="D551" s="11">
        <v>300</v>
      </c>
      <c r="E551" s="11">
        <v>330</v>
      </c>
      <c r="F551" s="11">
        <v>370</v>
      </c>
      <c r="G551" s="11">
        <v>310</v>
      </c>
      <c r="H551" s="11">
        <v>280</v>
      </c>
      <c r="I551" s="11">
        <v>320</v>
      </c>
      <c r="J551" s="11">
        <v>350</v>
      </c>
      <c r="K551" s="11">
        <v>290</v>
      </c>
    </row>
    <row r="552" spans="1:11">
      <c r="B552" s="11">
        <v>270</v>
      </c>
      <c r="C552" s="11">
        <v>350</v>
      </c>
      <c r="D552" s="11">
        <v>300</v>
      </c>
      <c r="E552" s="11">
        <v>330</v>
      </c>
      <c r="F552" s="11">
        <v>370</v>
      </c>
      <c r="G552" s="11">
        <v>310</v>
      </c>
      <c r="H552" s="11">
        <v>280</v>
      </c>
      <c r="I552" s="11">
        <v>320</v>
      </c>
      <c r="J552" s="11">
        <v>350</v>
      </c>
      <c r="K552" s="11">
        <v>290</v>
      </c>
    </row>
    <row r="553" spans="1:11">
      <c r="B553" s="11">
        <v>270</v>
      </c>
      <c r="C553" s="11">
        <v>350</v>
      </c>
      <c r="D553" s="11">
        <v>300</v>
      </c>
      <c r="E553" s="11">
        <v>330</v>
      </c>
      <c r="F553" s="11">
        <v>370</v>
      </c>
      <c r="G553" s="11">
        <v>310</v>
      </c>
      <c r="H553" s="11">
        <v>280</v>
      </c>
      <c r="I553" s="11">
        <v>320</v>
      </c>
      <c r="J553" s="11">
        <v>350</v>
      </c>
      <c r="K553" s="11">
        <v>290</v>
      </c>
    </row>
    <row r="554" spans="1:11">
      <c r="B554" s="11">
        <v>270</v>
      </c>
      <c r="C554" s="11">
        <v>350</v>
      </c>
      <c r="D554" s="11">
        <v>300</v>
      </c>
      <c r="E554" s="11">
        <v>330</v>
      </c>
      <c r="F554" s="11">
        <v>370</v>
      </c>
      <c r="G554" s="11">
        <v>310</v>
      </c>
      <c r="H554" s="11">
        <v>280</v>
      </c>
      <c r="I554" s="11">
        <v>320</v>
      </c>
      <c r="J554" s="11">
        <v>350</v>
      </c>
      <c r="K554" s="11">
        <v>290</v>
      </c>
    </row>
    <row r="555" spans="1:11">
      <c r="A555" t="s">
        <v>3</v>
      </c>
      <c r="G555" s="11"/>
    </row>
    <row r="556" spans="1:11">
      <c r="A556" t="s">
        <v>138</v>
      </c>
      <c r="G556" s="11"/>
    </row>
    <row r="557" spans="1:11">
      <c r="A557" t="s">
        <v>2</v>
      </c>
      <c r="B557" t="s">
        <v>123</v>
      </c>
      <c r="C557">
        <f>SKEW(B545:K554)</f>
        <v>0.2092186247974063</v>
      </c>
      <c r="G557" s="11"/>
    </row>
    <row r="558" spans="1:11">
      <c r="G558" s="11"/>
    </row>
    <row r="559" spans="1:11">
      <c r="A559" t="s">
        <v>139</v>
      </c>
      <c r="G559" s="11"/>
    </row>
    <row r="560" spans="1:11">
      <c r="A560" t="s">
        <v>2</v>
      </c>
      <c r="B560" t="s">
        <v>142</v>
      </c>
      <c r="C560">
        <f>KURT(B545:K554)</f>
        <v>-1.0374244845101974</v>
      </c>
      <c r="G560" s="11"/>
    </row>
    <row r="561" spans="1:11">
      <c r="G561" s="11"/>
    </row>
    <row r="562" spans="1:11">
      <c r="A562" t="s">
        <v>115</v>
      </c>
      <c r="G562" s="11"/>
    </row>
    <row r="563" spans="1:11">
      <c r="A563" t="s">
        <v>140</v>
      </c>
      <c r="G563" s="11"/>
    </row>
    <row r="564" spans="1:11">
      <c r="A564" t="s">
        <v>2</v>
      </c>
      <c r="B564" s="16" t="s">
        <v>120</v>
      </c>
      <c r="C564" t="s">
        <v>121</v>
      </c>
    </row>
    <row r="565" spans="1:11">
      <c r="C565" s="20" t="s">
        <v>122</v>
      </c>
    </row>
    <row r="566" spans="1:11">
      <c r="G566" s="11"/>
    </row>
    <row r="567" spans="1:11">
      <c r="G567" s="11"/>
    </row>
    <row r="568" spans="1:11">
      <c r="A568" t="s">
        <v>143</v>
      </c>
    </row>
    <row r="569" spans="1:11">
      <c r="A569" t="s">
        <v>144</v>
      </c>
    </row>
    <row r="570" spans="1:11">
      <c r="A570" t="s">
        <v>0</v>
      </c>
    </row>
    <row r="571" spans="1:11">
      <c r="A571" t="s">
        <v>145</v>
      </c>
    </row>
    <row r="572" spans="1:11">
      <c r="A572" t="s">
        <v>153</v>
      </c>
      <c r="B572" s="11">
        <v>12</v>
      </c>
      <c r="C572" s="11">
        <v>18</v>
      </c>
      <c r="D572" s="11">
        <v>15</v>
      </c>
      <c r="E572" s="11">
        <v>22</v>
      </c>
      <c r="F572" s="11">
        <v>20</v>
      </c>
      <c r="G572" s="11">
        <v>14</v>
      </c>
      <c r="H572" s="11">
        <v>16</v>
      </c>
      <c r="I572" s="11">
        <v>21</v>
      </c>
      <c r="J572" s="11">
        <v>19</v>
      </c>
      <c r="K572" s="11">
        <v>17</v>
      </c>
    </row>
    <row r="573" spans="1:11">
      <c r="B573" s="11">
        <v>22</v>
      </c>
      <c r="C573" s="11">
        <v>19</v>
      </c>
      <c r="D573" s="11">
        <v>13</v>
      </c>
      <c r="E573" s="11">
        <v>16</v>
      </c>
      <c r="F573" s="11">
        <v>21</v>
      </c>
      <c r="G573" s="11">
        <v>22</v>
      </c>
      <c r="H573" s="11">
        <v>17</v>
      </c>
      <c r="I573" s="11">
        <v>19</v>
      </c>
      <c r="J573" s="11">
        <v>22</v>
      </c>
      <c r="K573" s="11">
        <v>18</v>
      </c>
    </row>
    <row r="574" spans="1:11">
      <c r="B574" s="11">
        <v>14</v>
      </c>
      <c r="C574" s="11">
        <v>20</v>
      </c>
      <c r="D574" s="11">
        <v>19</v>
      </c>
      <c r="E574" s="11">
        <v>17</v>
      </c>
      <c r="F574" s="11">
        <v>22</v>
      </c>
      <c r="G574" s="11">
        <v>18</v>
      </c>
      <c r="H574" s="11">
        <v>15</v>
      </c>
      <c r="I574" s="11">
        <v>21</v>
      </c>
      <c r="J574" s="11">
        <v>20</v>
      </c>
      <c r="K574" s="11">
        <v>16</v>
      </c>
    </row>
    <row r="575" spans="1:11">
      <c r="B575" s="11">
        <v>12</v>
      </c>
      <c r="C575" s="11">
        <v>18</v>
      </c>
      <c r="D575" s="11">
        <v>15</v>
      </c>
      <c r="E575" s="11">
        <v>22</v>
      </c>
      <c r="F575" s="11">
        <v>20</v>
      </c>
      <c r="G575" s="11">
        <v>14</v>
      </c>
      <c r="H575" s="11">
        <v>16</v>
      </c>
      <c r="I575" s="11">
        <v>21</v>
      </c>
      <c r="J575" s="11">
        <v>19</v>
      </c>
      <c r="K575" s="11">
        <v>17</v>
      </c>
    </row>
    <row r="576" spans="1:11">
      <c r="B576" s="11">
        <v>22</v>
      </c>
      <c r="C576" s="11">
        <v>19</v>
      </c>
      <c r="D576" s="11">
        <v>13</v>
      </c>
      <c r="E576" s="11">
        <v>16</v>
      </c>
      <c r="F576" s="11">
        <v>21</v>
      </c>
      <c r="G576" s="11">
        <v>22</v>
      </c>
      <c r="H576" s="11">
        <v>17</v>
      </c>
      <c r="I576" s="11">
        <v>19</v>
      </c>
      <c r="J576" s="11">
        <v>22</v>
      </c>
      <c r="K576" s="11">
        <v>18</v>
      </c>
    </row>
    <row r="577" spans="1:11">
      <c r="B577" s="11">
        <v>14</v>
      </c>
      <c r="C577" s="11">
        <v>20</v>
      </c>
      <c r="D577" s="11">
        <v>19</v>
      </c>
      <c r="E577" s="11">
        <v>17</v>
      </c>
      <c r="F577" s="11">
        <v>22</v>
      </c>
      <c r="G577" s="11">
        <v>18</v>
      </c>
      <c r="H577" s="11">
        <v>15</v>
      </c>
      <c r="I577" s="11">
        <v>21</v>
      </c>
      <c r="J577" s="11">
        <v>20</v>
      </c>
      <c r="K577" s="11">
        <v>16</v>
      </c>
    </row>
    <row r="578" spans="1:11">
      <c r="B578" s="11">
        <v>12</v>
      </c>
      <c r="C578" s="11">
        <v>18</v>
      </c>
      <c r="D578" s="11">
        <v>15</v>
      </c>
      <c r="E578" s="11">
        <v>22</v>
      </c>
      <c r="F578" s="11">
        <v>20</v>
      </c>
      <c r="G578" s="11">
        <v>14</v>
      </c>
      <c r="H578" s="11">
        <v>16</v>
      </c>
      <c r="I578" s="11">
        <v>21</v>
      </c>
      <c r="J578" s="11">
        <v>19</v>
      </c>
      <c r="K578" s="11">
        <v>17</v>
      </c>
    </row>
    <row r="579" spans="1:11">
      <c r="B579" s="11">
        <v>22</v>
      </c>
      <c r="C579" s="11">
        <v>19</v>
      </c>
      <c r="D579" s="11">
        <v>13</v>
      </c>
      <c r="E579" s="11">
        <v>16</v>
      </c>
      <c r="F579" s="11">
        <v>21</v>
      </c>
      <c r="G579" s="11">
        <v>22</v>
      </c>
      <c r="H579" s="11">
        <v>17</v>
      </c>
      <c r="I579" s="11">
        <v>19</v>
      </c>
      <c r="J579" s="11">
        <v>22</v>
      </c>
      <c r="K579" s="11">
        <v>18</v>
      </c>
    </row>
    <row r="580" spans="1:11">
      <c r="B580" s="11">
        <v>14</v>
      </c>
      <c r="C580" s="11">
        <v>20</v>
      </c>
      <c r="D580" s="11">
        <v>19</v>
      </c>
      <c r="E580" s="11">
        <v>17</v>
      </c>
      <c r="F580" s="11">
        <v>22</v>
      </c>
      <c r="G580" s="11">
        <v>18</v>
      </c>
      <c r="H580" s="11">
        <v>15</v>
      </c>
      <c r="I580" s="11">
        <v>21</v>
      </c>
      <c r="J580" s="11">
        <v>20</v>
      </c>
      <c r="K580" s="11">
        <v>16</v>
      </c>
    </row>
    <row r="581" spans="1:11">
      <c r="B581" s="11">
        <v>12</v>
      </c>
      <c r="C581" s="11">
        <v>18</v>
      </c>
      <c r="D581" s="11">
        <v>15</v>
      </c>
      <c r="E581" s="11">
        <v>22</v>
      </c>
      <c r="F581" s="11">
        <v>20</v>
      </c>
      <c r="G581" s="11">
        <v>14</v>
      </c>
      <c r="H581" s="11">
        <v>16</v>
      </c>
      <c r="I581" s="11">
        <v>21</v>
      </c>
      <c r="J581" s="11">
        <v>19</v>
      </c>
      <c r="K581" s="11">
        <v>17</v>
      </c>
    </row>
    <row r="582" spans="1:11">
      <c r="A582" t="s">
        <v>3</v>
      </c>
    </row>
    <row r="583" spans="1:11">
      <c r="A583" t="s">
        <v>146</v>
      </c>
    </row>
    <row r="584" spans="1:11">
      <c r="A584" t="s">
        <v>2</v>
      </c>
      <c r="B584">
        <f>_xlfn.SKEW.P(B572:K581)</f>
        <v>-0.32996659307494669</v>
      </c>
    </row>
    <row r="586" spans="1:11">
      <c r="A586" t="s">
        <v>147</v>
      </c>
    </row>
    <row r="587" spans="1:11">
      <c r="A587" t="s">
        <v>148</v>
      </c>
    </row>
    <row r="588" spans="1:11">
      <c r="A588" t="s">
        <v>2</v>
      </c>
      <c r="B588">
        <f>KURT(B572:K581)</f>
        <v>-0.88101144669010489</v>
      </c>
    </row>
    <row r="590" spans="1:11">
      <c r="A590" t="s">
        <v>115</v>
      </c>
    </row>
    <row r="591" spans="1:11">
      <c r="A591" t="s">
        <v>149</v>
      </c>
    </row>
    <row r="592" spans="1:11">
      <c r="A592" t="s">
        <v>2</v>
      </c>
      <c r="C592" s="16" t="s">
        <v>120</v>
      </c>
      <c r="D592" t="s">
        <v>121</v>
      </c>
    </row>
    <row r="593" spans="1:11">
      <c r="D593" s="20" t="s">
        <v>122</v>
      </c>
    </row>
    <row r="594" spans="1:11">
      <c r="D594" s="20"/>
    </row>
    <row r="595" spans="1:11">
      <c r="A595" t="s">
        <v>103</v>
      </c>
    </row>
    <row r="596" spans="1:11">
      <c r="A596" t="s">
        <v>150</v>
      </c>
    </row>
    <row r="597" spans="1:11">
      <c r="A597" t="s">
        <v>151</v>
      </c>
    </row>
    <row r="598" spans="1:11">
      <c r="A598" t="s">
        <v>152</v>
      </c>
    </row>
    <row r="599" spans="1:11">
      <c r="A599" s="4"/>
    </row>
    <row r="600" spans="1:11">
      <c r="B600" s="16"/>
      <c r="C600" s="18"/>
    </row>
    <row r="601" spans="1:11" ht="18.75">
      <c r="A601" s="17" t="s">
        <v>154</v>
      </c>
    </row>
    <row r="602" spans="1:11">
      <c r="A602" t="s">
        <v>155</v>
      </c>
    </row>
    <row r="603" spans="1:11">
      <c r="A603" t="s">
        <v>156</v>
      </c>
    </row>
    <row r="604" spans="1:11">
      <c r="A604" t="s">
        <v>0</v>
      </c>
    </row>
    <row r="605" spans="1:11">
      <c r="A605" t="s">
        <v>157</v>
      </c>
    </row>
    <row r="606" spans="1:11">
      <c r="A606" t="s">
        <v>158</v>
      </c>
    </row>
    <row r="607" spans="1:11">
      <c r="A607" t="s">
        <v>172</v>
      </c>
      <c r="B607" s="11">
        <v>40</v>
      </c>
      <c r="C607" s="11">
        <v>45</v>
      </c>
      <c r="D607" s="11">
        <v>50</v>
      </c>
      <c r="E607" s="11">
        <v>55</v>
      </c>
      <c r="F607" s="11">
        <v>60</v>
      </c>
      <c r="G607" s="11">
        <v>62</v>
      </c>
      <c r="H607" s="11">
        <v>65</v>
      </c>
      <c r="I607" s="11">
        <v>68</v>
      </c>
      <c r="J607" s="11">
        <v>70</v>
      </c>
      <c r="K607" s="11">
        <v>72</v>
      </c>
    </row>
    <row r="608" spans="1:11">
      <c r="B608" s="11">
        <v>75</v>
      </c>
      <c r="C608" s="11">
        <v>78</v>
      </c>
      <c r="D608" s="11">
        <v>80</v>
      </c>
      <c r="E608" s="11">
        <v>82</v>
      </c>
      <c r="F608" s="11">
        <v>85</v>
      </c>
      <c r="G608" s="11">
        <v>88</v>
      </c>
      <c r="H608" s="11">
        <v>90</v>
      </c>
      <c r="I608" s="11">
        <v>92</v>
      </c>
      <c r="J608" s="11">
        <v>95</v>
      </c>
      <c r="K608" s="11">
        <v>100</v>
      </c>
    </row>
    <row r="609" spans="1:11">
      <c r="B609" s="11">
        <v>105</v>
      </c>
      <c r="C609" s="11">
        <v>110</v>
      </c>
      <c r="D609" s="11">
        <v>115</v>
      </c>
      <c r="E609" s="11">
        <v>120</v>
      </c>
      <c r="F609" s="11">
        <v>125</v>
      </c>
      <c r="G609" s="11">
        <v>130</v>
      </c>
      <c r="H609" s="11">
        <v>135</v>
      </c>
      <c r="I609" s="11">
        <v>140</v>
      </c>
      <c r="J609" s="11">
        <v>145</v>
      </c>
      <c r="K609" s="11">
        <v>150</v>
      </c>
    </row>
    <row r="610" spans="1:11">
      <c r="B610" s="11">
        <v>155</v>
      </c>
      <c r="C610" s="11">
        <v>160</v>
      </c>
      <c r="D610" s="11">
        <v>165</v>
      </c>
      <c r="E610" s="11">
        <v>170</v>
      </c>
      <c r="F610" s="11">
        <v>175</v>
      </c>
      <c r="G610" s="11">
        <v>180</v>
      </c>
      <c r="H610" s="11">
        <v>185</v>
      </c>
      <c r="I610" s="11">
        <v>190</v>
      </c>
      <c r="J610" s="11">
        <v>195</v>
      </c>
      <c r="K610" s="11">
        <v>200</v>
      </c>
    </row>
    <row r="611" spans="1:11">
      <c r="B611" s="11">
        <v>205</v>
      </c>
      <c r="C611" s="11">
        <v>210</v>
      </c>
      <c r="D611" s="11">
        <v>215</v>
      </c>
      <c r="E611" s="11">
        <v>220</v>
      </c>
      <c r="F611" s="11">
        <v>225</v>
      </c>
      <c r="G611" s="11">
        <v>230</v>
      </c>
      <c r="H611" s="11">
        <v>235</v>
      </c>
      <c r="I611" s="11">
        <v>240</v>
      </c>
      <c r="J611" s="11">
        <v>245</v>
      </c>
      <c r="K611" s="11">
        <v>250</v>
      </c>
    </row>
    <row r="612" spans="1:11">
      <c r="B612" s="11">
        <v>255</v>
      </c>
      <c r="C612" s="11">
        <v>260</v>
      </c>
      <c r="D612" s="11">
        <v>265</v>
      </c>
      <c r="E612" s="11">
        <v>270</v>
      </c>
      <c r="F612" s="11">
        <v>275</v>
      </c>
      <c r="G612" s="11">
        <v>280</v>
      </c>
      <c r="H612" s="11">
        <v>285</v>
      </c>
      <c r="I612" s="11">
        <v>290</v>
      </c>
      <c r="J612" s="11">
        <v>295</v>
      </c>
      <c r="K612" s="11">
        <v>300</v>
      </c>
    </row>
    <row r="613" spans="1:11">
      <c r="B613" s="11">
        <v>305</v>
      </c>
      <c r="C613" s="11">
        <v>310</v>
      </c>
      <c r="D613" s="11">
        <v>315</v>
      </c>
      <c r="E613" s="11">
        <v>320</v>
      </c>
      <c r="F613" s="11">
        <v>325</v>
      </c>
      <c r="G613" s="11">
        <v>330</v>
      </c>
      <c r="H613" s="11">
        <v>335</v>
      </c>
      <c r="I613" s="11">
        <v>340</v>
      </c>
      <c r="J613" s="11">
        <v>345</v>
      </c>
      <c r="K613" s="11">
        <v>350</v>
      </c>
    </row>
    <row r="614" spans="1:11">
      <c r="B614" s="11">
        <v>355</v>
      </c>
      <c r="C614" s="11">
        <v>360</v>
      </c>
      <c r="D614" s="11">
        <v>365</v>
      </c>
      <c r="E614" s="11">
        <v>370</v>
      </c>
      <c r="F614" s="11">
        <v>375</v>
      </c>
      <c r="G614" s="11">
        <v>380</v>
      </c>
      <c r="H614" s="11">
        <v>385</v>
      </c>
      <c r="I614" s="11">
        <v>390</v>
      </c>
      <c r="J614" s="11">
        <v>395</v>
      </c>
      <c r="K614" s="11">
        <v>400</v>
      </c>
    </row>
    <row r="615" spans="1:11">
      <c r="B615" s="11">
        <v>405</v>
      </c>
      <c r="C615" s="11">
        <v>410</v>
      </c>
      <c r="D615" s="11">
        <v>415</v>
      </c>
      <c r="E615" s="11">
        <v>420</v>
      </c>
      <c r="F615" s="11">
        <v>425</v>
      </c>
      <c r="G615" s="11">
        <v>430</v>
      </c>
      <c r="H615" s="11">
        <v>435</v>
      </c>
      <c r="I615" s="11">
        <v>440</v>
      </c>
      <c r="J615" s="11">
        <v>445</v>
      </c>
      <c r="K615" s="11">
        <v>450</v>
      </c>
    </row>
    <row r="616" spans="1:11">
      <c r="B616" s="11">
        <v>455</v>
      </c>
      <c r="C616" s="11">
        <v>460</v>
      </c>
      <c r="D616" s="11">
        <v>465</v>
      </c>
      <c r="E616" s="11">
        <v>470</v>
      </c>
      <c r="F616" s="11">
        <v>475</v>
      </c>
      <c r="G616" s="11">
        <v>480</v>
      </c>
      <c r="H616" s="11">
        <v>485</v>
      </c>
      <c r="I616" s="11">
        <v>490</v>
      </c>
      <c r="J616" s="11">
        <v>495</v>
      </c>
      <c r="K616" s="11">
        <v>500</v>
      </c>
    </row>
    <row r="617" spans="1:11">
      <c r="A617" t="s">
        <v>3</v>
      </c>
    </row>
    <row r="618" spans="1:11">
      <c r="A618" t="s">
        <v>159</v>
      </c>
    </row>
    <row r="619" spans="1:11">
      <c r="A619" t="s">
        <v>160</v>
      </c>
    </row>
    <row r="620" spans="1:11">
      <c r="A620" t="s">
        <v>2</v>
      </c>
      <c r="B620" s="16" t="s">
        <v>169</v>
      </c>
      <c r="C620">
        <f>QUARTILE($B$607:$K$616,1)</f>
        <v>128.75</v>
      </c>
    </row>
    <row r="621" spans="1:11">
      <c r="B621" s="16" t="s">
        <v>170</v>
      </c>
      <c r="C621">
        <f>MEDIAN(B607:K616)</f>
        <v>252.5</v>
      </c>
    </row>
    <row r="622" spans="1:11">
      <c r="B622" s="16" t="s">
        <v>171</v>
      </c>
      <c r="C622">
        <f>QUARTILE($B$607:$K$616,3)</f>
        <v>376.25</v>
      </c>
    </row>
    <row r="624" spans="1:11">
      <c r="A624" t="s">
        <v>161</v>
      </c>
    </row>
    <row r="625" spans="1:3">
      <c r="A625" t="s">
        <v>162</v>
      </c>
    </row>
    <row r="626" spans="1:3">
      <c r="A626" t="s">
        <v>2</v>
      </c>
      <c r="B626" t="s">
        <v>410</v>
      </c>
      <c r="C626">
        <f>PERCENTILE(B607:K616,0.1)</f>
        <v>74.7</v>
      </c>
    </row>
    <row r="627" spans="1:3">
      <c r="B627" t="s">
        <v>411</v>
      </c>
      <c r="C627">
        <f>PERCENTILE(B607:K616,0.25)</f>
        <v>128.75</v>
      </c>
    </row>
    <row r="628" spans="1:3">
      <c r="B628" t="s">
        <v>412</v>
      </c>
      <c r="C628">
        <f>PERCENTILE(B607:K616,0.75)</f>
        <v>376.25</v>
      </c>
    </row>
    <row r="629" spans="1:3">
      <c r="B629" t="s">
        <v>413</v>
      </c>
      <c r="C629">
        <f>PERCENTILE(B607:K616,0.9)</f>
        <v>450.50000000000006</v>
      </c>
    </row>
    <row r="630" spans="1:3">
      <c r="A630" t="s">
        <v>163</v>
      </c>
    </row>
    <row r="631" spans="1:3">
      <c r="A631" t="s">
        <v>164</v>
      </c>
    </row>
    <row r="632" spans="1:3">
      <c r="A632" t="s">
        <v>165</v>
      </c>
    </row>
    <row r="633" spans="1:3">
      <c r="A633" t="s">
        <v>166</v>
      </c>
    </row>
    <row r="634" spans="1:3">
      <c r="A634" t="s">
        <v>167</v>
      </c>
    </row>
    <row r="635" spans="1:3">
      <c r="A635" t="s">
        <v>168</v>
      </c>
    </row>
    <row r="636" spans="1:3">
      <c r="A636" s="4"/>
      <c r="C636" s="11"/>
    </row>
    <row r="637" spans="1:3">
      <c r="A637" t="s">
        <v>173</v>
      </c>
    </row>
    <row r="638" spans="1:3">
      <c r="A638" t="s">
        <v>174</v>
      </c>
    </row>
    <row r="639" spans="1:3">
      <c r="A639" t="s">
        <v>0</v>
      </c>
    </row>
    <row r="640" spans="1:3">
      <c r="A640" t="s">
        <v>175</v>
      </c>
    </row>
    <row r="641" spans="1:11">
      <c r="A641" t="s">
        <v>184</v>
      </c>
      <c r="B641" s="11">
        <v>55</v>
      </c>
      <c r="C641" s="11">
        <v>60</v>
      </c>
      <c r="D641" s="11">
        <v>62</v>
      </c>
      <c r="E641" s="11">
        <v>65</v>
      </c>
      <c r="F641" s="11">
        <v>68</v>
      </c>
      <c r="G641" s="11">
        <v>70</v>
      </c>
      <c r="H641" s="11">
        <v>72</v>
      </c>
      <c r="I641" s="11">
        <v>75</v>
      </c>
      <c r="J641" s="11">
        <v>78</v>
      </c>
      <c r="K641" s="11">
        <v>80</v>
      </c>
    </row>
    <row r="642" spans="1:11">
      <c r="B642" s="11">
        <v>82</v>
      </c>
      <c r="C642" s="11">
        <v>85</v>
      </c>
      <c r="D642" s="11">
        <v>88</v>
      </c>
      <c r="E642" s="11">
        <v>90</v>
      </c>
      <c r="F642" s="11">
        <v>92</v>
      </c>
      <c r="G642" s="11">
        <v>95</v>
      </c>
      <c r="H642" s="11">
        <v>100</v>
      </c>
      <c r="I642" s="11">
        <v>105</v>
      </c>
      <c r="J642" s="11">
        <v>110</v>
      </c>
      <c r="K642" s="11">
        <v>115</v>
      </c>
    </row>
    <row r="643" spans="1:11">
      <c r="B643" s="11">
        <v>120</v>
      </c>
      <c r="C643" s="11">
        <v>125</v>
      </c>
      <c r="D643" s="11">
        <v>130</v>
      </c>
      <c r="E643" s="11">
        <v>135</v>
      </c>
      <c r="F643" s="11">
        <v>140</v>
      </c>
      <c r="G643" s="11">
        <v>145</v>
      </c>
      <c r="H643" s="11">
        <v>150</v>
      </c>
      <c r="I643" s="11">
        <v>155</v>
      </c>
      <c r="J643" s="11">
        <v>160</v>
      </c>
      <c r="K643" s="11">
        <v>165</v>
      </c>
    </row>
    <row r="644" spans="1:11">
      <c r="B644" s="11">
        <v>170</v>
      </c>
      <c r="C644" s="11">
        <v>175</v>
      </c>
      <c r="D644" s="11">
        <v>180</v>
      </c>
      <c r="E644" s="11">
        <v>185</v>
      </c>
      <c r="F644" s="11">
        <v>190</v>
      </c>
      <c r="G644" s="11">
        <v>195</v>
      </c>
      <c r="H644" s="11">
        <v>200</v>
      </c>
      <c r="I644" s="11">
        <v>205</v>
      </c>
      <c r="J644" s="11">
        <v>210</v>
      </c>
      <c r="K644" s="11">
        <v>215</v>
      </c>
    </row>
    <row r="645" spans="1:11">
      <c r="B645" s="11">
        <v>220</v>
      </c>
      <c r="C645" s="11">
        <v>225</v>
      </c>
      <c r="D645" s="11">
        <v>230</v>
      </c>
      <c r="E645" s="11">
        <v>235</v>
      </c>
      <c r="F645" s="11">
        <v>240</v>
      </c>
      <c r="G645" s="11">
        <v>245</v>
      </c>
      <c r="H645" s="11">
        <v>250</v>
      </c>
      <c r="I645" s="11">
        <v>255</v>
      </c>
      <c r="J645" s="11">
        <v>260</v>
      </c>
      <c r="K645" s="11">
        <v>265</v>
      </c>
    </row>
    <row r="646" spans="1:11">
      <c r="B646" s="11">
        <v>270</v>
      </c>
      <c r="C646" s="11">
        <v>275</v>
      </c>
      <c r="D646" s="11">
        <v>280</v>
      </c>
      <c r="E646" s="11">
        <v>285</v>
      </c>
      <c r="F646" s="11">
        <v>290</v>
      </c>
      <c r="G646" s="11">
        <v>295</v>
      </c>
      <c r="H646" s="11">
        <v>300</v>
      </c>
      <c r="I646" s="11">
        <v>305</v>
      </c>
      <c r="J646" s="11">
        <v>310</v>
      </c>
      <c r="K646" s="11">
        <v>315</v>
      </c>
    </row>
    <row r="647" spans="1:11">
      <c r="B647" s="11">
        <v>320</v>
      </c>
      <c r="C647" s="11">
        <v>325</v>
      </c>
      <c r="D647" s="11">
        <v>330</v>
      </c>
      <c r="E647" s="11">
        <v>335</v>
      </c>
      <c r="F647" s="11">
        <v>340</v>
      </c>
      <c r="G647" s="11">
        <v>345</v>
      </c>
      <c r="H647" s="11">
        <v>350</v>
      </c>
      <c r="I647" s="11">
        <v>355</v>
      </c>
      <c r="J647" s="11">
        <v>360</v>
      </c>
      <c r="K647" s="11">
        <v>365</v>
      </c>
    </row>
    <row r="648" spans="1:11">
      <c r="B648" s="11">
        <v>370</v>
      </c>
      <c r="C648" s="11">
        <v>375</v>
      </c>
      <c r="D648" s="11">
        <v>380</v>
      </c>
      <c r="E648" s="11">
        <v>385</v>
      </c>
      <c r="F648" s="11">
        <v>390</v>
      </c>
      <c r="G648" s="11">
        <v>395</v>
      </c>
      <c r="H648" s="11">
        <v>400</v>
      </c>
      <c r="I648" s="11">
        <v>405</v>
      </c>
      <c r="J648" s="11">
        <v>410</v>
      </c>
      <c r="K648" s="11">
        <v>415</v>
      </c>
    </row>
    <row r="649" spans="1:11">
      <c r="B649" s="11">
        <v>420</v>
      </c>
      <c r="C649" s="11">
        <v>425</v>
      </c>
      <c r="D649" s="11">
        <v>430</v>
      </c>
      <c r="E649" s="11">
        <v>435</v>
      </c>
      <c r="F649" s="11">
        <v>440</v>
      </c>
      <c r="G649" s="11">
        <v>445</v>
      </c>
      <c r="H649" s="11">
        <v>450</v>
      </c>
      <c r="I649" s="11">
        <v>455</v>
      </c>
      <c r="J649" s="11">
        <v>460</v>
      </c>
      <c r="K649" s="11">
        <v>465</v>
      </c>
    </row>
    <row r="650" spans="1:11">
      <c r="B650" s="11">
        <v>470</v>
      </c>
      <c r="C650" s="11">
        <v>475</v>
      </c>
      <c r="D650" s="11">
        <v>480</v>
      </c>
      <c r="E650" s="11">
        <v>485</v>
      </c>
      <c r="F650" s="11">
        <v>490</v>
      </c>
      <c r="G650" s="11">
        <v>495</v>
      </c>
      <c r="H650" s="11">
        <v>500</v>
      </c>
      <c r="I650" s="11">
        <v>505</v>
      </c>
      <c r="J650" s="11">
        <v>510</v>
      </c>
      <c r="K650" s="11">
        <v>515</v>
      </c>
    </row>
    <row r="652" spans="1:11">
      <c r="A652" t="s">
        <v>3</v>
      </c>
    </row>
    <row r="653" spans="1:11">
      <c r="A653" t="s">
        <v>159</v>
      </c>
    </row>
    <row r="654" spans="1:11">
      <c r="A654" t="s">
        <v>176</v>
      </c>
    </row>
    <row r="655" spans="1:11">
      <c r="A655" t="s">
        <v>2</v>
      </c>
      <c r="B655" t="s">
        <v>71</v>
      </c>
      <c r="C655">
        <f>_xlfn.QUARTILE.INC(B641:K650,1)</f>
        <v>143.75</v>
      </c>
    </row>
    <row r="656" spans="1:11">
      <c r="B656" t="s">
        <v>414</v>
      </c>
      <c r="C656">
        <f>MEDIAN(B641:K650)</f>
        <v>267.5</v>
      </c>
    </row>
    <row r="657" spans="1:3">
      <c r="B657" t="s">
        <v>72</v>
      </c>
      <c r="C657">
        <f>_xlfn.QUARTILE.INC(B641:K650,3)</f>
        <v>391.25</v>
      </c>
    </row>
    <row r="659" spans="1:3">
      <c r="A659" t="s">
        <v>177</v>
      </c>
    </row>
    <row r="660" spans="1:3">
      <c r="A660" t="s">
        <v>176</v>
      </c>
    </row>
    <row r="661" spans="1:3">
      <c r="A661" t="s">
        <v>2</v>
      </c>
      <c r="B661" t="s">
        <v>415</v>
      </c>
      <c r="C661">
        <f>_xlfn.PERCENTILE.INC(B641:K650,0.15)</f>
        <v>94.55</v>
      </c>
    </row>
    <row r="662" spans="1:3">
      <c r="B662" t="s">
        <v>416</v>
      </c>
      <c r="C662">
        <f>MEDIAN(B641:K650,0.5)</f>
        <v>265</v>
      </c>
    </row>
    <row r="663" spans="1:3">
      <c r="B663" t="s">
        <v>417</v>
      </c>
      <c r="C663">
        <f>_xlfn.PERCENTILE.INC(B641:K650,0.85)</f>
        <v>440.74999999999994</v>
      </c>
    </row>
    <row r="665" spans="1:3">
      <c r="A665" t="s">
        <v>163</v>
      </c>
    </row>
    <row r="666" spans="1:3">
      <c r="A666" t="s">
        <v>178</v>
      </c>
    </row>
    <row r="667" spans="1:3">
      <c r="A667" t="s">
        <v>179</v>
      </c>
    </row>
    <row r="668" spans="1:3">
      <c r="A668" t="s">
        <v>180</v>
      </c>
    </row>
    <row r="669" spans="1:3">
      <c r="A669" t="s">
        <v>181</v>
      </c>
    </row>
    <row r="670" spans="1:3">
      <c r="A670" t="s">
        <v>182</v>
      </c>
    </row>
    <row r="671" spans="1:3">
      <c r="A671" t="s">
        <v>183</v>
      </c>
    </row>
    <row r="672" spans="1:3">
      <c r="A672" s="4"/>
      <c r="B672" s="16"/>
      <c r="C672" s="11"/>
    </row>
    <row r="673" spans="1:12">
      <c r="A673" t="s">
        <v>185</v>
      </c>
    </row>
    <row r="674" spans="1:12">
      <c r="A674" t="s">
        <v>186</v>
      </c>
    </row>
    <row r="675" spans="1:12">
      <c r="A675" t="s">
        <v>0</v>
      </c>
    </row>
    <row r="676" spans="1:12">
      <c r="A676" t="s">
        <v>187</v>
      </c>
    </row>
    <row r="677" spans="1:12">
      <c r="A677" t="s">
        <v>195</v>
      </c>
      <c r="C677" s="11">
        <v>20</v>
      </c>
      <c r="D677" s="11">
        <v>25</v>
      </c>
      <c r="E677" s="11">
        <v>30</v>
      </c>
      <c r="F677" s="11">
        <v>35</v>
      </c>
      <c r="G677" s="11">
        <v>40</v>
      </c>
      <c r="H677" s="11">
        <v>45</v>
      </c>
      <c r="I677" s="11">
        <v>50</v>
      </c>
      <c r="J677" s="11">
        <v>55</v>
      </c>
      <c r="K677" s="11">
        <v>60</v>
      </c>
      <c r="L677" s="11">
        <v>65</v>
      </c>
    </row>
    <row r="678" spans="1:12">
      <c r="C678" s="11">
        <v>70</v>
      </c>
      <c r="D678" s="11">
        <v>75</v>
      </c>
      <c r="E678" s="11">
        <v>80</v>
      </c>
      <c r="F678" s="11">
        <v>85</v>
      </c>
      <c r="G678" s="11">
        <v>90</v>
      </c>
      <c r="H678" s="11">
        <v>95</v>
      </c>
      <c r="I678" s="11">
        <v>100</v>
      </c>
      <c r="J678" s="11">
        <v>105</v>
      </c>
      <c r="K678" s="11">
        <v>110</v>
      </c>
      <c r="L678" s="11">
        <v>115</v>
      </c>
    </row>
    <row r="679" spans="1:12">
      <c r="C679" s="11">
        <v>120</v>
      </c>
      <c r="D679" s="11">
        <v>125</v>
      </c>
      <c r="E679" s="11">
        <v>130</v>
      </c>
      <c r="F679" s="11">
        <v>135</v>
      </c>
      <c r="G679" s="11">
        <v>140</v>
      </c>
      <c r="H679" s="11">
        <v>145</v>
      </c>
      <c r="I679" s="11">
        <v>150</v>
      </c>
      <c r="J679" s="11">
        <v>155</v>
      </c>
      <c r="K679" s="11">
        <v>160</v>
      </c>
      <c r="L679" s="11">
        <v>165</v>
      </c>
    </row>
    <row r="680" spans="1:12">
      <c r="C680" s="11">
        <v>170</v>
      </c>
      <c r="D680" s="11">
        <v>175</v>
      </c>
      <c r="E680" s="11">
        <v>180</v>
      </c>
      <c r="F680" s="11">
        <v>185</v>
      </c>
      <c r="G680" s="11">
        <v>190</v>
      </c>
      <c r="H680" s="11">
        <v>195</v>
      </c>
      <c r="I680" s="11">
        <v>200</v>
      </c>
      <c r="J680" s="11">
        <v>205</v>
      </c>
      <c r="K680" s="11">
        <v>210</v>
      </c>
      <c r="L680" s="11">
        <v>215</v>
      </c>
    </row>
    <row r="681" spans="1:12">
      <c r="C681" s="11">
        <v>220</v>
      </c>
      <c r="D681" s="11">
        <v>225</v>
      </c>
      <c r="E681" s="11">
        <v>230</v>
      </c>
      <c r="F681" s="11">
        <v>235</v>
      </c>
      <c r="G681" s="11">
        <v>240</v>
      </c>
      <c r="H681" s="11">
        <v>245</v>
      </c>
      <c r="I681" s="11">
        <v>250</v>
      </c>
      <c r="J681" s="11">
        <v>255</v>
      </c>
      <c r="K681" s="11">
        <v>260</v>
      </c>
      <c r="L681" s="11">
        <v>265</v>
      </c>
    </row>
    <row r="682" spans="1:12">
      <c r="C682" s="11">
        <v>270</v>
      </c>
      <c r="D682" s="11">
        <v>275</v>
      </c>
      <c r="E682" s="11">
        <v>280</v>
      </c>
      <c r="F682" s="11">
        <v>285</v>
      </c>
      <c r="G682" s="11">
        <v>290</v>
      </c>
      <c r="H682" s="11">
        <v>295</v>
      </c>
      <c r="I682" s="11">
        <v>300</v>
      </c>
      <c r="J682" s="11">
        <v>305</v>
      </c>
      <c r="K682" s="11">
        <v>310</v>
      </c>
      <c r="L682" s="11">
        <v>315</v>
      </c>
    </row>
    <row r="683" spans="1:12">
      <c r="C683" s="11">
        <v>320</v>
      </c>
      <c r="D683" s="11">
        <v>325</v>
      </c>
      <c r="E683" s="11">
        <v>330</v>
      </c>
      <c r="F683" s="11">
        <v>335</v>
      </c>
      <c r="G683" s="11">
        <v>340</v>
      </c>
      <c r="H683" s="11">
        <v>345</v>
      </c>
      <c r="I683" s="11">
        <v>350</v>
      </c>
      <c r="J683" s="11">
        <v>355</v>
      </c>
      <c r="K683" s="11">
        <v>360</v>
      </c>
      <c r="L683" s="11">
        <v>365</v>
      </c>
    </row>
    <row r="684" spans="1:12">
      <c r="C684" s="11">
        <v>370</v>
      </c>
      <c r="D684" s="11">
        <v>375</v>
      </c>
      <c r="E684" s="11">
        <v>380</v>
      </c>
      <c r="F684" s="11">
        <v>385</v>
      </c>
      <c r="G684" s="11">
        <v>390</v>
      </c>
      <c r="H684" s="11">
        <v>395</v>
      </c>
      <c r="I684" s="11">
        <v>400</v>
      </c>
      <c r="J684" s="11">
        <v>405</v>
      </c>
      <c r="K684" s="11">
        <v>410</v>
      </c>
      <c r="L684" s="11">
        <v>415</v>
      </c>
    </row>
    <row r="685" spans="1:12">
      <c r="C685" s="11">
        <v>420</v>
      </c>
      <c r="D685" s="11">
        <v>425</v>
      </c>
      <c r="E685" s="11">
        <v>430</v>
      </c>
      <c r="F685" s="11">
        <v>435</v>
      </c>
      <c r="G685" s="11">
        <v>440</v>
      </c>
      <c r="H685" s="11">
        <v>445</v>
      </c>
      <c r="I685" s="11">
        <v>450</v>
      </c>
      <c r="J685" s="11">
        <v>455</v>
      </c>
      <c r="K685" s="11">
        <v>460</v>
      </c>
      <c r="L685" s="11">
        <v>465</v>
      </c>
    </row>
    <row r="686" spans="1:12">
      <c r="C686" s="11">
        <v>470</v>
      </c>
      <c r="D686" s="11">
        <v>475</v>
      </c>
      <c r="E686" s="11">
        <v>480</v>
      </c>
      <c r="F686" s="11">
        <v>485</v>
      </c>
      <c r="G686" s="11">
        <v>490</v>
      </c>
      <c r="H686" s="11">
        <v>495</v>
      </c>
      <c r="I686" s="11">
        <v>500</v>
      </c>
      <c r="J686" s="11">
        <v>505</v>
      </c>
      <c r="K686" s="11">
        <v>510</v>
      </c>
      <c r="L686" s="11">
        <v>515</v>
      </c>
    </row>
    <row r="687" spans="1:12">
      <c r="C687" s="11">
        <v>520</v>
      </c>
      <c r="D687" s="11">
        <v>525</v>
      </c>
      <c r="E687" s="11">
        <v>530</v>
      </c>
      <c r="F687" s="11">
        <v>535</v>
      </c>
      <c r="G687" s="11">
        <v>540</v>
      </c>
      <c r="H687" s="11">
        <v>545</v>
      </c>
      <c r="I687" s="11">
        <v>550</v>
      </c>
      <c r="J687" s="11">
        <v>555</v>
      </c>
      <c r="K687" s="11">
        <v>560</v>
      </c>
      <c r="L687" s="11">
        <v>565</v>
      </c>
    </row>
    <row r="688" spans="1:12">
      <c r="A688" t="s">
        <v>3</v>
      </c>
    </row>
    <row r="689" spans="1:3">
      <c r="A689" t="s">
        <v>159</v>
      </c>
    </row>
    <row r="690" spans="1:3">
      <c r="A690" t="s">
        <v>188</v>
      </c>
    </row>
    <row r="691" spans="1:3">
      <c r="A691" t="s">
        <v>2</v>
      </c>
      <c r="B691" t="s">
        <v>71</v>
      </c>
      <c r="C691">
        <f>_xlfn.QUARTILE.INC(C677:L687,1)</f>
        <v>156.25</v>
      </c>
    </row>
    <row r="692" spans="1:3">
      <c r="B692" t="s">
        <v>414</v>
      </c>
      <c r="C692">
        <f>MEDIAN(C677:L687)</f>
        <v>292.5</v>
      </c>
    </row>
    <row r="693" spans="1:3">
      <c r="B693" t="s">
        <v>72</v>
      </c>
      <c r="C693">
        <f>_xlfn.QUARTILE.INC(C677:L687,3)</f>
        <v>428.75</v>
      </c>
    </row>
    <row r="695" spans="1:3">
      <c r="A695" t="s">
        <v>189</v>
      </c>
    </row>
    <row r="696" spans="1:3">
      <c r="A696" t="s">
        <v>188</v>
      </c>
    </row>
    <row r="697" spans="1:3">
      <c r="A697" t="s">
        <v>2</v>
      </c>
      <c r="B697" t="s">
        <v>421</v>
      </c>
      <c r="C697">
        <f>_xlfn.PERCENTILE.INC(C677:L687,0.2)</f>
        <v>129</v>
      </c>
    </row>
    <row r="698" spans="1:3">
      <c r="B698" t="s">
        <v>422</v>
      </c>
      <c r="C698">
        <f>MEDIAN(C677:L687)</f>
        <v>292.5</v>
      </c>
    </row>
    <row r="699" spans="1:3">
      <c r="B699" t="s">
        <v>423</v>
      </c>
      <c r="C699">
        <f>_xlfn.PERCENTILE.INC(C677:L687,0.8)</f>
        <v>456</v>
      </c>
    </row>
    <row r="701" spans="1:3">
      <c r="A701" t="s">
        <v>163</v>
      </c>
    </row>
    <row r="702" spans="1:3">
      <c r="A702" t="s">
        <v>190</v>
      </c>
    </row>
    <row r="704" spans="1:3">
      <c r="A704" t="s">
        <v>191</v>
      </c>
    </row>
    <row r="705" spans="1:12">
      <c r="A705" t="s">
        <v>192</v>
      </c>
    </row>
    <row r="706" spans="1:12">
      <c r="A706" t="s">
        <v>193</v>
      </c>
    </row>
    <row r="707" spans="1:12">
      <c r="A707" t="s">
        <v>194</v>
      </c>
    </row>
    <row r="708" spans="1:12">
      <c r="A708" s="4"/>
      <c r="B708" s="16"/>
      <c r="C708" s="11"/>
    </row>
    <row r="709" spans="1:12">
      <c r="A709" t="s">
        <v>196</v>
      </c>
    </row>
    <row r="710" spans="1:12">
      <c r="A710" t="s">
        <v>197</v>
      </c>
    </row>
    <row r="711" spans="1:12">
      <c r="A711" t="s">
        <v>0</v>
      </c>
    </row>
    <row r="712" spans="1:12">
      <c r="A712" t="s">
        <v>198</v>
      </c>
    </row>
    <row r="713" spans="1:12">
      <c r="A713" t="s">
        <v>206</v>
      </c>
      <c r="C713" s="11">
        <v>15</v>
      </c>
      <c r="D713" s="11">
        <v>20</v>
      </c>
      <c r="E713" s="11">
        <v>25</v>
      </c>
      <c r="F713" s="11">
        <v>30</v>
      </c>
      <c r="G713" s="11">
        <v>35</v>
      </c>
      <c r="H713" s="11">
        <v>40</v>
      </c>
      <c r="I713" s="11">
        <v>45</v>
      </c>
      <c r="J713" s="11">
        <v>50</v>
      </c>
      <c r="K713" s="11">
        <v>55</v>
      </c>
      <c r="L713" s="11">
        <v>60</v>
      </c>
    </row>
    <row r="714" spans="1:12">
      <c r="C714" s="11">
        <v>65</v>
      </c>
      <c r="D714" s="11">
        <v>70</v>
      </c>
      <c r="E714" s="11">
        <v>75</v>
      </c>
      <c r="F714" s="11">
        <v>80</v>
      </c>
      <c r="G714" s="11">
        <v>85</v>
      </c>
      <c r="H714" s="11">
        <v>90</v>
      </c>
      <c r="I714" s="11">
        <v>95</v>
      </c>
      <c r="J714" s="11">
        <v>100</v>
      </c>
      <c r="K714" s="11">
        <v>105</v>
      </c>
      <c r="L714" s="11">
        <v>110</v>
      </c>
    </row>
    <row r="715" spans="1:12">
      <c r="C715" s="11">
        <v>115</v>
      </c>
      <c r="D715" s="11">
        <v>120</v>
      </c>
      <c r="E715" s="11">
        <v>125</v>
      </c>
      <c r="F715" s="11">
        <v>130</v>
      </c>
      <c r="G715" s="11">
        <v>135</v>
      </c>
      <c r="H715" s="11">
        <v>140</v>
      </c>
      <c r="I715" s="11">
        <v>145</v>
      </c>
      <c r="J715" s="11">
        <v>150</v>
      </c>
      <c r="K715" s="11">
        <v>155</v>
      </c>
      <c r="L715" s="11">
        <v>160</v>
      </c>
    </row>
    <row r="716" spans="1:12">
      <c r="C716" s="11">
        <v>165</v>
      </c>
      <c r="D716" s="11">
        <v>170</v>
      </c>
      <c r="E716" s="11">
        <v>175</v>
      </c>
      <c r="F716" s="11">
        <v>180</v>
      </c>
      <c r="G716" s="11">
        <v>185</v>
      </c>
      <c r="H716" s="11">
        <v>190</v>
      </c>
      <c r="I716" s="11">
        <v>195</v>
      </c>
      <c r="J716" s="11">
        <v>200</v>
      </c>
      <c r="K716" s="11">
        <v>205</v>
      </c>
      <c r="L716" s="11">
        <v>210</v>
      </c>
    </row>
    <row r="717" spans="1:12">
      <c r="C717" s="11">
        <v>215</v>
      </c>
      <c r="D717" s="11">
        <v>220</v>
      </c>
      <c r="E717" s="11">
        <v>225</v>
      </c>
      <c r="F717" s="11">
        <v>230</v>
      </c>
      <c r="G717" s="11">
        <v>235</v>
      </c>
      <c r="H717" s="11">
        <v>240</v>
      </c>
      <c r="I717" s="11">
        <v>245</v>
      </c>
      <c r="J717" s="11">
        <v>250</v>
      </c>
      <c r="K717" s="11">
        <v>255</v>
      </c>
      <c r="L717" s="11">
        <v>260</v>
      </c>
    </row>
    <row r="718" spans="1:12">
      <c r="C718" s="11">
        <v>265</v>
      </c>
      <c r="D718" s="11">
        <v>270</v>
      </c>
      <c r="E718" s="11">
        <v>275</v>
      </c>
      <c r="F718" s="11">
        <v>280</v>
      </c>
      <c r="G718" s="11">
        <v>285</v>
      </c>
      <c r="H718" s="11">
        <v>290</v>
      </c>
      <c r="I718" s="11">
        <v>295</v>
      </c>
      <c r="J718" s="11">
        <v>300</v>
      </c>
      <c r="K718" s="11">
        <v>305</v>
      </c>
      <c r="L718" s="11">
        <v>310</v>
      </c>
    </row>
    <row r="719" spans="1:12">
      <c r="C719" s="11">
        <v>315</v>
      </c>
      <c r="D719" s="11">
        <v>320</v>
      </c>
      <c r="E719" s="11">
        <v>325</v>
      </c>
      <c r="F719" s="11">
        <v>330</v>
      </c>
      <c r="G719" s="11">
        <v>335</v>
      </c>
      <c r="H719" s="11">
        <v>340</v>
      </c>
      <c r="I719" s="11">
        <v>345</v>
      </c>
      <c r="J719" s="11">
        <v>350</v>
      </c>
      <c r="K719" s="11">
        <v>355</v>
      </c>
      <c r="L719" s="11">
        <v>360</v>
      </c>
    </row>
    <row r="720" spans="1:12">
      <c r="C720" s="11">
        <v>365</v>
      </c>
      <c r="D720" s="11">
        <v>370</v>
      </c>
      <c r="E720" s="11">
        <v>375</v>
      </c>
      <c r="F720" s="11">
        <v>380</v>
      </c>
      <c r="G720" s="11">
        <v>385</v>
      </c>
      <c r="H720" s="11">
        <v>390</v>
      </c>
      <c r="I720" s="11">
        <v>395</v>
      </c>
      <c r="J720" s="11">
        <v>400</v>
      </c>
      <c r="K720" s="11">
        <v>405</v>
      </c>
      <c r="L720" s="11">
        <v>410</v>
      </c>
    </row>
    <row r="721" spans="1:12">
      <c r="C721" s="11">
        <v>415</v>
      </c>
      <c r="D721" s="11">
        <v>420</v>
      </c>
      <c r="E721" s="11">
        <v>425</v>
      </c>
      <c r="F721" s="11">
        <v>430</v>
      </c>
      <c r="G721" s="11">
        <v>435</v>
      </c>
      <c r="H721" s="11">
        <v>440</v>
      </c>
      <c r="I721" s="11">
        <v>445</v>
      </c>
      <c r="J721" s="11">
        <v>450</v>
      </c>
      <c r="K721" s="11">
        <v>455</v>
      </c>
      <c r="L721" s="11">
        <v>460</v>
      </c>
    </row>
    <row r="722" spans="1:12">
      <c r="C722" s="11">
        <v>465</v>
      </c>
      <c r="D722" s="11">
        <v>470</v>
      </c>
      <c r="E722" s="11">
        <v>475</v>
      </c>
      <c r="F722" s="11">
        <v>480</v>
      </c>
      <c r="G722" s="11">
        <v>485</v>
      </c>
      <c r="H722" s="11">
        <v>490</v>
      </c>
      <c r="I722" s="11">
        <v>495</v>
      </c>
      <c r="J722" s="11">
        <v>500</v>
      </c>
      <c r="K722" s="11">
        <v>505</v>
      </c>
      <c r="L722" s="11">
        <v>510</v>
      </c>
    </row>
    <row r="723" spans="1:12">
      <c r="C723" s="11">
        <v>515</v>
      </c>
      <c r="D723" s="11">
        <v>520</v>
      </c>
      <c r="E723" s="11">
        <v>525</v>
      </c>
      <c r="F723" s="11">
        <v>530</v>
      </c>
      <c r="G723" s="11">
        <v>535</v>
      </c>
      <c r="H723" s="11">
        <v>540</v>
      </c>
      <c r="I723" s="11">
        <v>545</v>
      </c>
      <c r="J723" s="11">
        <v>550</v>
      </c>
      <c r="K723" s="11">
        <v>555</v>
      </c>
      <c r="L723" s="11">
        <v>560</v>
      </c>
    </row>
    <row r="724" spans="1:12">
      <c r="C724" s="11">
        <v>565</v>
      </c>
      <c r="D724" s="11">
        <v>570</v>
      </c>
      <c r="E724" s="11">
        <v>575</v>
      </c>
      <c r="F724" s="11">
        <v>580</v>
      </c>
      <c r="G724" s="11">
        <v>585</v>
      </c>
      <c r="H724" s="11">
        <v>590</v>
      </c>
      <c r="I724" s="11">
        <v>595</v>
      </c>
      <c r="J724" s="11">
        <v>600</v>
      </c>
      <c r="K724" s="11">
        <v>605</v>
      </c>
      <c r="L724" s="11">
        <v>610</v>
      </c>
    </row>
    <row r="725" spans="1:12">
      <c r="A725" t="s">
        <v>3</v>
      </c>
    </row>
    <row r="726" spans="1:12">
      <c r="A726" t="s">
        <v>159</v>
      </c>
    </row>
    <row r="727" spans="1:12">
      <c r="A727" t="s">
        <v>199</v>
      </c>
    </row>
    <row r="728" spans="1:12">
      <c r="A728" t="s">
        <v>2</v>
      </c>
      <c r="B728" t="s">
        <v>71</v>
      </c>
      <c r="C728">
        <f>_xlfn.QUARTILE.INC(C713:L724,1)</f>
        <v>163.75</v>
      </c>
    </row>
    <row r="729" spans="1:12">
      <c r="B729" t="s">
        <v>414</v>
      </c>
      <c r="C729">
        <f>MEDIAN(C713:L724)</f>
        <v>312.5</v>
      </c>
    </row>
    <row r="730" spans="1:12">
      <c r="B730" t="s">
        <v>72</v>
      </c>
      <c r="C730">
        <f>_xlfn.QUARTILE.INC(C713:L724,3)</f>
        <v>461.25</v>
      </c>
    </row>
    <row r="731" spans="1:12">
      <c r="A731" t="s">
        <v>200</v>
      </c>
    </row>
    <row r="732" spans="1:12">
      <c r="A732" t="s">
        <v>199</v>
      </c>
    </row>
    <row r="733" spans="1:12">
      <c r="A733" t="s">
        <v>2</v>
      </c>
      <c r="B733" t="s">
        <v>419</v>
      </c>
      <c r="C733">
        <f>_xlfn.PERCENTILE.INC(C713:L724,0.3)</f>
        <v>193.49999999999997</v>
      </c>
    </row>
    <row r="734" spans="1:12">
      <c r="B734" t="s">
        <v>416</v>
      </c>
      <c r="C734">
        <f>MEDIAN(C713:L724)</f>
        <v>312.5</v>
      </c>
    </row>
    <row r="735" spans="1:12">
      <c r="B735" t="s">
        <v>420</v>
      </c>
      <c r="C735">
        <f>_xlfn.PERCENTILE.INC(C713:L724,0.7)</f>
        <v>431.5</v>
      </c>
    </row>
    <row r="736" spans="1:12">
      <c r="A736" t="s">
        <v>163</v>
      </c>
    </row>
    <row r="737" spans="1:11">
      <c r="A737" t="s">
        <v>201</v>
      </c>
    </row>
    <row r="739" spans="1:11">
      <c r="A739" t="s">
        <v>202</v>
      </c>
    </row>
    <row r="740" spans="1:11">
      <c r="A740" t="s">
        <v>203</v>
      </c>
    </row>
    <row r="741" spans="1:11">
      <c r="A741" t="s">
        <v>204</v>
      </c>
    </row>
    <row r="742" spans="1:11">
      <c r="A742" t="s">
        <v>205</v>
      </c>
    </row>
    <row r="743" spans="1:11">
      <c r="A743" s="4"/>
      <c r="B743" s="16"/>
      <c r="C743" s="11"/>
    </row>
    <row r="744" spans="1:11">
      <c r="A744" t="s">
        <v>207</v>
      </c>
    </row>
    <row r="745" spans="1:11">
      <c r="A745" t="s">
        <v>208</v>
      </c>
    </row>
    <row r="746" spans="1:11">
      <c r="A746" t="s">
        <v>0</v>
      </c>
    </row>
    <row r="747" spans="1:11">
      <c r="A747" t="s">
        <v>209</v>
      </c>
    </row>
    <row r="748" spans="1:11">
      <c r="A748" t="s">
        <v>217</v>
      </c>
      <c r="B748" s="11">
        <v>0.5</v>
      </c>
      <c r="C748" s="11">
        <v>1</v>
      </c>
      <c r="D748" s="11">
        <v>0.2</v>
      </c>
      <c r="E748" s="11">
        <v>0.7</v>
      </c>
      <c r="F748" s="11">
        <v>0.3</v>
      </c>
      <c r="G748" s="11">
        <v>0.9</v>
      </c>
      <c r="H748" s="11">
        <v>1.2</v>
      </c>
      <c r="I748" s="11">
        <v>0.6</v>
      </c>
      <c r="J748" s="11">
        <v>0.4</v>
      </c>
      <c r="K748" s="11">
        <v>1.1000000000000001</v>
      </c>
    </row>
    <row r="749" spans="1:11">
      <c r="B749" s="11">
        <v>0.8</v>
      </c>
      <c r="C749" s="11">
        <v>0.5</v>
      </c>
      <c r="D749" s="11">
        <v>0.3</v>
      </c>
      <c r="E749" s="11">
        <v>0.6</v>
      </c>
      <c r="F749" s="11">
        <v>1</v>
      </c>
      <c r="G749" s="11">
        <v>0.4</v>
      </c>
      <c r="H749" s="11">
        <v>0.5</v>
      </c>
      <c r="I749" s="11">
        <v>0.7</v>
      </c>
      <c r="J749" s="11">
        <v>0.9</v>
      </c>
      <c r="K749" s="11">
        <v>1.3</v>
      </c>
    </row>
    <row r="750" spans="1:11">
      <c r="B750" s="11">
        <v>0.8</v>
      </c>
      <c r="C750" s="11">
        <v>0.6</v>
      </c>
      <c r="D750" s="11">
        <v>0.4</v>
      </c>
      <c r="E750" s="11">
        <v>0.7</v>
      </c>
      <c r="F750" s="11">
        <v>0.9</v>
      </c>
      <c r="G750" s="11">
        <v>0.5</v>
      </c>
      <c r="H750" s="11">
        <v>0.2</v>
      </c>
      <c r="I750" s="11">
        <v>1</v>
      </c>
      <c r="J750" s="11">
        <v>0.8</v>
      </c>
      <c r="K750" s="11">
        <v>0.3</v>
      </c>
    </row>
    <row r="751" spans="1:11">
      <c r="B751" s="11">
        <v>0.6</v>
      </c>
      <c r="C751" s="11">
        <v>0.4</v>
      </c>
      <c r="D751" s="11">
        <v>0.7</v>
      </c>
      <c r="E751" s="11">
        <v>0.9</v>
      </c>
      <c r="F751" s="11">
        <v>1.2</v>
      </c>
      <c r="G751" s="11">
        <v>0.8</v>
      </c>
      <c r="H751" s="11">
        <v>0.3</v>
      </c>
      <c r="I751" s="11">
        <v>0.6</v>
      </c>
      <c r="J751" s="11">
        <v>0.5</v>
      </c>
      <c r="K751" s="11">
        <v>0.4</v>
      </c>
    </row>
    <row r="752" spans="1:11">
      <c r="B752" s="11">
        <v>0.7</v>
      </c>
      <c r="C752" s="11">
        <v>0.9</v>
      </c>
      <c r="D752" s="11">
        <v>1.1000000000000001</v>
      </c>
      <c r="E752" s="11">
        <v>0.3</v>
      </c>
      <c r="F752" s="11">
        <v>1.4</v>
      </c>
      <c r="G752" s="11">
        <v>0</v>
      </c>
      <c r="H752" s="11">
        <v>9</v>
      </c>
      <c r="I752" s="11">
        <v>0.6</v>
      </c>
      <c r="J752" s="11">
        <v>0.2</v>
      </c>
      <c r="K752" s="11">
        <v>1.5</v>
      </c>
    </row>
    <row r="753" spans="1:11">
      <c r="B753" s="11">
        <v>0.6</v>
      </c>
      <c r="C753" s="11">
        <v>0.4</v>
      </c>
      <c r="D753" s="11">
        <v>0.7</v>
      </c>
      <c r="E753" s="11">
        <v>1</v>
      </c>
      <c r="F753" s="11">
        <v>0.8</v>
      </c>
      <c r="G753" s="11">
        <v>0.3</v>
      </c>
      <c r="H753" s="11">
        <v>0.5</v>
      </c>
      <c r="I753" s="11">
        <v>0.8</v>
      </c>
      <c r="J753" s="11">
        <v>0.6</v>
      </c>
      <c r="K753" s="11">
        <v>0.3</v>
      </c>
    </row>
    <row r="754" spans="1:11">
      <c r="B754" s="11">
        <v>0.4</v>
      </c>
      <c r="C754" s="11">
        <v>0.7</v>
      </c>
      <c r="D754" s="11">
        <v>0.9</v>
      </c>
      <c r="E754" s="11">
        <v>1</v>
      </c>
      <c r="F754" s="11">
        <v>0.8</v>
      </c>
      <c r="G754" s="11">
        <v>0.3</v>
      </c>
      <c r="H754" s="11">
        <v>0.5</v>
      </c>
      <c r="I754" s="11">
        <v>0.6</v>
      </c>
      <c r="J754" s="11">
        <v>0.4</v>
      </c>
      <c r="K754" s="11">
        <v>0.7</v>
      </c>
    </row>
    <row r="755" spans="1:11">
      <c r="B755" s="11">
        <v>0.9</v>
      </c>
      <c r="C755" s="11">
        <v>1.1000000000000001</v>
      </c>
      <c r="D755" s="11">
        <v>0.8</v>
      </c>
      <c r="E755" s="11">
        <v>0.3</v>
      </c>
      <c r="F755" s="11">
        <v>0.5</v>
      </c>
      <c r="G755" s="11">
        <v>0.6</v>
      </c>
      <c r="H755" s="11">
        <v>0.4</v>
      </c>
      <c r="I755" s="11">
        <v>0.7</v>
      </c>
      <c r="J755" s="11">
        <v>0.9</v>
      </c>
      <c r="K755" s="11">
        <v>1</v>
      </c>
    </row>
    <row r="756" spans="1:11">
      <c r="B756" s="11">
        <v>0.8</v>
      </c>
      <c r="C756" s="11">
        <v>0.3</v>
      </c>
      <c r="D756" s="11">
        <v>0.5</v>
      </c>
      <c r="E756" s="11">
        <v>0.6</v>
      </c>
      <c r="F756" s="11">
        <v>0.4</v>
      </c>
      <c r="G756" s="11">
        <v>0.7</v>
      </c>
      <c r="H756" s="11">
        <v>0.9</v>
      </c>
      <c r="I756" s="11">
        <v>1.1000000000000001</v>
      </c>
      <c r="J756" s="11">
        <v>0.8</v>
      </c>
      <c r="K756" s="11">
        <v>0.3</v>
      </c>
    </row>
    <row r="757" spans="1:11">
      <c r="B757" s="11">
        <v>0.5</v>
      </c>
      <c r="C757" s="11">
        <v>0.6</v>
      </c>
      <c r="D757" s="11">
        <v>0.4</v>
      </c>
      <c r="E757" s="11">
        <v>0.7</v>
      </c>
      <c r="F757" s="11">
        <v>0.9</v>
      </c>
      <c r="G757" s="11">
        <v>1</v>
      </c>
      <c r="H757" s="11">
        <v>0.8</v>
      </c>
      <c r="I757" s="11">
        <v>0.3</v>
      </c>
      <c r="J757" s="11">
        <v>0.5</v>
      </c>
      <c r="K757" s="11">
        <v>0.6</v>
      </c>
    </row>
    <row r="758" spans="1:11">
      <c r="B758" s="11">
        <v>0.4</v>
      </c>
      <c r="C758" s="11">
        <v>0.7</v>
      </c>
      <c r="D758" s="11">
        <v>0.9</v>
      </c>
      <c r="E758" s="11">
        <v>1.1000000000000001</v>
      </c>
      <c r="F758" s="11">
        <v>0.8</v>
      </c>
      <c r="G758" s="11">
        <v>0.3</v>
      </c>
      <c r="H758" s="11">
        <v>0.5</v>
      </c>
      <c r="I758" s="11">
        <v>0.6</v>
      </c>
      <c r="J758" s="11">
        <v>0.4</v>
      </c>
      <c r="K758" s="11">
        <v>0.7</v>
      </c>
    </row>
    <row r="759" spans="1:11">
      <c r="B759" s="11">
        <v>0.9</v>
      </c>
      <c r="C759" s="11">
        <v>1</v>
      </c>
      <c r="D759" s="11">
        <v>0.8</v>
      </c>
      <c r="E759" s="11">
        <v>0.3</v>
      </c>
      <c r="F759" s="11">
        <v>0.5</v>
      </c>
      <c r="G759" s="11">
        <v>0.6</v>
      </c>
      <c r="H759" s="11">
        <v>0.4</v>
      </c>
      <c r="I759" s="11">
        <v>0.7</v>
      </c>
      <c r="J759" s="11">
        <v>0.9</v>
      </c>
      <c r="K759" s="11">
        <v>1.1000000000000001</v>
      </c>
    </row>
    <row r="760" spans="1:11">
      <c r="A760" t="s">
        <v>3</v>
      </c>
    </row>
    <row r="761" spans="1:11">
      <c r="A761" t="s">
        <v>159</v>
      </c>
    </row>
    <row r="762" spans="1:11">
      <c r="A762" t="s">
        <v>210</v>
      </c>
    </row>
    <row r="763" spans="1:11">
      <c r="A763" t="s">
        <v>2</v>
      </c>
      <c r="B763" t="s">
        <v>71</v>
      </c>
      <c r="C763">
        <f>_xlfn.QUARTILE.INC(B748:K759,1)</f>
        <v>0.4</v>
      </c>
    </row>
    <row r="764" spans="1:11">
      <c r="B764" t="s">
        <v>414</v>
      </c>
      <c r="C764">
        <f>MEDIAN(B748:K759)</f>
        <v>0.64999999999999991</v>
      </c>
    </row>
    <row r="765" spans="1:11">
      <c r="B765" t="s">
        <v>72</v>
      </c>
      <c r="C765">
        <f>_xlfn.QUARTILE.INC(B748:K759,3)</f>
        <v>0.9</v>
      </c>
    </row>
    <row r="767" spans="1:11">
      <c r="A767" t="s">
        <v>211</v>
      </c>
    </row>
    <row r="768" spans="1:11">
      <c r="A768" t="s">
        <v>210</v>
      </c>
    </row>
    <row r="769" spans="1:3">
      <c r="A769" t="s">
        <v>2</v>
      </c>
      <c r="B769" t="s">
        <v>411</v>
      </c>
      <c r="C769">
        <f>_xlfn.PERCENTILE.INC(B748:K759,0.25)</f>
        <v>0.4</v>
      </c>
    </row>
    <row r="770" spans="1:3">
      <c r="B770" t="s">
        <v>416</v>
      </c>
      <c r="C770">
        <f>_xlfn.PERCENTILE.INC(B748:K759,0.5)</f>
        <v>0.64999999999999991</v>
      </c>
    </row>
    <row r="771" spans="1:3">
      <c r="B771" t="s">
        <v>418</v>
      </c>
      <c r="C771">
        <f>_xlfn.PERCENTILE.INC(B748:K759,0.75)</f>
        <v>0.9</v>
      </c>
    </row>
    <row r="773" spans="1:3">
      <c r="A773" t="s">
        <v>163</v>
      </c>
    </row>
    <row r="774" spans="1:3">
      <c r="A774" t="s">
        <v>212</v>
      </c>
    </row>
    <row r="775" spans="1:3">
      <c r="A775" t="s">
        <v>213</v>
      </c>
    </row>
    <row r="776" spans="1:3">
      <c r="A776" t="s">
        <v>214</v>
      </c>
    </row>
    <row r="777" spans="1:3">
      <c r="A777" t="s">
        <v>215</v>
      </c>
    </row>
    <row r="778" spans="1:3">
      <c r="A778" t="s">
        <v>216</v>
      </c>
    </row>
    <row r="779" spans="1:3">
      <c r="A779" s="4"/>
      <c r="B779" s="16"/>
      <c r="C779" s="11"/>
    </row>
    <row r="780" spans="1:3">
      <c r="B780" s="16"/>
      <c r="C780" s="11"/>
    </row>
    <row r="781" spans="1:3">
      <c r="B781" s="16"/>
      <c r="C781" s="11"/>
    </row>
    <row r="782" spans="1:3">
      <c r="C782" s="11"/>
    </row>
    <row r="783" spans="1:3">
      <c r="B783" s="16"/>
      <c r="C783" s="11"/>
    </row>
    <row r="784" spans="1:3">
      <c r="B784" s="16"/>
      <c r="C784" s="11"/>
    </row>
    <row r="785" spans="2:3">
      <c r="B785" s="16"/>
      <c r="C785" s="1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C155B-3DBF-43C3-B077-21230ED49D70}">
  <dimension ref="A1:AI163"/>
  <sheetViews>
    <sheetView zoomScaleNormal="100" workbookViewId="0">
      <selection activeCell="N163" sqref="N163"/>
    </sheetView>
  </sheetViews>
  <sheetFormatPr defaultRowHeight="15"/>
  <cols>
    <col min="2" max="2" width="11.42578125" customWidth="1"/>
    <col min="3" max="3" width="13.42578125" customWidth="1"/>
    <col min="4" max="4" width="16.7109375" customWidth="1"/>
    <col min="8" max="8" width="11.85546875" customWidth="1"/>
    <col min="10" max="10" width="10.7109375" bestFit="1" customWidth="1"/>
    <col min="11" max="11" width="8" bestFit="1" customWidth="1"/>
    <col min="14" max="14" width="11.140625" customWidth="1"/>
    <col min="15" max="15" width="11.7109375" customWidth="1"/>
    <col min="16" max="16" width="13.42578125" customWidth="1"/>
    <col min="20" max="23" width="10.28515625" customWidth="1"/>
    <col min="26" max="26" width="15.7109375" bestFit="1" customWidth="1"/>
    <col min="29" max="29" width="15" customWidth="1"/>
    <col min="34" max="34" width="10.7109375" customWidth="1"/>
  </cols>
  <sheetData>
    <row r="1" spans="1:35" ht="18.75">
      <c r="A1" s="17" t="s">
        <v>218</v>
      </c>
    </row>
    <row r="2" spans="1:35">
      <c r="A2" t="s">
        <v>219</v>
      </c>
      <c r="M2" t="s">
        <v>237</v>
      </c>
      <c r="Y2" t="s">
        <v>253</v>
      </c>
    </row>
    <row r="3" spans="1:35" ht="45">
      <c r="A3" t="s">
        <v>220</v>
      </c>
      <c r="J3" s="21" t="s">
        <v>221</v>
      </c>
      <c r="K3" s="21" t="s">
        <v>222</v>
      </c>
      <c r="M3" t="s">
        <v>238</v>
      </c>
      <c r="V3" s="29" t="s">
        <v>239</v>
      </c>
      <c r="W3" s="29" t="s">
        <v>240</v>
      </c>
      <c r="Y3" t="s">
        <v>254</v>
      </c>
      <c r="AH3" s="30" t="s">
        <v>255</v>
      </c>
      <c r="AI3" s="21" t="s">
        <v>256</v>
      </c>
    </row>
    <row r="4" spans="1:35">
      <c r="A4" t="s">
        <v>223</v>
      </c>
      <c r="J4" s="22">
        <v>10</v>
      </c>
      <c r="K4" s="23">
        <v>50</v>
      </c>
      <c r="M4" t="s">
        <v>0</v>
      </c>
      <c r="V4" s="22">
        <v>45</v>
      </c>
      <c r="W4" s="23">
        <v>52</v>
      </c>
      <c r="Y4" t="s">
        <v>0</v>
      </c>
      <c r="AH4" s="22">
        <v>10</v>
      </c>
      <c r="AI4" s="23">
        <v>60</v>
      </c>
    </row>
    <row r="5" spans="1:35">
      <c r="A5" t="s">
        <v>0</v>
      </c>
      <c r="J5" s="22">
        <v>12</v>
      </c>
      <c r="K5" s="23">
        <v>55</v>
      </c>
      <c r="M5" t="s">
        <v>241</v>
      </c>
      <c r="V5" s="22">
        <v>47</v>
      </c>
      <c r="W5" s="23">
        <v>54</v>
      </c>
      <c r="Y5" t="s">
        <v>257</v>
      </c>
      <c r="AH5" s="22">
        <v>12</v>
      </c>
      <c r="AI5" s="23">
        <v>65</v>
      </c>
    </row>
    <row r="6" spans="1:35">
      <c r="A6" t="s">
        <v>224</v>
      </c>
      <c r="J6" s="22">
        <v>15</v>
      </c>
      <c r="K6" s="23">
        <v>60</v>
      </c>
      <c r="M6" t="s">
        <v>242</v>
      </c>
      <c r="V6" s="22">
        <v>48</v>
      </c>
      <c r="W6" s="23">
        <v>55</v>
      </c>
      <c r="Y6" t="s">
        <v>258</v>
      </c>
      <c r="AH6" s="22">
        <v>15</v>
      </c>
      <c r="AI6" s="23">
        <v>70</v>
      </c>
    </row>
    <row r="7" spans="1:35">
      <c r="A7" t="s">
        <v>225</v>
      </c>
      <c r="J7" s="22">
        <v>18</v>
      </c>
      <c r="K7" s="23">
        <v>65</v>
      </c>
      <c r="M7" t="s">
        <v>243</v>
      </c>
      <c r="V7" s="22">
        <v>50</v>
      </c>
      <c r="W7" s="23">
        <v>57</v>
      </c>
      <c r="Y7" t="s">
        <v>259</v>
      </c>
      <c r="AH7" s="22">
        <v>18</v>
      </c>
      <c r="AI7" s="23">
        <v>75</v>
      </c>
    </row>
    <row r="8" spans="1:35">
      <c r="A8" t="s">
        <v>226</v>
      </c>
      <c r="J8" s="22">
        <v>20</v>
      </c>
      <c r="K8" s="23">
        <v>70</v>
      </c>
      <c r="M8" t="s">
        <v>244</v>
      </c>
      <c r="V8" s="22">
        <v>52</v>
      </c>
      <c r="W8" s="23">
        <v>59</v>
      </c>
      <c r="Y8" t="s">
        <v>260</v>
      </c>
      <c r="AH8" s="22">
        <v>20</v>
      </c>
      <c r="AI8" s="23">
        <v>80</v>
      </c>
    </row>
    <row r="9" spans="1:35">
      <c r="A9" t="s">
        <v>227</v>
      </c>
      <c r="J9" s="22">
        <v>22</v>
      </c>
      <c r="K9" s="23">
        <v>75</v>
      </c>
      <c r="M9" t="s">
        <v>1</v>
      </c>
      <c r="V9" s="22">
        <v>53</v>
      </c>
      <c r="W9" s="23">
        <v>60</v>
      </c>
      <c r="Y9" t="s">
        <v>261</v>
      </c>
      <c r="AH9" s="22">
        <v>22</v>
      </c>
      <c r="AI9" s="23">
        <v>82</v>
      </c>
    </row>
    <row r="10" spans="1:35">
      <c r="A10" t="s">
        <v>1</v>
      </c>
      <c r="J10" s="22">
        <v>25</v>
      </c>
      <c r="K10" s="23">
        <v>80</v>
      </c>
      <c r="M10" t="s">
        <v>245</v>
      </c>
      <c r="V10" s="22">
        <v>55</v>
      </c>
      <c r="W10" s="23">
        <v>61</v>
      </c>
      <c r="Y10" t="s">
        <v>262</v>
      </c>
      <c r="AH10" s="22">
        <v>25</v>
      </c>
      <c r="AI10" s="23">
        <v>85</v>
      </c>
    </row>
    <row r="11" spans="1:35">
      <c r="A11" t="s">
        <v>228</v>
      </c>
      <c r="J11" s="22">
        <v>28</v>
      </c>
      <c r="K11" s="23">
        <v>85</v>
      </c>
      <c r="M11" t="s">
        <v>246</v>
      </c>
      <c r="V11" s="22">
        <v>56</v>
      </c>
      <c r="W11" s="23">
        <v>62</v>
      </c>
      <c r="Y11" t="s">
        <v>1</v>
      </c>
      <c r="AH11" s="22">
        <v>28</v>
      </c>
      <c r="AI11" s="23">
        <v>88</v>
      </c>
    </row>
    <row r="12" spans="1:35">
      <c r="A12" t="s">
        <v>229</v>
      </c>
      <c r="J12" s="22">
        <v>30</v>
      </c>
      <c r="K12" s="23">
        <v>90</v>
      </c>
      <c r="M12" t="s">
        <v>247</v>
      </c>
      <c r="V12" s="22">
        <v>58</v>
      </c>
      <c r="W12" s="23">
        <v>64</v>
      </c>
      <c r="Y12" t="s">
        <v>263</v>
      </c>
      <c r="AH12" s="22">
        <v>30</v>
      </c>
      <c r="AI12" s="23">
        <v>90</v>
      </c>
    </row>
    <row r="13" spans="1:35">
      <c r="A13" t="s">
        <v>230</v>
      </c>
      <c r="J13" s="22">
        <v>32</v>
      </c>
      <c r="K13" s="23">
        <v>95</v>
      </c>
      <c r="M13" t="s">
        <v>248</v>
      </c>
      <c r="V13" s="22">
        <v>60</v>
      </c>
      <c r="W13" s="23">
        <v>66</v>
      </c>
      <c r="Y13" t="s">
        <v>264</v>
      </c>
      <c r="AH13" s="22">
        <v>32</v>
      </c>
      <c r="AI13" s="23">
        <v>92</v>
      </c>
    </row>
    <row r="14" spans="1:35">
      <c r="A14" t="s">
        <v>231</v>
      </c>
      <c r="J14" s="22">
        <v>35</v>
      </c>
      <c r="K14" s="23">
        <v>100</v>
      </c>
      <c r="M14" t="s">
        <v>249</v>
      </c>
      <c r="V14" s="22">
        <v>62</v>
      </c>
      <c r="W14" s="23">
        <v>67</v>
      </c>
      <c r="Y14" t="s">
        <v>265</v>
      </c>
      <c r="AH14" s="22">
        <v>35</v>
      </c>
      <c r="AI14" s="23">
        <v>93</v>
      </c>
    </row>
    <row r="15" spans="1:35">
      <c r="A15" t="s">
        <v>232</v>
      </c>
      <c r="J15" s="22">
        <v>38</v>
      </c>
      <c r="K15" s="23">
        <v>105</v>
      </c>
      <c r="M15" t="s">
        <v>250</v>
      </c>
      <c r="V15" s="22">
        <v>64</v>
      </c>
      <c r="W15" s="23">
        <v>69</v>
      </c>
      <c r="Y15" t="s">
        <v>266</v>
      </c>
      <c r="AH15" s="22">
        <v>38</v>
      </c>
      <c r="AI15" s="23">
        <v>95</v>
      </c>
    </row>
    <row r="16" spans="1:35">
      <c r="A16" t="s">
        <v>233</v>
      </c>
      <c r="M16" t="s">
        <v>251</v>
      </c>
      <c r="V16" s="22">
        <v>65</v>
      </c>
      <c r="W16" s="23">
        <v>71</v>
      </c>
      <c r="Y16" t="s">
        <v>267</v>
      </c>
      <c r="AH16" s="22">
        <v>40</v>
      </c>
      <c r="AI16" s="23">
        <v>96</v>
      </c>
    </row>
    <row r="17" spans="1:35">
      <c r="A17" t="s">
        <v>234</v>
      </c>
      <c r="M17" t="s">
        <v>252</v>
      </c>
      <c r="V17" s="22">
        <v>67</v>
      </c>
      <c r="W17" s="23">
        <v>73</v>
      </c>
      <c r="Y17" t="s">
        <v>268</v>
      </c>
      <c r="AH17" s="22">
        <v>42</v>
      </c>
      <c r="AI17" s="23">
        <v>97</v>
      </c>
    </row>
    <row r="18" spans="1:35" ht="15.75" thickBot="1">
      <c r="A18" s="4" t="s">
        <v>2</v>
      </c>
      <c r="M18" s="4" t="s">
        <v>2</v>
      </c>
      <c r="V18" s="22">
        <v>69</v>
      </c>
      <c r="W18" s="23">
        <v>74</v>
      </c>
      <c r="Y18" t="s">
        <v>269</v>
      </c>
      <c r="AH18" s="22">
        <v>45</v>
      </c>
      <c r="AI18" s="23">
        <v>98</v>
      </c>
    </row>
    <row r="19" spans="1:35" ht="27.6" customHeight="1">
      <c r="B19" s="37"/>
      <c r="C19" s="38" t="s">
        <v>221</v>
      </c>
      <c r="D19" s="38" t="s">
        <v>222</v>
      </c>
      <c r="N19" s="37"/>
      <c r="O19" s="37" t="s">
        <v>239</v>
      </c>
      <c r="P19" s="37" t="s">
        <v>240</v>
      </c>
      <c r="V19" s="22">
        <v>70</v>
      </c>
      <c r="W19" s="23">
        <v>76</v>
      </c>
      <c r="Y19" s="4" t="s">
        <v>2</v>
      </c>
      <c r="Z19" s="24"/>
      <c r="AA19" s="25" t="s">
        <v>255</v>
      </c>
      <c r="AB19" s="25" t="s">
        <v>256</v>
      </c>
      <c r="AH19" s="22">
        <v>48</v>
      </c>
      <c r="AI19" s="23">
        <v>99</v>
      </c>
    </row>
    <row r="20" spans="1:35" ht="26.45" customHeight="1">
      <c r="B20" s="39" t="s">
        <v>221</v>
      </c>
      <c r="C20" s="13">
        <v>1</v>
      </c>
      <c r="D20" s="13"/>
      <c r="N20" s="13" t="s">
        <v>239</v>
      </c>
      <c r="O20" s="13">
        <f>_xlfn.COVARIANCE.P(V4:V23,W4:W23)</f>
        <v>92.65</v>
      </c>
      <c r="P20" s="13"/>
      <c r="V20" s="22">
        <v>72</v>
      </c>
      <c r="W20" s="23">
        <v>78</v>
      </c>
      <c r="Z20" s="26" t="s">
        <v>255</v>
      </c>
      <c r="AA20">
        <v>1</v>
      </c>
      <c r="AH20" s="22">
        <v>50</v>
      </c>
      <c r="AI20" s="23">
        <v>100</v>
      </c>
    </row>
    <row r="21" spans="1:35" ht="26.45" customHeight="1" thickBot="1">
      <c r="B21" s="39" t="s">
        <v>222</v>
      </c>
      <c r="C21" s="13">
        <f>CORREL(J4:J15,K4:K15)</f>
        <v>0.99921031003664817</v>
      </c>
      <c r="D21" s="13">
        <v>1</v>
      </c>
      <c r="N21" s="13" t="s">
        <v>240</v>
      </c>
      <c r="O21" s="13">
        <v>92.65</v>
      </c>
      <c r="P21" s="13">
        <f>_xlfn.COVARIANCE.P(V4:V23,W4:W23)</f>
        <v>92.65</v>
      </c>
      <c r="V21" s="22">
        <v>74</v>
      </c>
      <c r="W21" s="23">
        <v>80</v>
      </c>
      <c r="Z21" s="27" t="s">
        <v>256</v>
      </c>
      <c r="AA21" s="28">
        <f>_xlfn.COVARIANCE.P(AH4:AH33,AI4:AI33)</f>
        <v>341.12222222222226</v>
      </c>
      <c r="AB21" s="28">
        <v>1</v>
      </c>
      <c r="AH21" s="22">
        <v>52</v>
      </c>
      <c r="AI21" s="23">
        <v>102</v>
      </c>
    </row>
    <row r="22" spans="1:35">
      <c r="V22" s="22">
        <v>76</v>
      </c>
      <c r="W22" s="23">
        <v>82</v>
      </c>
      <c r="AH22" s="22">
        <v>55</v>
      </c>
      <c r="AI22" s="23">
        <v>105</v>
      </c>
    </row>
    <row r="23" spans="1:35">
      <c r="B23" s="16" t="s">
        <v>235</v>
      </c>
      <c r="C23" t="s">
        <v>236</v>
      </c>
      <c r="V23" s="22">
        <v>77</v>
      </c>
      <c r="W23" s="23">
        <v>83</v>
      </c>
      <c r="Z23" s="16" t="s">
        <v>235</v>
      </c>
      <c r="AA23" t="s">
        <v>270</v>
      </c>
      <c r="AH23" s="22">
        <v>58</v>
      </c>
      <c r="AI23" s="23">
        <v>106</v>
      </c>
    </row>
    <row r="24" spans="1:35">
      <c r="AH24" s="22">
        <v>60</v>
      </c>
      <c r="AI24" s="23">
        <v>107</v>
      </c>
    </row>
    <row r="25" spans="1:35">
      <c r="AH25" s="22">
        <v>62</v>
      </c>
      <c r="AI25" s="23">
        <v>108</v>
      </c>
    </row>
    <row r="26" spans="1:35">
      <c r="AH26" s="22">
        <v>65</v>
      </c>
      <c r="AI26" s="23">
        <v>110</v>
      </c>
    </row>
    <row r="27" spans="1:35">
      <c r="AH27" s="22">
        <v>68</v>
      </c>
      <c r="AI27" s="23">
        <v>112</v>
      </c>
    </row>
    <row r="28" spans="1:35" ht="18.75">
      <c r="A28" s="17" t="s">
        <v>271</v>
      </c>
      <c r="AH28" s="22">
        <v>70</v>
      </c>
      <c r="AI28" s="23">
        <v>114</v>
      </c>
    </row>
    <row r="29" spans="1:35">
      <c r="AH29" s="22">
        <v>72</v>
      </c>
      <c r="AI29" s="23">
        <v>115</v>
      </c>
    </row>
    <row r="30" spans="1:35" ht="15.75">
      <c r="A30" s="31" t="s">
        <v>272</v>
      </c>
      <c r="AH30" s="22">
        <v>75</v>
      </c>
      <c r="AI30" s="23">
        <v>116</v>
      </c>
    </row>
    <row r="31" spans="1:35">
      <c r="A31" t="s">
        <v>273</v>
      </c>
      <c r="M31" t="s">
        <v>281</v>
      </c>
      <c r="Y31" t="s">
        <v>284</v>
      </c>
      <c r="AH31" s="22">
        <v>78</v>
      </c>
      <c r="AI31" s="23">
        <v>118</v>
      </c>
    </row>
    <row r="32" spans="1:35">
      <c r="A32" t="s">
        <v>274</v>
      </c>
      <c r="M32" t="s">
        <v>282</v>
      </c>
      <c r="Y32" t="s">
        <v>285</v>
      </c>
      <c r="AH32" s="22">
        <v>80</v>
      </c>
      <c r="AI32" s="23">
        <v>120</v>
      </c>
    </row>
    <row r="33" spans="1:35">
      <c r="A33" t="s">
        <v>275</v>
      </c>
      <c r="M33" t="s">
        <v>283</v>
      </c>
      <c r="Y33" t="s">
        <v>286</v>
      </c>
      <c r="AH33" s="22">
        <v>82</v>
      </c>
      <c r="AI33" s="23">
        <v>122</v>
      </c>
    </row>
    <row r="34" spans="1:35">
      <c r="A34" s="4" t="s">
        <v>2</v>
      </c>
      <c r="M34" s="4" t="s">
        <v>2</v>
      </c>
      <c r="Y34" t="s">
        <v>287</v>
      </c>
    </row>
    <row r="35" spans="1:35">
      <c r="B35" s="11" t="s">
        <v>276</v>
      </c>
      <c r="C35" s="11">
        <v>5</v>
      </c>
      <c r="N35" s="11" t="s">
        <v>276</v>
      </c>
      <c r="O35" s="11">
        <v>5</v>
      </c>
      <c r="Y35" s="4" t="s">
        <v>2</v>
      </c>
    </row>
    <row r="36" spans="1:35">
      <c r="B36" s="11" t="s">
        <v>277</v>
      </c>
      <c r="C36" s="11">
        <v>100</v>
      </c>
      <c r="N36" s="11" t="s">
        <v>277</v>
      </c>
      <c r="O36" s="11">
        <v>52</v>
      </c>
      <c r="Z36" t="s">
        <v>288</v>
      </c>
      <c r="AD36" s="34">
        <f>_xlfn.BINOM.DIST(7,10,0.25,TRUE)</f>
        <v>0.99958419799804688</v>
      </c>
    </row>
    <row r="37" spans="1:35">
      <c r="B37" s="11" t="s">
        <v>278</v>
      </c>
      <c r="C37" s="32" t="s">
        <v>279</v>
      </c>
      <c r="N37" s="11" t="s">
        <v>278</v>
      </c>
      <c r="O37" s="11" t="s">
        <v>425</v>
      </c>
    </row>
    <row r="38" spans="1:35">
      <c r="O38" s="11"/>
      <c r="Z38" t="s">
        <v>289</v>
      </c>
      <c r="AD38" s="34">
        <f>1-AD36</f>
        <v>4.15802001953125E-4</v>
      </c>
    </row>
    <row r="39" spans="1:35" ht="17.25">
      <c r="B39" t="s">
        <v>280</v>
      </c>
      <c r="E39" s="33">
        <f>_xlfn.BINOM.DIST(5,100,1/6,FALSE)</f>
        <v>2.9090311057530159E-4</v>
      </c>
      <c r="M39" s="3" t="s">
        <v>424</v>
      </c>
    </row>
    <row r="40" spans="1:35">
      <c r="O40">
        <f>_xlfn.HYPGEOM.DIST(2,5,13,52,FALSE)</f>
        <v>0.27427971188475386</v>
      </c>
    </row>
    <row r="44" spans="1:35">
      <c r="A44" t="s">
        <v>290</v>
      </c>
      <c r="M44" t="s">
        <v>293</v>
      </c>
    </row>
    <row r="45" spans="1:35">
      <c r="A45" t="s">
        <v>291</v>
      </c>
      <c r="M45" t="s">
        <v>294</v>
      </c>
    </row>
    <row r="46" spans="1:35">
      <c r="A46" t="s">
        <v>292</v>
      </c>
      <c r="M46" t="s">
        <v>295</v>
      </c>
    </row>
    <row r="47" spans="1:35">
      <c r="A47" s="4" t="s">
        <v>2</v>
      </c>
      <c r="M47" s="4" t="s">
        <v>2</v>
      </c>
    </row>
    <row r="48" spans="1:35">
      <c r="B48">
        <f>_xlfn.HYPGEOM.DIST(3,3,20,30,FALSE)</f>
        <v>0.28078817733990147</v>
      </c>
      <c r="N48" s="11" t="s">
        <v>276</v>
      </c>
      <c r="O48" s="11">
        <v>3</v>
      </c>
    </row>
    <row r="49" spans="1:26">
      <c r="N49" s="11" t="s">
        <v>277</v>
      </c>
      <c r="O49" s="11">
        <v>10</v>
      </c>
    </row>
    <row r="50" spans="1:26">
      <c r="N50" s="11" t="s">
        <v>278</v>
      </c>
      <c r="O50" s="11">
        <v>0.3</v>
      </c>
    </row>
    <row r="52" spans="1:26">
      <c r="N52" t="s">
        <v>296</v>
      </c>
      <c r="R52" s="34">
        <f>_xlfn.BINOM.DIST(3,10,0.3,FALSE)</f>
        <v>0.26682793200000005</v>
      </c>
    </row>
    <row r="57" spans="1:26" ht="15.75">
      <c r="A57" s="31" t="s">
        <v>297</v>
      </c>
    </row>
    <row r="58" spans="1:26">
      <c r="A58" t="s">
        <v>298</v>
      </c>
      <c r="M58" t="s">
        <v>305</v>
      </c>
      <c r="Y58" t="s">
        <v>309</v>
      </c>
    </row>
    <row r="59" spans="1:26">
      <c r="A59" t="s">
        <v>299</v>
      </c>
      <c r="M59" t="s">
        <v>306</v>
      </c>
      <c r="Y59" t="s">
        <v>310</v>
      </c>
    </row>
    <row r="60" spans="1:26">
      <c r="A60" t="s">
        <v>300</v>
      </c>
      <c r="M60" t="s">
        <v>307</v>
      </c>
      <c r="Y60" t="s">
        <v>311</v>
      </c>
    </row>
    <row r="61" spans="1:26">
      <c r="A61" t="s">
        <v>301</v>
      </c>
      <c r="Y61" t="s">
        <v>312</v>
      </c>
    </row>
    <row r="62" spans="1:26">
      <c r="A62" t="s">
        <v>302</v>
      </c>
      <c r="M62" s="4" t="s">
        <v>2</v>
      </c>
      <c r="Y62" t="s">
        <v>313</v>
      </c>
    </row>
    <row r="63" spans="1:26">
      <c r="A63" s="4" t="s">
        <v>2</v>
      </c>
      <c r="N63" t="s">
        <v>308</v>
      </c>
      <c r="S63" s="18">
        <f>_xlfn.POISSON.DIST(3,5,TRUE)</f>
        <v>0.26502591529736169</v>
      </c>
    </row>
    <row r="64" spans="1:26">
      <c r="B64" s="35" t="s">
        <v>303</v>
      </c>
      <c r="E64" s="18">
        <f>_xlfn.NORM.DIST(180,165,10,TRUE)</f>
        <v>0.93319279873114191</v>
      </c>
      <c r="S64" s="18">
        <f>_xlfn.POISSON.DIST(3,5,FALSE)</f>
        <v>0.14037389581428059</v>
      </c>
      <c r="Z64" s="36"/>
    </row>
    <row r="65" spans="1:26">
      <c r="E65" s="18"/>
      <c r="Z65" s="36"/>
    </row>
    <row r="66" spans="1:26">
      <c r="B66" s="35" t="s">
        <v>304</v>
      </c>
      <c r="E66" s="18">
        <f>1-E64</f>
        <v>6.6807201268858085E-2</v>
      </c>
    </row>
    <row r="73" spans="1:26">
      <c r="A73" t="s">
        <v>314</v>
      </c>
      <c r="M73" t="s">
        <v>318</v>
      </c>
    </row>
    <row r="74" spans="1:26">
      <c r="A74" t="s">
        <v>315</v>
      </c>
      <c r="M74" t="s">
        <v>319</v>
      </c>
    </row>
    <row r="75" spans="1:26">
      <c r="A75" t="s">
        <v>316</v>
      </c>
      <c r="M75" t="s">
        <v>320</v>
      </c>
    </row>
    <row r="76" spans="1:26">
      <c r="A76" t="s">
        <v>317</v>
      </c>
      <c r="M76" t="s">
        <v>321</v>
      </c>
    </row>
    <row r="77" spans="1:26">
      <c r="A77" t="s">
        <v>2</v>
      </c>
      <c r="M77" s="4" t="s">
        <v>2</v>
      </c>
    </row>
    <row r="78" spans="1:26">
      <c r="B78">
        <f>(150-170)/(200-100)</f>
        <v>-0.2</v>
      </c>
      <c r="N78" t="s">
        <v>322</v>
      </c>
      <c r="S78" s="18">
        <f>_xlfn.POISSON.DIST(15,20,TRUE)</f>
        <v>0.15651313463974303</v>
      </c>
    </row>
    <row r="79" spans="1:26">
      <c r="S79" s="18">
        <f>_xlfn.POISSON.DIST(15,20,FALSE)</f>
        <v>5.1648853531758354E-2</v>
      </c>
    </row>
    <row r="86" spans="1:25" ht="18.75">
      <c r="A86" s="17" t="s">
        <v>374</v>
      </c>
    </row>
    <row r="88" spans="1:25" ht="15.75">
      <c r="A88" s="31" t="s">
        <v>375</v>
      </c>
    </row>
    <row r="89" spans="1:25">
      <c r="A89" t="s">
        <v>323</v>
      </c>
      <c r="M89" t="s">
        <v>324</v>
      </c>
      <c r="Y89" t="s">
        <v>338</v>
      </c>
    </row>
    <row r="90" spans="1:25">
      <c r="A90" t="s">
        <v>325</v>
      </c>
      <c r="M90" t="s">
        <v>326</v>
      </c>
      <c r="Y90" t="s">
        <v>339</v>
      </c>
    </row>
    <row r="91" spans="1:25">
      <c r="A91" t="s">
        <v>327</v>
      </c>
      <c r="M91" t="s">
        <v>328</v>
      </c>
      <c r="Y91" t="s">
        <v>340</v>
      </c>
    </row>
    <row r="92" spans="1:25">
      <c r="A92" t="s">
        <v>329</v>
      </c>
      <c r="M92">
        <f xml:space="preserve"> 3</f>
        <v>3</v>
      </c>
      <c r="Y92" t="s">
        <v>341</v>
      </c>
    </row>
    <row r="93" spans="1:25">
      <c r="A93" t="s">
        <v>330</v>
      </c>
      <c r="M93" t="s">
        <v>331</v>
      </c>
      <c r="Y93" t="s">
        <v>342</v>
      </c>
    </row>
    <row r="94" spans="1:25">
      <c r="A94" t="s">
        <v>332</v>
      </c>
      <c r="M94" t="s">
        <v>333</v>
      </c>
      <c r="Y94" t="s">
        <v>343</v>
      </c>
    </row>
    <row r="95" spans="1:25">
      <c r="A95" t="s">
        <v>334</v>
      </c>
      <c r="M95" t="s">
        <v>335</v>
      </c>
      <c r="Y95" t="s">
        <v>344</v>
      </c>
    </row>
    <row r="96" spans="1:25">
      <c r="A96" t="s">
        <v>336</v>
      </c>
      <c r="M96" t="s">
        <v>337</v>
      </c>
      <c r="Y96" s="4" t="s">
        <v>2</v>
      </c>
    </row>
    <row r="97" spans="1:26">
      <c r="A97" s="4" t="s">
        <v>2</v>
      </c>
      <c r="M97" s="4" t="s">
        <v>2</v>
      </c>
      <c r="Z97" s="11"/>
    </row>
    <row r="98" spans="1:26">
      <c r="B98" s="18">
        <f>_xlfn.POISSON.DIST(3,2,FALSE)</f>
        <v>0.18044704431548364</v>
      </c>
      <c r="N98" s="18">
        <f>_xlfn.BINOM.DIST(3,10,0.3,FALSE)</f>
        <v>0.26682793200000005</v>
      </c>
    </row>
    <row r="107" spans="1:26" ht="15.75">
      <c r="A107" s="31" t="s">
        <v>345</v>
      </c>
    </row>
    <row r="108" spans="1:26">
      <c r="A108" t="s">
        <v>346</v>
      </c>
      <c r="M108" t="s">
        <v>347</v>
      </c>
    </row>
    <row r="109" spans="1:26">
      <c r="A109" t="s">
        <v>348</v>
      </c>
      <c r="M109" t="s">
        <v>349</v>
      </c>
    </row>
    <row r="110" spans="1:26">
      <c r="A110" t="s">
        <v>350</v>
      </c>
      <c r="M110" t="s">
        <v>351</v>
      </c>
    </row>
    <row r="111" spans="1:26">
      <c r="A111" t="s">
        <v>352</v>
      </c>
      <c r="M111" t="s">
        <v>353</v>
      </c>
    </row>
    <row r="112" spans="1:26">
      <c r="A112" t="s">
        <v>354</v>
      </c>
      <c r="M112" t="s">
        <v>355</v>
      </c>
    </row>
    <row r="113" spans="1:15">
      <c r="A113" t="s">
        <v>356</v>
      </c>
      <c r="M113" t="s">
        <v>357</v>
      </c>
    </row>
    <row r="114" spans="1:15">
      <c r="A114" t="s">
        <v>358</v>
      </c>
      <c r="M114" t="s">
        <v>359</v>
      </c>
    </row>
    <row r="115" spans="1:15">
      <c r="A115" t="s">
        <v>360</v>
      </c>
      <c r="M115" t="s">
        <v>361</v>
      </c>
    </row>
    <row r="116" spans="1:15">
      <c r="A116" t="s">
        <v>362</v>
      </c>
      <c r="M116" s="4" t="s">
        <v>2</v>
      </c>
    </row>
    <row r="117" spans="1:15">
      <c r="A117" s="4" t="s">
        <v>2</v>
      </c>
      <c r="O117">
        <f>_xlfn.EXPON.DIST(900,1000,TRUE)</f>
        <v>1</v>
      </c>
    </row>
    <row r="118" spans="1:15">
      <c r="B118">
        <f>_xlfn.NORM.DIST(160,150,10,TRUE)-_xlfn.NORM.DIST(140,150,10,TRUE)</f>
        <v>0.68268949213708607</v>
      </c>
      <c r="O118">
        <f>1-O117</f>
        <v>0</v>
      </c>
    </row>
    <row r="127" spans="1:15" ht="18.75">
      <c r="A127" s="17" t="s">
        <v>376</v>
      </c>
    </row>
    <row r="129" spans="1:17" ht="15.75">
      <c r="A129" s="31" t="s">
        <v>377</v>
      </c>
    </row>
    <row r="130" spans="1:17">
      <c r="A130" t="s">
        <v>378</v>
      </c>
      <c r="M130" t="s">
        <v>379</v>
      </c>
    </row>
    <row r="131" spans="1:17">
      <c r="A131" t="s">
        <v>380</v>
      </c>
      <c r="M131" t="s">
        <v>381</v>
      </c>
    </row>
    <row r="132" spans="1:17">
      <c r="A132" t="s">
        <v>382</v>
      </c>
      <c r="M132" t="s">
        <v>383</v>
      </c>
    </row>
    <row r="133" spans="1:17">
      <c r="A133" t="s">
        <v>384</v>
      </c>
      <c r="M133" t="s">
        <v>385</v>
      </c>
    </row>
    <row r="134" spans="1:17">
      <c r="A134" t="s">
        <v>386</v>
      </c>
      <c r="M134" t="s">
        <v>387</v>
      </c>
    </row>
    <row r="135" spans="1:17">
      <c r="A135" t="s">
        <v>388</v>
      </c>
      <c r="M135" t="s">
        <v>389</v>
      </c>
    </row>
    <row r="136" spans="1:17">
      <c r="A136" t="s">
        <v>390</v>
      </c>
      <c r="M136" t="s">
        <v>391</v>
      </c>
    </row>
    <row r="137" spans="1:17">
      <c r="A137" t="s">
        <v>392</v>
      </c>
      <c r="M137" t="s">
        <v>393</v>
      </c>
    </row>
    <row r="138" spans="1:17">
      <c r="A138" t="s">
        <v>394</v>
      </c>
      <c r="M138" t="s">
        <v>395</v>
      </c>
    </row>
    <row r="139" spans="1:17">
      <c r="A139" t="s">
        <v>396</v>
      </c>
      <c r="M139" t="s">
        <v>397</v>
      </c>
    </row>
    <row r="140" spans="1:17">
      <c r="M140" s="4" t="s">
        <v>2</v>
      </c>
    </row>
    <row r="141" spans="1:17" ht="18">
      <c r="B141">
        <f>_xlfn.CONFIDENCE.NORM(0.05,8,100)</f>
        <v>1.567971187632043</v>
      </c>
      <c r="N141" s="3" t="s">
        <v>426</v>
      </c>
      <c r="Q141">
        <f>_xlfn.NORM.S.INV(1-(1-0.9)/2)</f>
        <v>1.6448536269514715</v>
      </c>
    </row>
    <row r="142" spans="1:17" ht="18">
      <c r="N142" s="3" t="s">
        <v>427</v>
      </c>
      <c r="Q142">
        <f>320/500</f>
        <v>0.64</v>
      </c>
    </row>
    <row r="144" spans="1:17" ht="17.25">
      <c r="N144" s="3" t="s">
        <v>428</v>
      </c>
      <c r="Q144" s="40">
        <f>1.645 * SQRT((0.64 * (1 - 0.64)) / 500)</f>
        <v>3.5311985500676678E-2</v>
      </c>
    </row>
    <row r="146" spans="1:17" ht="17.25">
      <c r="N146" s="41" t="s">
        <v>429</v>
      </c>
    </row>
    <row r="147" spans="1:17">
      <c r="N147" s="42"/>
    </row>
    <row r="148" spans="1:17" ht="17.25">
      <c r="N148" s="43" t="s">
        <v>430</v>
      </c>
      <c r="Q148">
        <f>0.64-0.035</f>
        <v>0.60499999999999998</v>
      </c>
    </row>
    <row r="149" spans="1:17" ht="17.25">
      <c r="N149" s="43" t="s">
        <v>431</v>
      </c>
      <c r="Q149">
        <f>0.64+0.038</f>
        <v>0.67800000000000005</v>
      </c>
    </row>
    <row r="150" spans="1:17" ht="15.75">
      <c r="A150" s="31" t="s">
        <v>363</v>
      </c>
    </row>
    <row r="151" spans="1:17">
      <c r="A151" t="s">
        <v>364</v>
      </c>
      <c r="M151" t="s">
        <v>398</v>
      </c>
    </row>
    <row r="152" spans="1:17">
      <c r="A152" t="s">
        <v>365</v>
      </c>
      <c r="M152" t="s">
        <v>399</v>
      </c>
    </row>
    <row r="153" spans="1:17">
      <c r="A153" t="s">
        <v>366</v>
      </c>
      <c r="M153" t="s">
        <v>400</v>
      </c>
    </row>
    <row r="154" spans="1:17">
      <c r="A154" t="s">
        <v>367</v>
      </c>
      <c r="M154" t="s">
        <v>401</v>
      </c>
    </row>
    <row r="155" spans="1:17">
      <c r="A155" t="s">
        <v>368</v>
      </c>
      <c r="M155" t="s">
        <v>402</v>
      </c>
    </row>
    <row r="156" spans="1:17">
      <c r="A156" t="s">
        <v>369</v>
      </c>
      <c r="M156" t="s">
        <v>403</v>
      </c>
    </row>
    <row r="157" spans="1:17">
      <c r="A157" t="s">
        <v>370</v>
      </c>
      <c r="M157" t="s">
        <v>404</v>
      </c>
    </row>
    <row r="158" spans="1:17">
      <c r="A158" t="s">
        <v>371</v>
      </c>
      <c r="M158" t="s">
        <v>405</v>
      </c>
    </row>
    <row r="159" spans="1:17">
      <c r="A159" t="s">
        <v>372</v>
      </c>
      <c r="M159" t="s">
        <v>406</v>
      </c>
    </row>
    <row r="160" spans="1:17">
      <c r="A160" t="s">
        <v>373</v>
      </c>
      <c r="M160" t="s">
        <v>407</v>
      </c>
    </row>
    <row r="161" spans="1:15">
      <c r="M161" t="s">
        <v>408</v>
      </c>
    </row>
    <row r="162" spans="1:15">
      <c r="A162" s="4" t="s">
        <v>2</v>
      </c>
      <c r="B162">
        <f>_xlfn.T.DIST.2T(50,2)</f>
        <v>3.9976015988808057E-4</v>
      </c>
      <c r="M162" t="s">
        <v>409</v>
      </c>
    </row>
    <row r="163" spans="1:15">
      <c r="M163" s="4" t="s">
        <v>2</v>
      </c>
      <c r="N163">
        <f>2*_xlfn.T.DIST(2.5,24,1)</f>
        <v>1.9803458248834211</v>
      </c>
      <c r="O163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 _STATISTICS_ASSI_1</vt:lpstr>
      <vt:lpstr>APPLIED_STATESTICS_ASSI_2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Kirti Bagle</dc:creator>
  <cp:lastModifiedBy>Kirti Bagle</cp:lastModifiedBy>
  <dcterms:created xsi:type="dcterms:W3CDTF">2024-03-05T12:59:06Z</dcterms:created>
  <dcterms:modified xsi:type="dcterms:W3CDTF">2024-03-23T13:36:01Z</dcterms:modified>
</cp:coreProperties>
</file>