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johncena program excel\"/>
    </mc:Choice>
  </mc:AlternateContent>
  <xr:revisionPtr revIDLastSave="0" documentId="13_ncr:1_{BD3D53B5-51FC-43C8-AFC9-B48B28230BC4}" xr6:coauthVersionLast="47" xr6:coauthVersionMax="47" xr10:uidLastSave="{00000000-0000-0000-0000-000000000000}"/>
  <bookViews>
    <workbookView xWindow="2205" yWindow="2205" windowWidth="16200" windowHeight="9360" xr2:uid="{A2897545-C2FB-4BA7-9619-00545FCC0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06" i="1" l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C890" i="1"/>
  <c r="B890" i="1"/>
  <c r="C889" i="1"/>
  <c r="B889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C866" i="1"/>
  <c r="B866" i="1"/>
  <c r="C865" i="1"/>
  <c r="B865" i="1"/>
  <c r="C864" i="1"/>
  <c r="B864" i="1"/>
  <c r="C863" i="1"/>
  <c r="B863" i="1"/>
  <c r="C862" i="1"/>
  <c r="B862" i="1"/>
  <c r="C861" i="1"/>
  <c r="B861" i="1"/>
  <c r="C860" i="1"/>
  <c r="B860" i="1"/>
  <c r="C859" i="1"/>
  <c r="B859" i="1"/>
  <c r="C858" i="1"/>
  <c r="B858" i="1"/>
  <c r="C857" i="1"/>
  <c r="B857" i="1"/>
  <c r="C856" i="1"/>
  <c r="B856" i="1"/>
  <c r="C855" i="1"/>
  <c r="B855" i="1"/>
  <c r="C854" i="1"/>
  <c r="B854" i="1"/>
  <c r="C853" i="1"/>
  <c r="B853" i="1"/>
  <c r="C852" i="1"/>
  <c r="B852" i="1"/>
  <c r="C851" i="1"/>
  <c r="B851" i="1"/>
  <c r="C850" i="1"/>
  <c r="B850" i="1"/>
  <c r="C849" i="1"/>
  <c r="B849" i="1"/>
  <c r="C848" i="1"/>
  <c r="B848" i="1"/>
  <c r="C847" i="1"/>
  <c r="B847" i="1"/>
  <c r="C846" i="1"/>
  <c r="B846" i="1"/>
  <c r="C845" i="1"/>
  <c r="B845" i="1"/>
  <c r="C844" i="1"/>
  <c r="B844" i="1"/>
  <c r="C843" i="1"/>
  <c r="B843" i="1"/>
  <c r="C842" i="1"/>
  <c r="B842" i="1"/>
  <c r="C841" i="1"/>
  <c r="B841" i="1"/>
  <c r="C840" i="1"/>
  <c r="B840" i="1"/>
  <c r="C839" i="1"/>
  <c r="B839" i="1"/>
  <c r="C838" i="1"/>
  <c r="B838" i="1"/>
  <c r="C837" i="1"/>
  <c r="B837" i="1"/>
  <c r="C836" i="1"/>
  <c r="B836" i="1"/>
  <c r="C835" i="1"/>
  <c r="B835" i="1"/>
  <c r="C834" i="1"/>
  <c r="B834" i="1"/>
  <c r="C833" i="1"/>
  <c r="B833" i="1"/>
  <c r="C832" i="1"/>
  <c r="B832" i="1"/>
  <c r="C831" i="1"/>
  <c r="B831" i="1"/>
  <c r="C830" i="1"/>
  <c r="B830" i="1"/>
  <c r="C829" i="1"/>
  <c r="B829" i="1"/>
  <c r="C828" i="1"/>
  <c r="B828" i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C817" i="1"/>
  <c r="B817" i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10" i="1"/>
  <c r="B810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5" i="1"/>
  <c r="B735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C703" i="1"/>
  <c r="B703" i="1"/>
  <c r="C702" i="1"/>
  <c r="B702" i="1"/>
  <c r="C701" i="1"/>
  <c r="B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  <c r="C649" i="1"/>
  <c r="B649" i="1"/>
  <c r="C648" i="1"/>
  <c r="B648" i="1"/>
  <c r="C647" i="1"/>
  <c r="B647" i="1"/>
  <c r="C646" i="1"/>
  <c r="B646" i="1"/>
  <c r="C645" i="1"/>
  <c r="B645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C638" i="1"/>
  <c r="B638" i="1"/>
  <c r="C637" i="1"/>
  <c r="B637" i="1"/>
  <c r="C636" i="1"/>
  <c r="B636" i="1"/>
  <c r="C635" i="1"/>
  <c r="B635" i="1"/>
  <c r="C634" i="1"/>
  <c r="B634" i="1"/>
  <c r="C633" i="1"/>
  <c r="B633" i="1"/>
  <c r="C632" i="1"/>
  <c r="B632" i="1"/>
  <c r="C631" i="1"/>
  <c r="B631" i="1"/>
  <c r="C630" i="1"/>
  <c r="B630" i="1"/>
  <c r="C629" i="1"/>
  <c r="B629" i="1"/>
  <c r="C628" i="1"/>
  <c r="B628" i="1"/>
  <c r="C627" i="1"/>
  <c r="B627" i="1"/>
  <c r="C626" i="1"/>
  <c r="B626" i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8" i="1"/>
  <c r="B608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6" i="1"/>
  <c r="B596" i="1"/>
  <c r="C595" i="1"/>
  <c r="B595" i="1"/>
  <c r="C594" i="1"/>
  <c r="B594" i="1"/>
  <c r="C593" i="1"/>
  <c r="B593" i="1"/>
  <c r="C592" i="1"/>
  <c r="B592" i="1"/>
  <c r="C591" i="1"/>
  <c r="B591" i="1"/>
  <c r="C590" i="1"/>
  <c r="B590" i="1"/>
  <c r="C589" i="1"/>
  <c r="B589" i="1"/>
  <c r="C588" i="1"/>
  <c r="B588" i="1"/>
  <c r="C587" i="1"/>
  <c r="B587" i="1"/>
  <c r="C586" i="1"/>
  <c r="B586" i="1"/>
  <c r="C585" i="1"/>
  <c r="B585" i="1"/>
  <c r="C584" i="1"/>
  <c r="B584" i="1"/>
  <c r="C583" i="1"/>
  <c r="B583" i="1"/>
  <c r="C582" i="1"/>
  <c r="B582" i="1"/>
  <c r="C581" i="1"/>
  <c r="B581" i="1"/>
  <c r="C580" i="1"/>
  <c r="B580" i="1"/>
  <c r="C579" i="1"/>
  <c r="B579" i="1"/>
  <c r="C578" i="1"/>
  <c r="B578" i="1"/>
  <c r="C577" i="1"/>
  <c r="B577" i="1"/>
  <c r="C576" i="1"/>
  <c r="B576" i="1"/>
  <c r="C575" i="1"/>
  <c r="B575" i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5" i="1"/>
  <c r="B545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C525" i="1"/>
  <c r="B525" i="1"/>
  <c r="C524" i="1"/>
  <c r="B524" i="1"/>
  <c r="C523" i="1"/>
  <c r="B523" i="1"/>
  <c r="C522" i="1"/>
  <c r="B522" i="1"/>
  <c r="C521" i="1"/>
  <c r="B521" i="1"/>
  <c r="C520" i="1"/>
  <c r="B520" i="1"/>
  <c r="C519" i="1"/>
  <c r="B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4" i="1"/>
  <c r="B504" i="1"/>
  <c r="C503" i="1"/>
  <c r="B503" i="1"/>
  <c r="C502" i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D2" i="1" a="1"/>
  <c r="D905" i="1" s="1"/>
  <c r="C2" i="1"/>
  <c r="B2" i="1"/>
  <c r="D20" i="1" l="1"/>
  <c r="D41" i="1"/>
  <c r="D62" i="1"/>
  <c r="D84" i="1"/>
  <c r="D105" i="1"/>
  <c r="D126" i="1"/>
  <c r="D148" i="1"/>
  <c r="D169" i="1"/>
  <c r="D190" i="1"/>
  <c r="D212" i="1"/>
  <c r="D233" i="1"/>
  <c r="D14" i="1"/>
  <c r="D57" i="1"/>
  <c r="D100" i="1"/>
  <c r="D164" i="1"/>
  <c r="D4" i="1"/>
  <c r="D25" i="1"/>
  <c r="D46" i="1"/>
  <c r="D68" i="1"/>
  <c r="D89" i="1"/>
  <c r="D110" i="1"/>
  <c r="D132" i="1"/>
  <c r="D153" i="1"/>
  <c r="D174" i="1"/>
  <c r="D196" i="1"/>
  <c r="D217" i="1"/>
  <c r="D238" i="1"/>
  <c r="D36" i="1"/>
  <c r="D78" i="1"/>
  <c r="D121" i="1"/>
  <c r="D142" i="1"/>
  <c r="D185" i="1"/>
  <c r="D206" i="1"/>
  <c r="D228" i="1"/>
  <c r="D9" i="1"/>
  <c r="D30" i="1"/>
  <c r="D52" i="1"/>
  <c r="D73" i="1"/>
  <c r="D94" i="1"/>
  <c r="D116" i="1"/>
  <c r="D137" i="1"/>
  <c r="D158" i="1"/>
  <c r="D180" i="1"/>
  <c r="D201" i="1"/>
  <c r="D222" i="1"/>
  <c r="D244" i="1"/>
  <c r="D249" i="1"/>
  <c r="D254" i="1"/>
  <c r="D260" i="1"/>
  <c r="D265" i="1"/>
  <c r="D270" i="1"/>
  <c r="D276" i="1"/>
  <c r="D281" i="1"/>
  <c r="D286" i="1"/>
  <c r="D292" i="1"/>
  <c r="D297" i="1"/>
  <c r="D302" i="1"/>
  <c r="D308" i="1"/>
  <c r="D313" i="1"/>
  <c r="D318" i="1"/>
  <c r="D324" i="1"/>
  <c r="D329" i="1"/>
  <c r="D334" i="1"/>
  <c r="D340" i="1"/>
  <c r="D345" i="1"/>
  <c r="D350" i="1"/>
  <c r="D356" i="1"/>
  <c r="D361" i="1"/>
  <c r="D366" i="1"/>
  <c r="D372" i="1"/>
  <c r="D377" i="1"/>
  <c r="D382" i="1"/>
  <c r="D388" i="1"/>
  <c r="D393" i="1"/>
  <c r="D398" i="1"/>
  <c r="D404" i="1"/>
  <c r="D409" i="1"/>
  <c r="D414" i="1"/>
  <c r="D420" i="1"/>
  <c r="D425" i="1"/>
  <c r="D430" i="1"/>
  <c r="D436" i="1"/>
  <c r="D441" i="1"/>
  <c r="D446" i="1"/>
  <c r="D452" i="1"/>
  <c r="D457" i="1"/>
  <c r="D462" i="1"/>
  <c r="D470" i="1"/>
  <c r="D477" i="1"/>
  <c r="D489" i="1"/>
  <c r="D505" i="1"/>
  <c r="D521" i="1"/>
  <c r="D537" i="1"/>
  <c r="D553" i="1"/>
  <c r="D569" i="1"/>
  <c r="D585" i="1"/>
  <c r="D601" i="1"/>
  <c r="D617" i="1"/>
  <c r="D633" i="1"/>
  <c r="D649" i="1"/>
  <c r="D665" i="1"/>
  <c r="D681" i="1"/>
  <c r="D697" i="1"/>
  <c r="D713" i="1"/>
  <c r="D729" i="1"/>
  <c r="D745" i="1"/>
  <c r="D761" i="1"/>
  <c r="D777" i="1"/>
  <c r="D793" i="1"/>
  <c r="D814" i="1"/>
  <c r="D835" i="1"/>
  <c r="D857" i="1"/>
  <c r="D878" i="1"/>
  <c r="D899" i="1"/>
  <c r="D5" i="1"/>
  <c r="D10" i="1"/>
  <c r="D16" i="1"/>
  <c r="D21" i="1"/>
  <c r="D26" i="1"/>
  <c r="D32" i="1"/>
  <c r="D37" i="1"/>
  <c r="D42" i="1"/>
  <c r="D48" i="1"/>
  <c r="D53" i="1"/>
  <c r="D58" i="1"/>
  <c r="D64" i="1"/>
  <c r="D69" i="1"/>
  <c r="D74" i="1"/>
  <c r="D80" i="1"/>
  <c r="D85" i="1"/>
  <c r="D90" i="1"/>
  <c r="D96" i="1"/>
  <c r="D101" i="1"/>
  <c r="D106" i="1"/>
  <c r="D112" i="1"/>
  <c r="D117" i="1"/>
  <c r="D122" i="1"/>
  <c r="D128" i="1"/>
  <c r="D133" i="1"/>
  <c r="D138" i="1"/>
  <c r="D144" i="1"/>
  <c r="D149" i="1"/>
  <c r="D154" i="1"/>
  <c r="D160" i="1"/>
  <c r="D165" i="1"/>
  <c r="D170" i="1"/>
  <c r="D176" i="1"/>
  <c r="D181" i="1"/>
  <c r="D186" i="1"/>
  <c r="D192" i="1"/>
  <c r="D197" i="1"/>
  <c r="D202" i="1"/>
  <c r="D208" i="1"/>
  <c r="D213" i="1"/>
  <c r="D218" i="1"/>
  <c r="D224" i="1"/>
  <c r="D229" i="1"/>
  <c r="D234" i="1"/>
  <c r="D240" i="1"/>
  <c r="D245" i="1"/>
  <c r="D250" i="1"/>
  <c r="D256" i="1"/>
  <c r="D261" i="1"/>
  <c r="D266" i="1"/>
  <c r="D272" i="1"/>
  <c r="D277" i="1"/>
  <c r="D282" i="1"/>
  <c r="D288" i="1"/>
  <c r="D293" i="1"/>
  <c r="D298" i="1"/>
  <c r="D304" i="1"/>
  <c r="D309" i="1"/>
  <c r="D314" i="1"/>
  <c r="D320" i="1"/>
  <c r="D325" i="1"/>
  <c r="D330" i="1"/>
  <c r="D336" i="1"/>
  <c r="D341" i="1"/>
  <c r="D346" i="1"/>
  <c r="D352" i="1"/>
  <c r="D357" i="1"/>
  <c r="D362" i="1"/>
  <c r="D368" i="1"/>
  <c r="D373" i="1"/>
  <c r="D378" i="1"/>
  <c r="D384" i="1"/>
  <c r="D389" i="1"/>
  <c r="D394" i="1"/>
  <c r="D400" i="1"/>
  <c r="D405" i="1"/>
  <c r="D410" i="1"/>
  <c r="D416" i="1"/>
  <c r="D421" i="1"/>
  <c r="D426" i="1"/>
  <c r="D432" i="1"/>
  <c r="D437" i="1"/>
  <c r="D442" i="1"/>
  <c r="D448" i="1"/>
  <c r="D453" i="1"/>
  <c r="D458" i="1"/>
  <c r="D465" i="1"/>
  <c r="D471" i="1"/>
  <c r="D478" i="1"/>
  <c r="D493" i="1"/>
  <c r="D509" i="1"/>
  <c r="D525" i="1"/>
  <c r="D541" i="1"/>
  <c r="D557" i="1"/>
  <c r="D573" i="1"/>
  <c r="D589" i="1"/>
  <c r="D605" i="1"/>
  <c r="D621" i="1"/>
  <c r="D637" i="1"/>
  <c r="D653" i="1"/>
  <c r="D669" i="1"/>
  <c r="D685" i="1"/>
  <c r="D701" i="1"/>
  <c r="D717" i="1"/>
  <c r="D733" i="1"/>
  <c r="D749" i="1"/>
  <c r="D765" i="1"/>
  <c r="D781" i="1"/>
  <c r="D798" i="1"/>
  <c r="D819" i="1"/>
  <c r="D841" i="1"/>
  <c r="D862" i="1"/>
  <c r="D883" i="1"/>
  <c r="D904" i="1"/>
  <c r="D900" i="1"/>
  <c r="D896" i="1"/>
  <c r="D892" i="1"/>
  <c r="D888" i="1"/>
  <c r="D884" i="1"/>
  <c r="D880" i="1"/>
  <c r="D876" i="1"/>
  <c r="D872" i="1"/>
  <c r="D868" i="1"/>
  <c r="D864" i="1"/>
  <c r="D860" i="1"/>
  <c r="D856" i="1"/>
  <c r="D852" i="1"/>
  <c r="D848" i="1"/>
  <c r="D844" i="1"/>
  <c r="D840" i="1"/>
  <c r="D836" i="1"/>
  <c r="D832" i="1"/>
  <c r="D828" i="1"/>
  <c r="D824" i="1"/>
  <c r="D820" i="1"/>
  <c r="D816" i="1"/>
  <c r="D812" i="1"/>
  <c r="D808" i="1"/>
  <c r="D804" i="1"/>
  <c r="D800" i="1"/>
  <c r="D796" i="1"/>
  <c r="D903" i="1"/>
  <c r="D898" i="1"/>
  <c r="D893" i="1"/>
  <c r="D887" i="1"/>
  <c r="D882" i="1"/>
  <c r="D877" i="1"/>
  <c r="D871" i="1"/>
  <c r="D866" i="1"/>
  <c r="D861" i="1"/>
  <c r="D855" i="1"/>
  <c r="D850" i="1"/>
  <c r="D845" i="1"/>
  <c r="D839" i="1"/>
  <c r="D834" i="1"/>
  <c r="D829" i="1"/>
  <c r="D823" i="1"/>
  <c r="D818" i="1"/>
  <c r="D813" i="1"/>
  <c r="D807" i="1"/>
  <c r="D802" i="1"/>
  <c r="D797" i="1"/>
  <c r="D792" i="1"/>
  <c r="D788" i="1"/>
  <c r="D784" i="1"/>
  <c r="D780" i="1"/>
  <c r="D776" i="1"/>
  <c r="D772" i="1"/>
  <c r="D768" i="1"/>
  <c r="D764" i="1"/>
  <c r="D760" i="1"/>
  <c r="D756" i="1"/>
  <c r="D752" i="1"/>
  <c r="D748" i="1"/>
  <c r="D744" i="1"/>
  <c r="D740" i="1"/>
  <c r="D736" i="1"/>
  <c r="D732" i="1"/>
  <c r="D728" i="1"/>
  <c r="D724" i="1"/>
  <c r="D720" i="1"/>
  <c r="D716" i="1"/>
  <c r="D712" i="1"/>
  <c r="D708" i="1"/>
  <c r="D704" i="1"/>
  <c r="D700" i="1"/>
  <c r="D696" i="1"/>
  <c r="D692" i="1"/>
  <c r="D688" i="1"/>
  <c r="D684" i="1"/>
  <c r="D680" i="1"/>
  <c r="D676" i="1"/>
  <c r="D672" i="1"/>
  <c r="D668" i="1"/>
  <c r="D664" i="1"/>
  <c r="D660" i="1"/>
  <c r="D656" i="1"/>
  <c r="D652" i="1"/>
  <c r="D648" i="1"/>
  <c r="D644" i="1"/>
  <c r="D640" i="1"/>
  <c r="D636" i="1"/>
  <c r="D632" i="1"/>
  <c r="D628" i="1"/>
  <c r="D624" i="1"/>
  <c r="D620" i="1"/>
  <c r="D616" i="1"/>
  <c r="D612" i="1"/>
  <c r="D608" i="1"/>
  <c r="D604" i="1"/>
  <c r="D600" i="1"/>
  <c r="D596" i="1"/>
  <c r="D592" i="1"/>
  <c r="D588" i="1"/>
  <c r="D584" i="1"/>
  <c r="D580" i="1"/>
  <c r="D576" i="1"/>
  <c r="D572" i="1"/>
  <c r="D568" i="1"/>
  <c r="D564" i="1"/>
  <c r="D560" i="1"/>
  <c r="D556" i="1"/>
  <c r="D552" i="1"/>
  <c r="D548" i="1"/>
  <c r="D544" i="1"/>
  <c r="D540" i="1"/>
  <c r="D536" i="1"/>
  <c r="D532" i="1"/>
  <c r="D528" i="1"/>
  <c r="D524" i="1"/>
  <c r="D520" i="1"/>
  <c r="D516" i="1"/>
  <c r="D512" i="1"/>
  <c r="D508" i="1"/>
  <c r="D504" i="1"/>
  <c r="D500" i="1"/>
  <c r="D496" i="1"/>
  <c r="D492" i="1"/>
  <c r="D488" i="1"/>
  <c r="D484" i="1"/>
  <c r="D480" i="1"/>
  <c r="D476" i="1"/>
  <c r="D472" i="1"/>
  <c r="D468" i="1"/>
  <c r="D464" i="1"/>
  <c r="D902" i="1"/>
  <c r="D897" i="1"/>
  <c r="D891" i="1"/>
  <c r="D886" i="1"/>
  <c r="D881" i="1"/>
  <c r="D875" i="1"/>
  <c r="D870" i="1"/>
  <c r="D865" i="1"/>
  <c r="D859" i="1"/>
  <c r="D854" i="1"/>
  <c r="D849" i="1"/>
  <c r="D843" i="1"/>
  <c r="D838" i="1"/>
  <c r="D833" i="1"/>
  <c r="D827" i="1"/>
  <c r="D822" i="1"/>
  <c r="D817" i="1"/>
  <c r="D811" i="1"/>
  <c r="D806" i="1"/>
  <c r="D801" i="1"/>
  <c r="D795" i="1"/>
  <c r="D791" i="1"/>
  <c r="D787" i="1"/>
  <c r="D783" i="1"/>
  <c r="D779" i="1"/>
  <c r="D775" i="1"/>
  <c r="D771" i="1"/>
  <c r="D767" i="1"/>
  <c r="D763" i="1"/>
  <c r="D759" i="1"/>
  <c r="D755" i="1"/>
  <c r="D751" i="1"/>
  <c r="D747" i="1"/>
  <c r="D743" i="1"/>
  <c r="D739" i="1"/>
  <c r="D735" i="1"/>
  <c r="D731" i="1"/>
  <c r="D727" i="1"/>
  <c r="D723" i="1"/>
  <c r="D719" i="1"/>
  <c r="D715" i="1"/>
  <c r="D711" i="1"/>
  <c r="D707" i="1"/>
  <c r="D703" i="1"/>
  <c r="D699" i="1"/>
  <c r="D695" i="1"/>
  <c r="D691" i="1"/>
  <c r="D687" i="1"/>
  <c r="D683" i="1"/>
  <c r="D679" i="1"/>
  <c r="D675" i="1"/>
  <c r="D671" i="1"/>
  <c r="D667" i="1"/>
  <c r="D663" i="1"/>
  <c r="D659" i="1"/>
  <c r="D655" i="1"/>
  <c r="D651" i="1"/>
  <c r="D647" i="1"/>
  <c r="D643" i="1"/>
  <c r="D639" i="1"/>
  <c r="D635" i="1"/>
  <c r="D631" i="1"/>
  <c r="D627" i="1"/>
  <c r="D623" i="1"/>
  <c r="D619" i="1"/>
  <c r="D615" i="1"/>
  <c r="D611" i="1"/>
  <c r="D607" i="1"/>
  <c r="D603" i="1"/>
  <c r="D599" i="1"/>
  <c r="D595" i="1"/>
  <c r="D591" i="1"/>
  <c r="D587" i="1"/>
  <c r="D583" i="1"/>
  <c r="D579" i="1"/>
  <c r="D575" i="1"/>
  <c r="D571" i="1"/>
  <c r="D567" i="1"/>
  <c r="D563" i="1"/>
  <c r="D559" i="1"/>
  <c r="D555" i="1"/>
  <c r="D551" i="1"/>
  <c r="D547" i="1"/>
  <c r="D543" i="1"/>
  <c r="D539" i="1"/>
  <c r="D535" i="1"/>
  <c r="D531" i="1"/>
  <c r="D527" i="1"/>
  <c r="D523" i="1"/>
  <c r="D519" i="1"/>
  <c r="D515" i="1"/>
  <c r="D511" i="1"/>
  <c r="D507" i="1"/>
  <c r="D503" i="1"/>
  <c r="D499" i="1"/>
  <c r="D495" i="1"/>
  <c r="D491" i="1"/>
  <c r="D487" i="1"/>
  <c r="D483" i="1"/>
  <c r="D906" i="1"/>
  <c r="D895" i="1"/>
  <c r="D885" i="1"/>
  <c r="D874" i="1"/>
  <c r="D863" i="1"/>
  <c r="D853" i="1"/>
  <c r="D842" i="1"/>
  <c r="D831" i="1"/>
  <c r="D821" i="1"/>
  <c r="D810" i="1"/>
  <c r="D799" i="1"/>
  <c r="D790" i="1"/>
  <c r="D782" i="1"/>
  <c r="D774" i="1"/>
  <c r="D766" i="1"/>
  <c r="D758" i="1"/>
  <c r="D750" i="1"/>
  <c r="D742" i="1"/>
  <c r="D734" i="1"/>
  <c r="D726" i="1"/>
  <c r="D718" i="1"/>
  <c r="D710" i="1"/>
  <c r="D702" i="1"/>
  <c r="D694" i="1"/>
  <c r="D686" i="1"/>
  <c r="D678" i="1"/>
  <c r="D670" i="1"/>
  <c r="D662" i="1"/>
  <c r="D654" i="1"/>
  <c r="D646" i="1"/>
  <c r="D638" i="1"/>
  <c r="D630" i="1"/>
  <c r="D622" i="1"/>
  <c r="D614" i="1"/>
  <c r="D606" i="1"/>
  <c r="D598" i="1"/>
  <c r="D590" i="1"/>
  <c r="D582" i="1"/>
  <c r="D574" i="1"/>
  <c r="D566" i="1"/>
  <c r="D558" i="1"/>
  <c r="D550" i="1"/>
  <c r="D542" i="1"/>
  <c r="D534" i="1"/>
  <c r="D526" i="1"/>
  <c r="D518" i="1"/>
  <c r="D510" i="1"/>
  <c r="D502" i="1"/>
  <c r="D494" i="1"/>
  <c r="D486" i="1"/>
  <c r="D479" i="1"/>
  <c r="D474" i="1"/>
  <c r="D469" i="1"/>
  <c r="D463" i="1"/>
  <c r="D459" i="1"/>
  <c r="D455" i="1"/>
  <c r="D451" i="1"/>
  <c r="D447" i="1"/>
  <c r="D443" i="1"/>
  <c r="D439" i="1"/>
  <c r="D435" i="1"/>
  <c r="D431" i="1"/>
  <c r="D427" i="1"/>
  <c r="D423" i="1"/>
  <c r="D419" i="1"/>
  <c r="D415" i="1"/>
  <c r="D411" i="1"/>
  <c r="D407" i="1"/>
  <c r="D403" i="1"/>
  <c r="D399" i="1"/>
  <c r="D395" i="1"/>
  <c r="D391" i="1"/>
  <c r="D387" i="1"/>
  <c r="D383" i="1"/>
  <c r="D379" i="1"/>
  <c r="D375" i="1"/>
  <c r="D371" i="1"/>
  <c r="D367" i="1"/>
  <c r="D363" i="1"/>
  <c r="D359" i="1"/>
  <c r="D355" i="1"/>
  <c r="D351" i="1"/>
  <c r="D347" i="1"/>
  <c r="D343" i="1"/>
  <c r="D339" i="1"/>
  <c r="D335" i="1"/>
  <c r="D331" i="1"/>
  <c r="D327" i="1"/>
  <c r="D323" i="1"/>
  <c r="D319" i="1"/>
  <c r="D315" i="1"/>
  <c r="D311" i="1"/>
  <c r="D307" i="1"/>
  <c r="D303" i="1"/>
  <c r="D299" i="1"/>
  <c r="D295" i="1"/>
  <c r="D291" i="1"/>
  <c r="D287" i="1"/>
  <c r="D283" i="1"/>
  <c r="D279" i="1"/>
  <c r="D275" i="1"/>
  <c r="D271" i="1"/>
  <c r="D267" i="1"/>
  <c r="D263" i="1"/>
  <c r="D259" i="1"/>
  <c r="D255" i="1"/>
  <c r="D251" i="1"/>
  <c r="D247" i="1"/>
  <c r="D243" i="1"/>
  <c r="D239" i="1"/>
  <c r="D235" i="1"/>
  <c r="D231" i="1"/>
  <c r="D227" i="1"/>
  <c r="D223" i="1"/>
  <c r="D219" i="1"/>
  <c r="D215" i="1"/>
  <c r="D211" i="1"/>
  <c r="D207" i="1"/>
  <c r="D203" i="1"/>
  <c r="D199" i="1"/>
  <c r="D195" i="1"/>
  <c r="D191" i="1"/>
  <c r="D187" i="1"/>
  <c r="D183" i="1"/>
  <c r="D179" i="1"/>
  <c r="D175" i="1"/>
  <c r="D171" i="1"/>
  <c r="D167" i="1"/>
  <c r="D163" i="1"/>
  <c r="D159" i="1"/>
  <c r="D155" i="1"/>
  <c r="D151" i="1"/>
  <c r="D147" i="1"/>
  <c r="D143" i="1"/>
  <c r="D139" i="1"/>
  <c r="D135" i="1"/>
  <c r="D131" i="1"/>
  <c r="D127" i="1"/>
  <c r="D123" i="1"/>
  <c r="D119" i="1"/>
  <c r="D115" i="1"/>
  <c r="D111" i="1"/>
  <c r="D107" i="1"/>
  <c r="D103" i="1"/>
  <c r="D99" i="1"/>
  <c r="D95" i="1"/>
  <c r="D91" i="1"/>
  <c r="D87" i="1"/>
  <c r="D83" i="1"/>
  <c r="D79" i="1"/>
  <c r="D75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901" i="1"/>
  <c r="D890" i="1"/>
  <c r="D879" i="1"/>
  <c r="D869" i="1"/>
  <c r="D858" i="1"/>
  <c r="D847" i="1"/>
  <c r="D837" i="1"/>
  <c r="D826" i="1"/>
  <c r="D815" i="1"/>
  <c r="D805" i="1"/>
  <c r="D794" i="1"/>
  <c r="D786" i="1"/>
  <c r="D778" i="1"/>
  <c r="D770" i="1"/>
  <c r="D762" i="1"/>
  <c r="D754" i="1"/>
  <c r="D746" i="1"/>
  <c r="D738" i="1"/>
  <c r="D730" i="1"/>
  <c r="D722" i="1"/>
  <c r="D714" i="1"/>
  <c r="D706" i="1"/>
  <c r="D698" i="1"/>
  <c r="D690" i="1"/>
  <c r="D682" i="1"/>
  <c r="D674" i="1"/>
  <c r="D666" i="1"/>
  <c r="D658" i="1"/>
  <c r="D650" i="1"/>
  <c r="D642" i="1"/>
  <c r="D634" i="1"/>
  <c r="D626" i="1"/>
  <c r="D618" i="1"/>
  <c r="D610" i="1"/>
  <c r="D602" i="1"/>
  <c r="D594" i="1"/>
  <c r="D586" i="1"/>
  <c r="D578" i="1"/>
  <c r="D570" i="1"/>
  <c r="D562" i="1"/>
  <c r="D554" i="1"/>
  <c r="D546" i="1"/>
  <c r="D538" i="1"/>
  <c r="D530" i="1"/>
  <c r="D522" i="1"/>
  <c r="D514" i="1"/>
  <c r="D506" i="1"/>
  <c r="D498" i="1"/>
  <c r="D490" i="1"/>
  <c r="D482" i="1"/>
  <c r="D6" i="1"/>
  <c r="D12" i="1"/>
  <c r="D17" i="1"/>
  <c r="D22" i="1"/>
  <c r="D28" i="1"/>
  <c r="D33" i="1"/>
  <c r="D38" i="1"/>
  <c r="D44" i="1"/>
  <c r="D49" i="1"/>
  <c r="D54" i="1"/>
  <c r="D60" i="1"/>
  <c r="D65" i="1"/>
  <c r="D70" i="1"/>
  <c r="D76" i="1"/>
  <c r="D81" i="1"/>
  <c r="D86" i="1"/>
  <c r="D92" i="1"/>
  <c r="D97" i="1"/>
  <c r="D102" i="1"/>
  <c r="D108" i="1"/>
  <c r="D113" i="1"/>
  <c r="D118" i="1"/>
  <c r="D124" i="1"/>
  <c r="D129" i="1"/>
  <c r="D134" i="1"/>
  <c r="D140" i="1"/>
  <c r="D145" i="1"/>
  <c r="D150" i="1"/>
  <c r="D156" i="1"/>
  <c r="D161" i="1"/>
  <c r="D166" i="1"/>
  <c r="D172" i="1"/>
  <c r="D177" i="1"/>
  <c r="D182" i="1"/>
  <c r="D188" i="1"/>
  <c r="D193" i="1"/>
  <c r="D198" i="1"/>
  <c r="D204" i="1"/>
  <c r="D209" i="1"/>
  <c r="D214" i="1"/>
  <c r="D220" i="1"/>
  <c r="D225" i="1"/>
  <c r="D230" i="1"/>
  <c r="D236" i="1"/>
  <c r="D241" i="1"/>
  <c r="D246" i="1"/>
  <c r="D252" i="1"/>
  <c r="D257" i="1"/>
  <c r="D262" i="1"/>
  <c r="D268" i="1"/>
  <c r="D273" i="1"/>
  <c r="D278" i="1"/>
  <c r="D284" i="1"/>
  <c r="D289" i="1"/>
  <c r="D294" i="1"/>
  <c r="D300" i="1"/>
  <c r="D305" i="1"/>
  <c r="D310" i="1"/>
  <c r="D316" i="1"/>
  <c r="D321" i="1"/>
  <c r="D326" i="1"/>
  <c r="D332" i="1"/>
  <c r="D337" i="1"/>
  <c r="D342" i="1"/>
  <c r="D348" i="1"/>
  <c r="D353" i="1"/>
  <c r="D358" i="1"/>
  <c r="D364" i="1"/>
  <c r="D369" i="1"/>
  <c r="D374" i="1"/>
  <c r="D380" i="1"/>
  <c r="D385" i="1"/>
  <c r="D390" i="1"/>
  <c r="D396" i="1"/>
  <c r="D401" i="1"/>
  <c r="D406" i="1"/>
  <c r="D412" i="1"/>
  <c r="D417" i="1"/>
  <c r="D422" i="1"/>
  <c r="D428" i="1"/>
  <c r="D433" i="1"/>
  <c r="D438" i="1"/>
  <c r="D444" i="1"/>
  <c r="D449" i="1"/>
  <c r="D454" i="1"/>
  <c r="D460" i="1"/>
  <c r="D466" i="1"/>
  <c r="D473" i="1"/>
  <c r="D481" i="1"/>
  <c r="D497" i="1"/>
  <c r="D513" i="1"/>
  <c r="D529" i="1"/>
  <c r="D545" i="1"/>
  <c r="D561" i="1"/>
  <c r="D577" i="1"/>
  <c r="D593" i="1"/>
  <c r="D609" i="1"/>
  <c r="D625" i="1"/>
  <c r="D641" i="1"/>
  <c r="D657" i="1"/>
  <c r="D673" i="1"/>
  <c r="D689" i="1"/>
  <c r="D705" i="1"/>
  <c r="D721" i="1"/>
  <c r="D737" i="1"/>
  <c r="D753" i="1"/>
  <c r="D769" i="1"/>
  <c r="D785" i="1"/>
  <c r="D803" i="1"/>
  <c r="D825" i="1"/>
  <c r="D846" i="1"/>
  <c r="D867" i="1"/>
  <c r="D889" i="1"/>
  <c r="D2" i="1"/>
  <c r="D8" i="1"/>
  <c r="D13" i="1"/>
  <c r="D18" i="1"/>
  <c r="D24" i="1"/>
  <c r="D29" i="1"/>
  <c r="D34" i="1"/>
  <c r="D40" i="1"/>
  <c r="D45" i="1"/>
  <c r="D50" i="1"/>
  <c r="D56" i="1"/>
  <c r="D61" i="1"/>
  <c r="D66" i="1"/>
  <c r="D72" i="1"/>
  <c r="D77" i="1"/>
  <c r="D82" i="1"/>
  <c r="D88" i="1"/>
  <c r="D93" i="1"/>
  <c r="D98" i="1"/>
  <c r="D104" i="1"/>
  <c r="D109" i="1"/>
  <c r="D114" i="1"/>
  <c r="D120" i="1"/>
  <c r="D125" i="1"/>
  <c r="D130" i="1"/>
  <c r="D136" i="1"/>
  <c r="D141" i="1"/>
  <c r="D146" i="1"/>
  <c r="D152" i="1"/>
  <c r="D157" i="1"/>
  <c r="D162" i="1"/>
  <c r="D168" i="1"/>
  <c r="D173" i="1"/>
  <c r="D178" i="1"/>
  <c r="D184" i="1"/>
  <c r="D189" i="1"/>
  <c r="D194" i="1"/>
  <c r="D200" i="1"/>
  <c r="D205" i="1"/>
  <c r="D210" i="1"/>
  <c r="D216" i="1"/>
  <c r="D221" i="1"/>
  <c r="D226" i="1"/>
  <c r="D232" i="1"/>
  <c r="D237" i="1"/>
  <c r="D242" i="1"/>
  <c r="D248" i="1"/>
  <c r="D253" i="1"/>
  <c r="D258" i="1"/>
  <c r="D264" i="1"/>
  <c r="D269" i="1"/>
  <c r="D274" i="1"/>
  <c r="D280" i="1"/>
  <c r="D285" i="1"/>
  <c r="D290" i="1"/>
  <c r="D296" i="1"/>
  <c r="D301" i="1"/>
  <c r="D306" i="1"/>
  <c r="D312" i="1"/>
  <c r="D317" i="1"/>
  <c r="D322" i="1"/>
  <c r="D328" i="1"/>
  <c r="D333" i="1"/>
  <c r="D338" i="1"/>
  <c r="D344" i="1"/>
  <c r="D349" i="1"/>
  <c r="D354" i="1"/>
  <c r="D360" i="1"/>
  <c r="D365" i="1"/>
  <c r="D370" i="1"/>
  <c r="D376" i="1"/>
  <c r="D381" i="1"/>
  <c r="D386" i="1"/>
  <c r="D392" i="1"/>
  <c r="D397" i="1"/>
  <c r="D402" i="1"/>
  <c r="D408" i="1"/>
  <c r="D413" i="1"/>
  <c r="D418" i="1"/>
  <c r="D424" i="1"/>
  <c r="D429" i="1"/>
  <c r="D434" i="1"/>
  <c r="D440" i="1"/>
  <c r="D445" i="1"/>
  <c r="D450" i="1"/>
  <c r="D456" i="1"/>
  <c r="D461" i="1"/>
  <c r="D467" i="1"/>
  <c r="D475" i="1"/>
  <c r="D485" i="1"/>
  <c r="D501" i="1"/>
  <c r="D517" i="1"/>
  <c r="D533" i="1"/>
  <c r="D549" i="1"/>
  <c r="D565" i="1"/>
  <c r="D581" i="1"/>
  <c r="D597" i="1"/>
  <c r="D613" i="1"/>
  <c r="D629" i="1"/>
  <c r="D645" i="1"/>
  <c r="D661" i="1"/>
  <c r="D677" i="1"/>
  <c r="D693" i="1"/>
  <c r="D709" i="1"/>
  <c r="D725" i="1"/>
  <c r="D741" i="1"/>
  <c r="D757" i="1"/>
  <c r="D773" i="1"/>
  <c r="D789" i="1"/>
  <c r="D809" i="1"/>
  <c r="D830" i="1"/>
  <c r="D851" i="1"/>
  <c r="D873" i="1"/>
  <c r="D894" i="1"/>
  <c r="E2" i="1" a="1"/>
  <c r="E906" i="1" l="1"/>
  <c r="E902" i="1"/>
  <c r="E898" i="1"/>
  <c r="E894" i="1"/>
  <c r="E890" i="1"/>
  <c r="E886" i="1"/>
  <c r="E882" i="1"/>
  <c r="E878" i="1"/>
  <c r="E874" i="1"/>
  <c r="E870" i="1"/>
  <c r="E866" i="1"/>
  <c r="E862" i="1"/>
  <c r="E858" i="1"/>
  <c r="E854" i="1"/>
  <c r="E850" i="1"/>
  <c r="E846" i="1"/>
  <c r="E842" i="1"/>
  <c r="E838" i="1"/>
  <c r="E834" i="1"/>
  <c r="E830" i="1"/>
  <c r="E826" i="1"/>
  <c r="E822" i="1"/>
  <c r="E818" i="1"/>
  <c r="E814" i="1"/>
  <c r="E810" i="1"/>
  <c r="E806" i="1"/>
  <c r="E802" i="1"/>
  <c r="E798" i="1"/>
  <c r="E794" i="1"/>
  <c r="E790" i="1"/>
  <c r="E786" i="1"/>
  <c r="E782" i="1"/>
  <c r="E778" i="1"/>
  <c r="E774" i="1"/>
  <c r="E770" i="1"/>
  <c r="E766" i="1"/>
  <c r="E762" i="1"/>
  <c r="E758" i="1"/>
  <c r="E754" i="1"/>
  <c r="E750" i="1"/>
  <c r="E746" i="1"/>
  <c r="E742" i="1"/>
  <c r="E738" i="1"/>
  <c r="E734" i="1"/>
  <c r="E730" i="1"/>
  <c r="E726" i="1"/>
  <c r="E722" i="1"/>
  <c r="E718" i="1"/>
  <c r="E714" i="1"/>
  <c r="E710" i="1"/>
  <c r="E706" i="1"/>
  <c r="E702" i="1"/>
  <c r="E698" i="1"/>
  <c r="E694" i="1"/>
  <c r="E690" i="1"/>
  <c r="E686" i="1"/>
  <c r="E682" i="1"/>
  <c r="E678" i="1"/>
  <c r="E674" i="1"/>
  <c r="E670" i="1"/>
  <c r="E666" i="1"/>
  <c r="E662" i="1"/>
  <c r="E658" i="1"/>
  <c r="E654" i="1"/>
  <c r="E650" i="1"/>
  <c r="E646" i="1"/>
  <c r="E642" i="1"/>
  <c r="E638" i="1"/>
  <c r="E634" i="1"/>
  <c r="E630" i="1"/>
  <c r="E626" i="1"/>
  <c r="E622" i="1"/>
  <c r="E618" i="1"/>
  <c r="E614" i="1"/>
  <c r="E610" i="1"/>
  <c r="E606" i="1"/>
  <c r="E602" i="1"/>
  <c r="E598" i="1"/>
  <c r="E594" i="1"/>
  <c r="E590" i="1"/>
  <c r="E586" i="1"/>
  <c r="E582" i="1"/>
  <c r="E578" i="1"/>
  <c r="E574" i="1"/>
  <c r="E570" i="1"/>
  <c r="E905" i="1"/>
  <c r="E901" i="1"/>
  <c r="E897" i="1"/>
  <c r="E893" i="1"/>
  <c r="E889" i="1"/>
  <c r="E885" i="1"/>
  <c r="E881" i="1"/>
  <c r="E877" i="1"/>
  <c r="E873" i="1"/>
  <c r="E869" i="1"/>
  <c r="E865" i="1"/>
  <c r="E861" i="1"/>
  <c r="E857" i="1"/>
  <c r="E853" i="1"/>
  <c r="E849" i="1"/>
  <c r="E845" i="1"/>
  <c r="E841" i="1"/>
  <c r="E837" i="1"/>
  <c r="E833" i="1"/>
  <c r="E829" i="1"/>
  <c r="E825" i="1"/>
  <c r="E821" i="1"/>
  <c r="E817" i="1"/>
  <c r="E813" i="1"/>
  <c r="E809" i="1"/>
  <c r="E805" i="1"/>
  <c r="E801" i="1"/>
  <c r="E797" i="1"/>
  <c r="E793" i="1"/>
  <c r="E789" i="1"/>
  <c r="E785" i="1"/>
  <c r="E781" i="1"/>
  <c r="E777" i="1"/>
  <c r="E773" i="1"/>
  <c r="E769" i="1"/>
  <c r="E765" i="1"/>
  <c r="E761" i="1"/>
  <c r="E757" i="1"/>
  <c r="E753" i="1"/>
  <c r="E749" i="1"/>
  <c r="E745" i="1"/>
  <c r="E741" i="1"/>
  <c r="E737" i="1"/>
  <c r="E733" i="1"/>
  <c r="E729" i="1"/>
  <c r="E725" i="1"/>
  <c r="E721" i="1"/>
  <c r="E717" i="1"/>
  <c r="E713" i="1"/>
  <c r="E709" i="1"/>
  <c r="E705" i="1"/>
  <c r="E701" i="1"/>
  <c r="E697" i="1"/>
  <c r="E693" i="1"/>
  <c r="E689" i="1"/>
  <c r="E685" i="1"/>
  <c r="E681" i="1"/>
  <c r="E677" i="1"/>
  <c r="E673" i="1"/>
  <c r="E669" i="1"/>
  <c r="E665" i="1"/>
  <c r="E661" i="1"/>
  <c r="E657" i="1"/>
  <c r="E653" i="1"/>
  <c r="E649" i="1"/>
  <c r="E645" i="1"/>
  <c r="E641" i="1"/>
  <c r="E637" i="1"/>
  <c r="E633" i="1"/>
  <c r="E629" i="1"/>
  <c r="E625" i="1"/>
  <c r="E621" i="1"/>
  <c r="E617" i="1"/>
  <c r="E613" i="1"/>
  <c r="E609" i="1"/>
  <c r="E605" i="1"/>
  <c r="E601" i="1"/>
  <c r="E597" i="1"/>
  <c r="E593" i="1"/>
  <c r="E589" i="1"/>
  <c r="E585" i="1"/>
  <c r="E581" i="1"/>
  <c r="E577" i="1"/>
  <c r="E573" i="1"/>
  <c r="E569" i="1"/>
  <c r="E904" i="1"/>
  <c r="E896" i="1"/>
  <c r="E888" i="1"/>
  <c r="E880" i="1"/>
  <c r="E872" i="1"/>
  <c r="E864" i="1"/>
  <c r="E856" i="1"/>
  <c r="E848" i="1"/>
  <c r="E840" i="1"/>
  <c r="E832" i="1"/>
  <c r="E824" i="1"/>
  <c r="E816" i="1"/>
  <c r="E808" i="1"/>
  <c r="E800" i="1"/>
  <c r="E792" i="1"/>
  <c r="E784" i="1"/>
  <c r="E776" i="1"/>
  <c r="E768" i="1"/>
  <c r="E760" i="1"/>
  <c r="E752" i="1"/>
  <c r="E744" i="1"/>
  <c r="E736" i="1"/>
  <c r="E728" i="1"/>
  <c r="E720" i="1"/>
  <c r="E712" i="1"/>
  <c r="E704" i="1"/>
  <c r="E696" i="1"/>
  <c r="E688" i="1"/>
  <c r="E680" i="1"/>
  <c r="E672" i="1"/>
  <c r="E664" i="1"/>
  <c r="E656" i="1"/>
  <c r="E648" i="1"/>
  <c r="E640" i="1"/>
  <c r="E632" i="1"/>
  <c r="E624" i="1"/>
  <c r="E616" i="1"/>
  <c r="E608" i="1"/>
  <c r="E600" i="1"/>
  <c r="E592" i="1"/>
  <c r="E584" i="1"/>
  <c r="E576" i="1"/>
  <c r="E568" i="1"/>
  <c r="E564" i="1"/>
  <c r="E560" i="1"/>
  <c r="E556" i="1"/>
  <c r="E552" i="1"/>
  <c r="E548" i="1"/>
  <c r="E544" i="1"/>
  <c r="E540" i="1"/>
  <c r="E536" i="1"/>
  <c r="E532" i="1"/>
  <c r="E528" i="1"/>
  <c r="E524" i="1"/>
  <c r="E520" i="1"/>
  <c r="E516" i="1"/>
  <c r="E512" i="1"/>
  <c r="E508" i="1"/>
  <c r="E504" i="1"/>
  <c r="E500" i="1"/>
  <c r="E496" i="1"/>
  <c r="E492" i="1"/>
  <c r="E488" i="1"/>
  <c r="E484" i="1"/>
  <c r="E480" i="1"/>
  <c r="E476" i="1"/>
  <c r="E472" i="1"/>
  <c r="E468" i="1"/>
  <c r="E464" i="1"/>
  <c r="E460" i="1"/>
  <c r="E456" i="1"/>
  <c r="E452" i="1"/>
  <c r="E448" i="1"/>
  <c r="E444" i="1"/>
  <c r="E440" i="1"/>
  <c r="E436" i="1"/>
  <c r="E432" i="1"/>
  <c r="E428" i="1"/>
  <c r="E424" i="1"/>
  <c r="E420" i="1"/>
  <c r="E416" i="1"/>
  <c r="E412" i="1"/>
  <c r="E408" i="1"/>
  <c r="E404" i="1"/>
  <c r="E400" i="1"/>
  <c r="E903" i="1"/>
  <c r="E895" i="1"/>
  <c r="E887" i="1"/>
  <c r="E879" i="1"/>
  <c r="E871" i="1"/>
  <c r="E863" i="1"/>
  <c r="E855" i="1"/>
  <c r="E847" i="1"/>
  <c r="E839" i="1"/>
  <c r="E831" i="1"/>
  <c r="E823" i="1"/>
  <c r="E815" i="1"/>
  <c r="E807" i="1"/>
  <c r="E799" i="1"/>
  <c r="E791" i="1"/>
  <c r="E783" i="1"/>
  <c r="E775" i="1"/>
  <c r="E767" i="1"/>
  <c r="E759" i="1"/>
  <c r="E751" i="1"/>
  <c r="E743" i="1"/>
  <c r="E735" i="1"/>
  <c r="E727" i="1"/>
  <c r="E719" i="1"/>
  <c r="E711" i="1"/>
  <c r="E703" i="1"/>
  <c r="E695" i="1"/>
  <c r="E687" i="1"/>
  <c r="E679" i="1"/>
  <c r="E671" i="1"/>
  <c r="E663" i="1"/>
  <c r="E655" i="1"/>
  <c r="E647" i="1"/>
  <c r="E639" i="1"/>
  <c r="E631" i="1"/>
  <c r="E623" i="1"/>
  <c r="E615" i="1"/>
  <c r="E607" i="1"/>
  <c r="E599" i="1"/>
  <c r="E591" i="1"/>
  <c r="E583" i="1"/>
  <c r="E575" i="1"/>
  <c r="E567" i="1"/>
  <c r="E563" i="1"/>
  <c r="E559" i="1"/>
  <c r="E555" i="1"/>
  <c r="E551" i="1"/>
  <c r="E547" i="1"/>
  <c r="E543" i="1"/>
  <c r="E539" i="1"/>
  <c r="E535" i="1"/>
  <c r="E531" i="1"/>
  <c r="E527" i="1"/>
  <c r="E523" i="1"/>
  <c r="E519" i="1"/>
  <c r="E515" i="1"/>
  <c r="E511" i="1"/>
  <c r="E507" i="1"/>
  <c r="E503" i="1"/>
  <c r="E499" i="1"/>
  <c r="E495" i="1"/>
  <c r="E491" i="1"/>
  <c r="E487" i="1"/>
  <c r="E483" i="1"/>
  <c r="E479" i="1"/>
  <c r="E475" i="1"/>
  <c r="E471" i="1"/>
  <c r="E467" i="1"/>
  <c r="E463" i="1"/>
  <c r="E459" i="1"/>
  <c r="E455" i="1"/>
  <c r="E451" i="1"/>
  <c r="E447" i="1"/>
  <c r="E443" i="1"/>
  <c r="E439" i="1"/>
  <c r="E435" i="1"/>
  <c r="E431" i="1"/>
  <c r="E427" i="1"/>
  <c r="E423" i="1"/>
  <c r="E419" i="1"/>
  <c r="E415" i="1"/>
  <c r="E411" i="1"/>
  <c r="E407" i="1"/>
  <c r="E403" i="1"/>
  <c r="E399" i="1"/>
  <c r="E900" i="1"/>
  <c r="E884" i="1"/>
  <c r="E868" i="1"/>
  <c r="E852" i="1"/>
  <c r="E836" i="1"/>
  <c r="E820" i="1"/>
  <c r="E804" i="1"/>
  <c r="E788" i="1"/>
  <c r="E772" i="1"/>
  <c r="E756" i="1"/>
  <c r="E740" i="1"/>
  <c r="E724" i="1"/>
  <c r="E708" i="1"/>
  <c r="E692" i="1"/>
  <c r="E676" i="1"/>
  <c r="E660" i="1"/>
  <c r="E644" i="1"/>
  <c r="E628" i="1"/>
  <c r="E612" i="1"/>
  <c r="E596" i="1"/>
  <c r="E580" i="1"/>
  <c r="E566" i="1"/>
  <c r="E558" i="1"/>
  <c r="E550" i="1"/>
  <c r="E542" i="1"/>
  <c r="E534" i="1"/>
  <c r="E526" i="1"/>
  <c r="E518" i="1"/>
  <c r="E510" i="1"/>
  <c r="E502" i="1"/>
  <c r="E494" i="1"/>
  <c r="E486" i="1"/>
  <c r="E478" i="1"/>
  <c r="E470" i="1"/>
  <c r="E462" i="1"/>
  <c r="E454" i="1"/>
  <c r="E446" i="1"/>
  <c r="E438" i="1"/>
  <c r="E430" i="1"/>
  <c r="E422" i="1"/>
  <c r="E414" i="1"/>
  <c r="E406" i="1"/>
  <c r="E398" i="1"/>
  <c r="E394" i="1"/>
  <c r="E390" i="1"/>
  <c r="E386" i="1"/>
  <c r="E382" i="1"/>
  <c r="E378" i="1"/>
  <c r="E374" i="1"/>
  <c r="E370" i="1"/>
  <c r="E366" i="1"/>
  <c r="E362" i="1"/>
  <c r="E358" i="1"/>
  <c r="E354" i="1"/>
  <c r="E350" i="1"/>
  <c r="E346" i="1"/>
  <c r="E342" i="1"/>
  <c r="E338" i="1"/>
  <c r="E334" i="1"/>
  <c r="E330" i="1"/>
  <c r="E326" i="1"/>
  <c r="E322" i="1"/>
  <c r="E318" i="1"/>
  <c r="E314" i="1"/>
  <c r="E310" i="1"/>
  <c r="E306" i="1"/>
  <c r="E302" i="1"/>
  <c r="E298" i="1"/>
  <c r="E294" i="1"/>
  <c r="E290" i="1"/>
  <c r="E286" i="1"/>
  <c r="E282" i="1"/>
  <c r="E278" i="1"/>
  <c r="E274" i="1"/>
  <c r="E270" i="1"/>
  <c r="E266" i="1"/>
  <c r="E262" i="1"/>
  <c r="E258" i="1"/>
  <c r="E254" i="1"/>
  <c r="E250" i="1"/>
  <c r="E246" i="1"/>
  <c r="E242" i="1"/>
  <c r="E238" i="1"/>
  <c r="E234" i="1"/>
  <c r="E230" i="1"/>
  <c r="E226" i="1"/>
  <c r="E222" i="1"/>
  <c r="E218" i="1"/>
  <c r="E214" i="1"/>
  <c r="E210" i="1"/>
  <c r="E206" i="1"/>
  <c r="E202" i="1"/>
  <c r="E198" i="1"/>
  <c r="E194" i="1"/>
  <c r="E190" i="1"/>
  <c r="E186" i="1"/>
  <c r="E182" i="1"/>
  <c r="E178" i="1"/>
  <c r="E174" i="1"/>
  <c r="E170" i="1"/>
  <c r="E166" i="1"/>
  <c r="E162" i="1"/>
  <c r="E158" i="1"/>
  <c r="E154" i="1"/>
  <c r="E150" i="1"/>
  <c r="E146" i="1"/>
  <c r="E142" i="1"/>
  <c r="E138" i="1"/>
  <c r="E134" i="1"/>
  <c r="E130" i="1"/>
  <c r="E126" i="1"/>
  <c r="E122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E899" i="1"/>
  <c r="E883" i="1"/>
  <c r="E867" i="1"/>
  <c r="E851" i="1"/>
  <c r="E835" i="1"/>
  <c r="E819" i="1"/>
  <c r="E803" i="1"/>
  <c r="E787" i="1"/>
  <c r="E771" i="1"/>
  <c r="E755" i="1"/>
  <c r="E739" i="1"/>
  <c r="E723" i="1"/>
  <c r="E707" i="1"/>
  <c r="E691" i="1"/>
  <c r="E675" i="1"/>
  <c r="E659" i="1"/>
  <c r="E643" i="1"/>
  <c r="E627" i="1"/>
  <c r="E611" i="1"/>
  <c r="E595" i="1"/>
  <c r="E579" i="1"/>
  <c r="E565" i="1"/>
  <c r="E557" i="1"/>
  <c r="E549" i="1"/>
  <c r="E541" i="1"/>
  <c r="E533" i="1"/>
  <c r="E525" i="1"/>
  <c r="E517" i="1"/>
  <c r="E509" i="1"/>
  <c r="E501" i="1"/>
  <c r="E493" i="1"/>
  <c r="E485" i="1"/>
  <c r="E477" i="1"/>
  <c r="E469" i="1"/>
  <c r="E461" i="1"/>
  <c r="E453" i="1"/>
  <c r="E445" i="1"/>
  <c r="E437" i="1"/>
  <c r="E429" i="1"/>
  <c r="E421" i="1"/>
  <c r="E413" i="1"/>
  <c r="E405" i="1"/>
  <c r="E397" i="1"/>
  <c r="E393" i="1"/>
  <c r="E389" i="1"/>
  <c r="E385" i="1"/>
  <c r="E381" i="1"/>
  <c r="E377" i="1"/>
  <c r="E373" i="1"/>
  <c r="E369" i="1"/>
  <c r="E365" i="1"/>
  <c r="E361" i="1"/>
  <c r="E357" i="1"/>
  <c r="E353" i="1"/>
  <c r="E349" i="1"/>
  <c r="E345" i="1"/>
  <c r="E341" i="1"/>
  <c r="E337" i="1"/>
  <c r="E333" i="1"/>
  <c r="E329" i="1"/>
  <c r="E325" i="1"/>
  <c r="E321" i="1"/>
  <c r="E317" i="1"/>
  <c r="E313" i="1"/>
  <c r="E309" i="1"/>
  <c r="E305" i="1"/>
  <c r="E301" i="1"/>
  <c r="E297" i="1"/>
  <c r="E293" i="1"/>
  <c r="E289" i="1"/>
  <c r="E285" i="1"/>
  <c r="E281" i="1"/>
  <c r="E277" i="1"/>
  <c r="E273" i="1"/>
  <c r="E269" i="1"/>
  <c r="E265" i="1"/>
  <c r="E261" i="1"/>
  <c r="E257" i="1"/>
  <c r="E253" i="1"/>
  <c r="E249" i="1"/>
  <c r="E245" i="1"/>
  <c r="E241" i="1"/>
  <c r="E237" i="1"/>
  <c r="E233" i="1"/>
  <c r="E229" i="1"/>
  <c r="E225" i="1"/>
  <c r="E221" i="1"/>
  <c r="E217" i="1"/>
  <c r="E213" i="1"/>
  <c r="E209" i="1"/>
  <c r="E205" i="1"/>
  <c r="E201" i="1"/>
  <c r="E197" i="1"/>
  <c r="E193" i="1"/>
  <c r="E189" i="1"/>
  <c r="E185" i="1"/>
  <c r="E181" i="1"/>
  <c r="E177" i="1"/>
  <c r="E173" i="1"/>
  <c r="E169" i="1"/>
  <c r="E165" i="1"/>
  <c r="E161" i="1"/>
  <c r="E157" i="1"/>
  <c r="E153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  <c r="E892" i="1"/>
  <c r="E860" i="1"/>
  <c r="E828" i="1"/>
  <c r="E796" i="1"/>
  <c r="E764" i="1"/>
  <c r="E732" i="1"/>
  <c r="E700" i="1"/>
  <c r="E668" i="1"/>
  <c r="E636" i="1"/>
  <c r="E604" i="1"/>
  <c r="E572" i="1"/>
  <c r="E554" i="1"/>
  <c r="E538" i="1"/>
  <c r="E522" i="1"/>
  <c r="E506" i="1"/>
  <c r="E490" i="1"/>
  <c r="E474" i="1"/>
  <c r="E458" i="1"/>
  <c r="E442" i="1"/>
  <c r="E426" i="1"/>
  <c r="E410" i="1"/>
  <c r="E396" i="1"/>
  <c r="E388" i="1"/>
  <c r="E380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  <c r="E891" i="1"/>
  <c r="E859" i="1"/>
  <c r="E827" i="1"/>
  <c r="E795" i="1"/>
  <c r="E763" i="1"/>
  <c r="E731" i="1"/>
  <c r="E699" i="1"/>
  <c r="E667" i="1"/>
  <c r="E635" i="1"/>
  <c r="E603" i="1"/>
  <c r="E571" i="1"/>
  <c r="E553" i="1"/>
  <c r="E537" i="1"/>
  <c r="E521" i="1"/>
  <c r="E505" i="1"/>
  <c r="E489" i="1"/>
  <c r="E473" i="1"/>
  <c r="E457" i="1"/>
  <c r="E441" i="1"/>
  <c r="E425" i="1"/>
  <c r="E409" i="1"/>
  <c r="E395" i="1"/>
  <c r="E387" i="1"/>
  <c r="E379" i="1"/>
  <c r="E371" i="1"/>
  <c r="E363" i="1"/>
  <c r="E355" i="1"/>
  <c r="E347" i="1"/>
  <c r="E339" i="1"/>
  <c r="E331" i="1"/>
  <c r="E323" i="1"/>
  <c r="E315" i="1"/>
  <c r="E307" i="1"/>
  <c r="E299" i="1"/>
  <c r="E291" i="1"/>
  <c r="E283" i="1"/>
  <c r="E275" i="1"/>
  <c r="E267" i="1"/>
  <c r="E259" i="1"/>
  <c r="E251" i="1"/>
  <c r="E243" i="1"/>
  <c r="E235" i="1"/>
  <c r="E227" i="1"/>
  <c r="E219" i="1"/>
  <c r="E211" i="1"/>
  <c r="E203" i="1"/>
  <c r="E195" i="1"/>
  <c r="E187" i="1"/>
  <c r="E179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E3" i="1"/>
  <c r="E876" i="1"/>
  <c r="E812" i="1"/>
  <c r="E748" i="1"/>
  <c r="E684" i="1"/>
  <c r="E620" i="1"/>
  <c r="E562" i="1"/>
  <c r="E530" i="1"/>
  <c r="E498" i="1"/>
  <c r="E466" i="1"/>
  <c r="E434" i="1"/>
  <c r="E402" i="1"/>
  <c r="E384" i="1"/>
  <c r="E368" i="1"/>
  <c r="E352" i="1"/>
  <c r="E336" i="1"/>
  <c r="E320" i="1"/>
  <c r="E304" i="1"/>
  <c r="E288" i="1"/>
  <c r="E272" i="1"/>
  <c r="E256" i="1"/>
  <c r="E240" i="1"/>
  <c r="E224" i="1"/>
  <c r="E208" i="1"/>
  <c r="E192" i="1"/>
  <c r="E176" i="1"/>
  <c r="E160" i="1"/>
  <c r="E144" i="1"/>
  <c r="E128" i="1"/>
  <c r="E112" i="1"/>
  <c r="E96" i="1"/>
  <c r="E80" i="1"/>
  <c r="E64" i="1"/>
  <c r="E48" i="1"/>
  <c r="E32" i="1"/>
  <c r="E16" i="1"/>
  <c r="E844" i="1"/>
  <c r="E780" i="1"/>
  <c r="E716" i="1"/>
  <c r="E652" i="1"/>
  <c r="E588" i="1"/>
  <c r="E546" i="1"/>
  <c r="E514" i="1"/>
  <c r="E482" i="1"/>
  <c r="E450" i="1"/>
  <c r="E418" i="1"/>
  <c r="E392" i="1"/>
  <c r="E376" i="1"/>
  <c r="E360" i="1"/>
  <c r="E344" i="1"/>
  <c r="E328" i="1"/>
  <c r="E312" i="1"/>
  <c r="E296" i="1"/>
  <c r="E280" i="1"/>
  <c r="E264" i="1"/>
  <c r="E248" i="1"/>
  <c r="E232" i="1"/>
  <c r="E216" i="1"/>
  <c r="E200" i="1"/>
  <c r="E184" i="1"/>
  <c r="E168" i="1"/>
  <c r="E152" i="1"/>
  <c r="E136" i="1"/>
  <c r="E120" i="1"/>
  <c r="E104" i="1"/>
  <c r="E88" i="1"/>
  <c r="E72" i="1"/>
  <c r="E56" i="1"/>
  <c r="E40" i="1"/>
  <c r="E24" i="1"/>
  <c r="E8" i="1"/>
  <c r="E875" i="1"/>
  <c r="E747" i="1"/>
  <c r="E619" i="1"/>
  <c r="E529" i="1"/>
  <c r="E465" i="1"/>
  <c r="E401" i="1"/>
  <c r="E367" i="1"/>
  <c r="E335" i="1"/>
  <c r="E303" i="1"/>
  <c r="E271" i="1"/>
  <c r="E239" i="1"/>
  <c r="E207" i="1"/>
  <c r="E175" i="1"/>
  <c r="E143" i="1"/>
  <c r="E111" i="1"/>
  <c r="E79" i="1"/>
  <c r="E47" i="1"/>
  <c r="E15" i="1"/>
  <c r="E843" i="1"/>
  <c r="E715" i="1"/>
  <c r="E587" i="1"/>
  <c r="E513" i="1"/>
  <c r="E449" i="1"/>
  <c r="E391" i="1"/>
  <c r="E359" i="1"/>
  <c r="E327" i="1"/>
  <c r="E295" i="1"/>
  <c r="E263" i="1"/>
  <c r="E231" i="1"/>
  <c r="E199" i="1"/>
  <c r="E167" i="1"/>
  <c r="E135" i="1"/>
  <c r="E103" i="1"/>
  <c r="E71" i="1"/>
  <c r="E39" i="1"/>
  <c r="E7" i="1"/>
  <c r="E811" i="1"/>
  <c r="E683" i="1"/>
  <c r="E561" i="1"/>
  <c r="E497" i="1"/>
  <c r="E433" i="1"/>
  <c r="E383" i="1"/>
  <c r="E351" i="1"/>
  <c r="E319" i="1"/>
  <c r="E287" i="1"/>
  <c r="E255" i="1"/>
  <c r="E223" i="1"/>
  <c r="E191" i="1"/>
  <c r="E159" i="1"/>
  <c r="E127" i="1"/>
  <c r="E95" i="1"/>
  <c r="E63" i="1"/>
  <c r="E31" i="1"/>
  <c r="E779" i="1"/>
  <c r="E651" i="1"/>
  <c r="E545" i="1"/>
  <c r="E481" i="1"/>
  <c r="E417" i="1"/>
  <c r="E375" i="1"/>
  <c r="E343" i="1"/>
  <c r="E311" i="1"/>
  <c r="E279" i="1"/>
  <c r="E247" i="1"/>
  <c r="E215" i="1"/>
  <c r="E183" i="1"/>
  <c r="E151" i="1"/>
  <c r="E119" i="1"/>
  <c r="E87" i="1"/>
  <c r="E55" i="1"/>
  <c r="E23" i="1"/>
</calcChain>
</file>

<file path=xl/sharedStrings.xml><?xml version="1.0" encoding="utf-8"?>
<sst xmlns="http://schemas.openxmlformats.org/spreadsheetml/2006/main" count="5" uniqueCount="5">
  <si>
    <t>Weight</t>
  </si>
  <si>
    <t>S.No</t>
  </si>
  <si>
    <t>Courier</t>
  </si>
  <si>
    <t>Count</t>
  </si>
  <si>
    <t>AWB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</si>
</sst>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Inconsolata"/>
    </font>
    <font>
      <b/>
      <sz val="10"/>
      <color theme="1"/>
      <name val="Arial"/>
      <family val="2"/>
    </font>
    <font>
      <sz val="9"/>
      <color rgb="FF000000"/>
      <name val="&quot;Google Sans Mono&quot;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theme="7"/>
      </patternFill>
    </fill>
    <fill>
      <patternFill patternType="solid">
        <fgColor theme="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2" fillId="0" borderId="1" xfId="0" applyFont="1" applyBorder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2BD0-3569-4EAD-8433-F2EB63894473}">
  <dimension ref="A1:E906"/>
  <sheetViews>
    <sheetView tabSelected="1" workbookViewId="0">
      <selection activeCell="B1" sqref="B1"/>
    </sheetView>
  </sheetViews>
  <sheetFormatPr defaultRowHeight="15"/>
  <cols>
    <col min="2" max="2" width="20.85546875" customWidth="1"/>
    <col min="3" max="4" width="10.140625" customWidth="1"/>
    <col min="5" max="5" width="24" customWidth="1"/>
  </cols>
  <sheetData>
    <row r="1" spans="1:5" ht="21">
      <c r="A1" s="12" t="s">
        <v>1</v>
      </c>
      <c r="B1" s="12" t="s">
        <v>4</v>
      </c>
      <c r="C1" s="12" t="s">
        <v>0</v>
      </c>
      <c r="D1" s="12" t="s">
        <v>3</v>
      </c>
      <c r="E1" s="12" t="s">
        <v>2</v>
      </c>
    </row>
    <row r="2" spans="1:5">
      <c r="A2" s="1"/>
      <c r="B2" s="2" t="str">
        <f ca="1">IFERROR(__xludf.DUMMYFUNCTION("ARRAYFORMULA(IF(B2:B906 = """", """", VLOOKUP(B2:B906, IMPORTRANGE(""https://docs.google.com/spreadsheets/d/1gm56GLYfWhtLqurbqr9yTYwOPKgDkEqLePLMiLr3FFo/edit?gid=0#gid=0"", ""Sheet1!B:C""), 2, FALSE)))"),"")</f>
        <v/>
      </c>
      <c r="C2" s="2" t="str">
        <f ca="1">IFERROR(__xludf.DUMMYFUNCTION("ARRAYFORMULA(IF(B2:B906 = """", """", VLOOKUP(B2:B906, IMPORTRANGE(""https://docs.google.com/spreadsheets/d/1gm56GLYfWhtLqurbqr9yTYwOPKgDkEqLePLMiLr3FFo/edit?gid=0#gid=0"", ""Sheet1!B:D""), 3, FALSE)))"),"")</f>
        <v/>
      </c>
      <c r="D2" s="3">
        <f t="array" ref="D2:D906">COUNTIF(A$3:A906,A$3:A906)</f>
        <v>1</v>
      </c>
      <c r="E2" s="6" t="str">
        <f t="array" aca="1" ref="E2:E906" ca="1">IF(LEN(B2:B906) = 9, "DTDC",
  IF(LEN(B2:B906) = 11, "ST Courier",
  IF(LEN(B2:B906) = 13, IF(C2:C906 = "DELHIVERY", "DELHIVERY", "REGISTER PARCEL"),
  IF(LEN(B2:B906) = 12, "TRACKON",
  IF(LEN(B2:B906) = 15, "SHIPROCKET", "Unknown")))))</f>
        <v>Unknown</v>
      </c>
    </row>
    <row r="3" spans="1:5" ht="17.25">
      <c r="A3" s="7">
        <v>13733</v>
      </c>
      <c r="B3" s="8">
        <f ca="1">IFERROR(__xludf.DUMMYFUNCTION("""COMPUTED_VALUE"""),58097367801)</f>
        <v>58097367801</v>
      </c>
      <c r="C3" s="4">
        <f ca="1">IFERROR(__xludf.DUMMYFUNCTION("""COMPUTED_VALUE"""),230)</f>
        <v>230</v>
      </c>
      <c r="D3" s="4">
        <v>1</v>
      </c>
      <c r="E3" s="4" t="str">
        <f ca="1"/>
        <v>ST Courier</v>
      </c>
    </row>
    <row r="4" spans="1:5" ht="17.25">
      <c r="A4" s="9">
        <v>13732</v>
      </c>
      <c r="B4" s="10">
        <f ca="1">IFERROR(__xludf.DUMMYFUNCTION("""COMPUTED_VALUE"""),58097367974)</f>
        <v>58097367974</v>
      </c>
      <c r="C4" s="5">
        <f ca="1">IFERROR(__xludf.DUMMYFUNCTION("""COMPUTED_VALUE"""),280)</f>
        <v>280</v>
      </c>
      <c r="D4" s="5">
        <v>1</v>
      </c>
      <c r="E4" s="5" t="str">
        <f ca="1"/>
        <v>ST Courier</v>
      </c>
    </row>
    <row r="5" spans="1:5" ht="17.25">
      <c r="A5" s="9">
        <v>13731</v>
      </c>
      <c r="B5" s="10">
        <f ca="1">IFERROR(__xludf.DUMMYFUNCTION("""COMPUTED_VALUE"""),58097367716)</f>
        <v>58097367716</v>
      </c>
      <c r="C5" s="5">
        <f ca="1">IFERROR(__xludf.DUMMYFUNCTION("""COMPUTED_VALUE"""),300)</f>
        <v>300</v>
      </c>
      <c r="D5" s="5">
        <v>1</v>
      </c>
      <c r="E5" s="5" t="str">
        <f ca="1"/>
        <v>ST Courier</v>
      </c>
    </row>
    <row r="6" spans="1:5" ht="17.25">
      <c r="A6" s="9">
        <v>13730</v>
      </c>
      <c r="B6" s="10">
        <f ca="1">IFERROR(__xludf.DUMMYFUNCTION("""COMPUTED_VALUE"""),58097367775)</f>
        <v>58097367775</v>
      </c>
      <c r="C6" s="5">
        <f ca="1">IFERROR(__xludf.DUMMYFUNCTION("""COMPUTED_VALUE"""),280)</f>
        <v>280</v>
      </c>
      <c r="D6" s="5">
        <v>1</v>
      </c>
      <c r="E6" s="5" t="str">
        <f ca="1"/>
        <v>ST Courier</v>
      </c>
    </row>
    <row r="7" spans="1:5" ht="17.25">
      <c r="A7" s="9">
        <v>13729</v>
      </c>
      <c r="B7" s="10">
        <f ca="1">IFERROR(__xludf.DUMMYFUNCTION("""COMPUTED_VALUE"""),58097367672)</f>
        <v>58097367672</v>
      </c>
      <c r="C7" s="5">
        <f ca="1">IFERROR(__xludf.DUMMYFUNCTION("""COMPUTED_VALUE"""),230)</f>
        <v>230</v>
      </c>
      <c r="D7" s="5">
        <v>1</v>
      </c>
      <c r="E7" s="5" t="str">
        <f ca="1"/>
        <v>ST Courier</v>
      </c>
    </row>
    <row r="8" spans="1:5" ht="17.25">
      <c r="A8" s="9">
        <v>13728</v>
      </c>
      <c r="B8" s="10">
        <f ca="1">IFERROR(__xludf.DUMMYFUNCTION("""COMPUTED_VALUE"""),58097367985)</f>
        <v>58097367985</v>
      </c>
      <c r="C8" s="5">
        <f ca="1">IFERROR(__xludf.DUMMYFUNCTION("""COMPUTED_VALUE"""),280)</f>
        <v>280</v>
      </c>
      <c r="D8" s="5">
        <v>1</v>
      </c>
      <c r="E8" s="5" t="str">
        <f ca="1"/>
        <v>ST Courier</v>
      </c>
    </row>
    <row r="9" spans="1:5" ht="17.25">
      <c r="A9" s="9">
        <v>13727</v>
      </c>
      <c r="B9" s="10">
        <f ca="1">IFERROR(__xludf.DUMMYFUNCTION("""COMPUTED_VALUE"""),58097367576)</f>
        <v>58097367576</v>
      </c>
      <c r="C9" s="5">
        <f ca="1">IFERROR(__xludf.DUMMYFUNCTION("""COMPUTED_VALUE"""),120)</f>
        <v>120</v>
      </c>
      <c r="D9" s="5">
        <v>1</v>
      </c>
      <c r="E9" s="5" t="str">
        <f ca="1"/>
        <v>ST Courier</v>
      </c>
    </row>
    <row r="10" spans="1:5" ht="17.25">
      <c r="A10" s="9">
        <v>13726</v>
      </c>
      <c r="B10" s="10">
        <f ca="1">IFERROR(__xludf.DUMMYFUNCTION("""COMPUTED_VALUE"""),58097367764)</f>
        <v>58097367764</v>
      </c>
      <c r="C10" s="5">
        <f ca="1">IFERROR(__xludf.DUMMYFUNCTION("""COMPUTED_VALUE"""),120)</f>
        <v>120</v>
      </c>
      <c r="D10" s="5">
        <v>1</v>
      </c>
      <c r="E10" s="5" t="str">
        <f ca="1"/>
        <v>ST Courier</v>
      </c>
    </row>
    <row r="11" spans="1:5" ht="17.25">
      <c r="A11" s="9">
        <v>13725</v>
      </c>
      <c r="B11" s="10" t="str">
        <f ca="1">IFERROR(__xludf.DUMMYFUNCTION("""COMPUTED_VALUE"""),"CT540984584IN")</f>
        <v>CT540984584IN</v>
      </c>
      <c r="C11" s="5">
        <f ca="1">IFERROR(__xludf.DUMMYFUNCTION("""COMPUTED_VALUE"""),120)</f>
        <v>120</v>
      </c>
      <c r="D11" s="5">
        <v>1</v>
      </c>
      <c r="E11" s="5" t="str">
        <f ca="1"/>
        <v>REGISTER PARCEL</v>
      </c>
    </row>
    <row r="12" spans="1:5" ht="17.25">
      <c r="A12" s="9">
        <v>13724</v>
      </c>
      <c r="B12" s="10">
        <f ca="1">IFERROR(__xludf.DUMMYFUNCTION("""COMPUTED_VALUE"""),58097367845)</f>
        <v>58097367845</v>
      </c>
      <c r="C12" s="5">
        <f ca="1">IFERROR(__xludf.DUMMYFUNCTION("""COMPUTED_VALUE"""),390)</f>
        <v>390</v>
      </c>
      <c r="D12" s="5">
        <v>1</v>
      </c>
      <c r="E12" s="5" t="str">
        <f ca="1"/>
        <v>ST Courier</v>
      </c>
    </row>
    <row r="13" spans="1:5" ht="17.25">
      <c r="A13" s="9">
        <v>13723</v>
      </c>
      <c r="B13" s="10">
        <f ca="1">IFERROR(__xludf.DUMMYFUNCTION("""COMPUTED_VALUE"""),58097367720)</f>
        <v>58097367720</v>
      </c>
      <c r="C13" s="5">
        <f ca="1">IFERROR(__xludf.DUMMYFUNCTION("""COMPUTED_VALUE"""),390)</f>
        <v>390</v>
      </c>
      <c r="D13" s="5">
        <v>1</v>
      </c>
      <c r="E13" s="5" t="str">
        <f ca="1"/>
        <v>ST Courier</v>
      </c>
    </row>
    <row r="14" spans="1:5" ht="17.25">
      <c r="A14" s="9">
        <v>13722</v>
      </c>
      <c r="B14" s="10" t="str">
        <f ca="1">IFERROR(__xludf.DUMMYFUNCTION("""COMPUTED_VALUE"""),"CT540984690IN")</f>
        <v>CT540984690IN</v>
      </c>
      <c r="C14" s="5">
        <f ca="1">IFERROR(__xludf.DUMMYFUNCTION("""COMPUTED_VALUE"""),1095)</f>
        <v>1095</v>
      </c>
      <c r="D14" s="5">
        <v>1</v>
      </c>
      <c r="E14" s="5" t="str">
        <f ca="1"/>
        <v>REGISTER PARCEL</v>
      </c>
    </row>
    <row r="15" spans="1:5" ht="17.25">
      <c r="A15" s="9">
        <v>13721</v>
      </c>
      <c r="B15" s="10">
        <f ca="1">IFERROR(__xludf.DUMMYFUNCTION("""COMPUTED_VALUE"""),58097368011)</f>
        <v>58097368011</v>
      </c>
      <c r="C15" s="5">
        <f ca="1">IFERROR(__xludf.DUMMYFUNCTION("""COMPUTED_VALUE"""),1290)</f>
        <v>1290</v>
      </c>
      <c r="D15" s="5">
        <v>1</v>
      </c>
      <c r="E15" s="5" t="str">
        <f ca="1"/>
        <v>ST Courier</v>
      </c>
    </row>
    <row r="16" spans="1:5" ht="17.25">
      <c r="A16" s="9">
        <v>13720</v>
      </c>
      <c r="B16" s="10">
        <f ca="1">IFERROR(__xludf.DUMMYFUNCTION("""COMPUTED_VALUE"""),58097367812)</f>
        <v>58097367812</v>
      </c>
      <c r="C16" s="5">
        <f ca="1">IFERROR(__xludf.DUMMYFUNCTION("""COMPUTED_VALUE"""),500)</f>
        <v>500</v>
      </c>
      <c r="D16" s="5">
        <v>1</v>
      </c>
      <c r="E16" s="5" t="str">
        <f ca="1"/>
        <v>ST Courier</v>
      </c>
    </row>
    <row r="17" spans="1:5" ht="17.25">
      <c r="A17" s="9">
        <v>13735</v>
      </c>
      <c r="B17" s="10">
        <f ca="1">IFERROR(__xludf.DUMMYFUNCTION("""COMPUTED_VALUE"""),58097368081)</f>
        <v>58097368081</v>
      </c>
      <c r="C17" s="5">
        <f ca="1">IFERROR(__xludf.DUMMYFUNCTION("""COMPUTED_VALUE"""),130)</f>
        <v>130</v>
      </c>
      <c r="D17" s="5">
        <v>1</v>
      </c>
      <c r="E17" s="5" t="str">
        <f ca="1"/>
        <v>ST Courier</v>
      </c>
    </row>
    <row r="18" spans="1:5" ht="17.25">
      <c r="A18" s="9">
        <v>13751</v>
      </c>
      <c r="B18" s="10">
        <f ca="1">IFERROR(__xludf.DUMMYFUNCTION("""COMPUTED_VALUE"""),58097368582)</f>
        <v>58097368582</v>
      </c>
      <c r="C18" s="5">
        <f ca="1">IFERROR(__xludf.DUMMYFUNCTION("""COMPUTED_VALUE"""),330)</f>
        <v>330</v>
      </c>
      <c r="D18" s="5">
        <v>1</v>
      </c>
      <c r="E18" s="5" t="str">
        <f ca="1"/>
        <v>ST Courier</v>
      </c>
    </row>
    <row r="19" spans="1:5" ht="17.25">
      <c r="A19" s="9">
        <v>13750</v>
      </c>
      <c r="B19" s="10">
        <f ca="1">IFERROR(__xludf.DUMMYFUNCTION("""COMPUTED_VALUE"""),58097368571)</f>
        <v>58097368571</v>
      </c>
      <c r="C19" s="5">
        <f ca="1">IFERROR(__xludf.DUMMYFUNCTION("""COMPUTED_VALUE"""),120)</f>
        <v>120</v>
      </c>
      <c r="D19" s="5">
        <v>1</v>
      </c>
      <c r="E19" s="5" t="str">
        <f ca="1"/>
        <v>ST Courier</v>
      </c>
    </row>
    <row r="20" spans="1:5" ht="17.25">
      <c r="A20" s="9">
        <v>13749</v>
      </c>
      <c r="B20" s="10">
        <f ca="1">IFERROR(__xludf.DUMMYFUNCTION("""COMPUTED_VALUE"""),58097368626)</f>
        <v>58097368626</v>
      </c>
      <c r="C20" s="5">
        <f ca="1">IFERROR(__xludf.DUMMYFUNCTION("""COMPUTED_VALUE"""),900)</f>
        <v>900</v>
      </c>
      <c r="D20" s="5">
        <v>1</v>
      </c>
      <c r="E20" s="5" t="str">
        <f ca="1"/>
        <v>ST Courier</v>
      </c>
    </row>
    <row r="21" spans="1:5" ht="17.25">
      <c r="A21" s="9">
        <v>13748</v>
      </c>
      <c r="B21" s="10">
        <f ca="1">IFERROR(__xludf.DUMMYFUNCTION("""COMPUTED_VALUE"""),58097368523)</f>
        <v>58097368523</v>
      </c>
      <c r="C21" s="5">
        <f ca="1">IFERROR(__xludf.DUMMYFUNCTION("""COMPUTED_VALUE"""),130)</f>
        <v>130</v>
      </c>
      <c r="D21" s="5">
        <v>1</v>
      </c>
      <c r="E21" s="5" t="str">
        <f ca="1"/>
        <v>ST Courier</v>
      </c>
    </row>
    <row r="22" spans="1:5" ht="17.25">
      <c r="A22" s="9">
        <v>13747</v>
      </c>
      <c r="B22" s="10">
        <f ca="1">IFERROR(__xludf.DUMMYFUNCTION("""COMPUTED_VALUE"""),58097368431)</f>
        <v>58097368431</v>
      </c>
      <c r="C22" s="5">
        <f ca="1">IFERROR(__xludf.DUMMYFUNCTION("""COMPUTED_VALUE"""),45)</f>
        <v>45</v>
      </c>
      <c r="D22" s="5">
        <v>1</v>
      </c>
      <c r="E22" s="5" t="str">
        <f ca="1"/>
        <v>ST Courier</v>
      </c>
    </row>
    <row r="23" spans="1:5" ht="17.25">
      <c r="A23" s="9">
        <v>13746</v>
      </c>
      <c r="B23" s="10" t="str">
        <f ca="1">IFERROR(__xludf.DUMMYFUNCTION("""COMPUTED_VALUE"""),"CT540985219IN")</f>
        <v>CT540985219IN</v>
      </c>
      <c r="C23" s="5">
        <f ca="1">IFERROR(__xludf.DUMMYFUNCTION("""COMPUTED_VALUE"""),120)</f>
        <v>120</v>
      </c>
      <c r="D23" s="5">
        <v>1</v>
      </c>
      <c r="E23" s="5" t="str">
        <f ca="1"/>
        <v>REGISTER PARCEL</v>
      </c>
    </row>
    <row r="24" spans="1:5" ht="17.25">
      <c r="A24" s="9">
        <v>13745</v>
      </c>
      <c r="B24" s="10" t="str">
        <f ca="1">IFERROR(__xludf.DUMMYFUNCTION("""COMPUTED_VALUE"""),"C12283080")</f>
        <v>C12283080</v>
      </c>
      <c r="C24" s="5">
        <f ca="1">IFERROR(__xludf.DUMMYFUNCTION("""COMPUTED_VALUE"""),500)</f>
        <v>500</v>
      </c>
      <c r="D24" s="5">
        <v>1</v>
      </c>
      <c r="E24" s="5" t="str">
        <f ca="1"/>
        <v>DTDC</v>
      </c>
    </row>
    <row r="25" spans="1:5" ht="17.25">
      <c r="A25" s="9">
        <v>13744</v>
      </c>
      <c r="B25" s="10">
        <f ca="1">IFERROR(__xludf.DUMMYFUNCTION("""COMPUTED_VALUE"""),58097368475)</f>
        <v>58097368475</v>
      </c>
      <c r="C25" s="5">
        <f ca="1">IFERROR(__xludf.DUMMYFUNCTION("""COMPUTED_VALUE"""),495)</f>
        <v>495</v>
      </c>
      <c r="D25" s="5">
        <v>1</v>
      </c>
      <c r="E25" s="5" t="str">
        <f ca="1"/>
        <v>ST Courier</v>
      </c>
    </row>
    <row r="26" spans="1:5" ht="17.25">
      <c r="A26" s="9">
        <v>13743</v>
      </c>
      <c r="B26" s="10">
        <f ca="1">IFERROR(__xludf.DUMMYFUNCTION("""COMPUTED_VALUE"""),58097368534)</f>
        <v>58097368534</v>
      </c>
      <c r="C26" s="5">
        <f ca="1">IFERROR(__xludf.DUMMYFUNCTION("""COMPUTED_VALUE"""),240)</f>
        <v>240</v>
      </c>
      <c r="D26" s="5">
        <v>1</v>
      </c>
      <c r="E26" s="5" t="str">
        <f ca="1"/>
        <v>ST Courier</v>
      </c>
    </row>
    <row r="27" spans="1:5" ht="17.25">
      <c r="A27" s="9">
        <v>13742</v>
      </c>
      <c r="B27" s="10">
        <f ca="1">IFERROR(__xludf.DUMMYFUNCTION("""COMPUTED_VALUE"""),58097368593)</f>
        <v>58097368593</v>
      </c>
      <c r="C27" s="5">
        <f ca="1">IFERROR(__xludf.DUMMYFUNCTION("""COMPUTED_VALUE"""),620)</f>
        <v>620</v>
      </c>
      <c r="D27" s="5">
        <v>1</v>
      </c>
      <c r="E27" s="5" t="str">
        <f ca="1"/>
        <v>ST Courier</v>
      </c>
    </row>
    <row r="28" spans="1:5" ht="17.25">
      <c r="A28" s="9">
        <v>13741</v>
      </c>
      <c r="B28" s="10">
        <f ca="1">IFERROR(__xludf.DUMMYFUNCTION("""COMPUTED_VALUE"""),58097368442)</f>
        <v>58097368442</v>
      </c>
      <c r="C28" s="5">
        <f ca="1">IFERROR(__xludf.DUMMYFUNCTION("""COMPUTED_VALUE"""),120)</f>
        <v>120</v>
      </c>
      <c r="D28" s="5">
        <v>1</v>
      </c>
      <c r="E28" s="5" t="str">
        <f ca="1"/>
        <v>ST Courier</v>
      </c>
    </row>
    <row r="29" spans="1:5" ht="17.25">
      <c r="A29" s="9">
        <v>13740</v>
      </c>
      <c r="B29" s="10">
        <f ca="1">IFERROR(__xludf.DUMMYFUNCTION("""COMPUTED_VALUE"""),58097368453)</f>
        <v>58097368453</v>
      </c>
      <c r="C29" s="5">
        <f ca="1">IFERROR(__xludf.DUMMYFUNCTION("""COMPUTED_VALUE"""),120)</f>
        <v>120</v>
      </c>
      <c r="D29" s="5">
        <v>1</v>
      </c>
      <c r="E29" s="5" t="str">
        <f ca="1"/>
        <v>ST Courier</v>
      </c>
    </row>
    <row r="30" spans="1:5" ht="17.25">
      <c r="A30" s="9">
        <v>13739</v>
      </c>
      <c r="B30" s="10">
        <f ca="1">IFERROR(__xludf.DUMMYFUNCTION("""COMPUTED_VALUE"""),58097368486)</f>
        <v>58097368486</v>
      </c>
      <c r="C30" s="5">
        <f ca="1">IFERROR(__xludf.DUMMYFUNCTION("""COMPUTED_VALUE"""),120)</f>
        <v>120</v>
      </c>
      <c r="D30" s="5">
        <v>1</v>
      </c>
      <c r="E30" s="5" t="str">
        <f ca="1"/>
        <v>ST Courier</v>
      </c>
    </row>
    <row r="31" spans="1:5" ht="17.25">
      <c r="A31" s="9">
        <v>13738</v>
      </c>
      <c r="B31" s="10">
        <f ca="1">IFERROR(__xludf.DUMMYFUNCTION("""COMPUTED_VALUE"""),58097368696)</f>
        <v>58097368696</v>
      </c>
      <c r="C31" s="5">
        <f ca="1">IFERROR(__xludf.DUMMYFUNCTION("""COMPUTED_VALUE"""),1220)</f>
        <v>1220</v>
      </c>
      <c r="D31" s="5">
        <v>1</v>
      </c>
      <c r="E31" s="5" t="str">
        <f ca="1"/>
        <v>ST Courier</v>
      </c>
    </row>
    <row r="32" spans="1:5" ht="17.25">
      <c r="A32" s="9">
        <v>13737</v>
      </c>
      <c r="B32" s="10">
        <f ca="1">IFERROR(__xludf.DUMMYFUNCTION("""COMPUTED_VALUE"""),58097368663)</f>
        <v>58097368663</v>
      </c>
      <c r="C32" s="5">
        <f ca="1">IFERROR(__xludf.DUMMYFUNCTION("""COMPUTED_VALUE"""),440)</f>
        <v>440</v>
      </c>
      <c r="D32" s="5">
        <v>1</v>
      </c>
      <c r="E32" s="5" t="str">
        <f ca="1"/>
        <v>ST Courier</v>
      </c>
    </row>
    <row r="33" spans="1:5" ht="17.25">
      <c r="A33" s="9">
        <v>13736</v>
      </c>
      <c r="B33" s="10">
        <f ca="1">IFERROR(__xludf.DUMMYFUNCTION("""COMPUTED_VALUE"""),58097368464)</f>
        <v>58097368464</v>
      </c>
      <c r="C33" s="5">
        <f ca="1">IFERROR(__xludf.DUMMYFUNCTION("""COMPUTED_VALUE"""),400)</f>
        <v>400</v>
      </c>
      <c r="D33" s="5">
        <v>1</v>
      </c>
      <c r="E33" s="5" t="str">
        <f ca="1"/>
        <v>ST Courier</v>
      </c>
    </row>
    <row r="34" spans="1:5" ht="17.25">
      <c r="A34" s="9">
        <v>13752</v>
      </c>
      <c r="B34" s="10">
        <f ca="1">IFERROR(__xludf.DUMMYFUNCTION("""COMPUTED_VALUE"""),58097369886)</f>
        <v>58097369886</v>
      </c>
      <c r="C34" s="5">
        <f ca="1">IFERROR(__xludf.DUMMYFUNCTION("""COMPUTED_VALUE"""),660)</f>
        <v>660</v>
      </c>
      <c r="D34" s="5">
        <v>1</v>
      </c>
      <c r="E34" s="5" t="str">
        <f ca="1"/>
        <v>ST Courier</v>
      </c>
    </row>
    <row r="35" spans="1:5" ht="17.25">
      <c r="A35" s="9">
        <v>13753</v>
      </c>
      <c r="B35" s="10">
        <f ca="1">IFERROR(__xludf.DUMMYFUNCTION("""COMPUTED_VALUE"""),58097369761)</f>
        <v>58097369761</v>
      </c>
      <c r="C35" s="5">
        <f ca="1">IFERROR(__xludf.DUMMYFUNCTION("""COMPUTED_VALUE"""),660)</f>
        <v>660</v>
      </c>
      <c r="D35" s="5">
        <v>1</v>
      </c>
      <c r="E35" s="5" t="str">
        <f ca="1"/>
        <v>ST Courier</v>
      </c>
    </row>
    <row r="36" spans="1:5" ht="17.25">
      <c r="A36" s="9">
        <v>13754</v>
      </c>
      <c r="B36" s="10">
        <f ca="1">IFERROR(__xludf.DUMMYFUNCTION("""COMPUTED_VALUE"""),58097369735)</f>
        <v>58097369735</v>
      </c>
      <c r="C36" s="5">
        <f ca="1">IFERROR(__xludf.DUMMYFUNCTION("""COMPUTED_VALUE"""),350)</f>
        <v>350</v>
      </c>
      <c r="D36" s="5">
        <v>1</v>
      </c>
      <c r="E36" s="5" t="str">
        <f ca="1"/>
        <v>ST Courier</v>
      </c>
    </row>
    <row r="37" spans="1:5" ht="17.25">
      <c r="A37" s="9">
        <v>13755</v>
      </c>
      <c r="B37" s="10" t="str">
        <f ca="1">IFERROR(__xludf.DUMMYFUNCTION("""COMPUTED_VALUE"""),"C12334386")</f>
        <v>C12334386</v>
      </c>
      <c r="C37" s="5">
        <f ca="1">IFERROR(__xludf.DUMMYFUNCTION("""COMPUTED_VALUE"""),620)</f>
        <v>620</v>
      </c>
      <c r="D37" s="5">
        <v>1</v>
      </c>
      <c r="E37" s="5" t="str">
        <f ca="1"/>
        <v>DTDC</v>
      </c>
    </row>
    <row r="38" spans="1:5" ht="17.25">
      <c r="A38" s="9">
        <v>13756</v>
      </c>
      <c r="B38" s="10">
        <f ca="1">IFERROR(__xludf.DUMMYFUNCTION("""COMPUTED_VALUE"""),58097370763)</f>
        <v>58097370763</v>
      </c>
      <c r="C38" s="5">
        <f ca="1">IFERROR(__xludf.DUMMYFUNCTION("""COMPUTED_VALUE"""),210)</f>
        <v>210</v>
      </c>
      <c r="D38" s="5">
        <v>1</v>
      </c>
      <c r="E38" s="5" t="str">
        <f ca="1"/>
        <v>ST Courier</v>
      </c>
    </row>
    <row r="39" spans="1:5" ht="17.25">
      <c r="A39" s="9">
        <v>13757</v>
      </c>
      <c r="B39" s="10" t="str">
        <f ca="1">IFERROR(__xludf.DUMMYFUNCTION("""COMPUTED_VALUE"""),"CT540985562IN")</f>
        <v>CT540985562IN</v>
      </c>
      <c r="C39" s="5">
        <f ca="1">IFERROR(__xludf.DUMMYFUNCTION("""COMPUTED_VALUE"""),210)</f>
        <v>210</v>
      </c>
      <c r="D39" s="5">
        <v>1</v>
      </c>
      <c r="E39" s="5" t="str">
        <f ca="1"/>
        <v>REGISTER PARCEL</v>
      </c>
    </row>
    <row r="40" spans="1:5" ht="17.25">
      <c r="A40" s="9">
        <v>13758</v>
      </c>
      <c r="B40" s="10">
        <f ca="1">IFERROR(__xludf.DUMMYFUNCTION("""COMPUTED_VALUE"""),58097370715)</f>
        <v>58097370715</v>
      </c>
      <c r="C40" s="5">
        <f ca="1">IFERROR(__xludf.DUMMYFUNCTION("""COMPUTED_VALUE"""),370)</f>
        <v>370</v>
      </c>
      <c r="D40" s="5">
        <v>2</v>
      </c>
      <c r="E40" s="5" t="str">
        <f ca="1"/>
        <v>ST Courier</v>
      </c>
    </row>
    <row r="41" spans="1:5" ht="17.25">
      <c r="A41" s="9">
        <v>13759</v>
      </c>
      <c r="B41" s="10">
        <f ca="1">IFERROR(__xludf.DUMMYFUNCTION("""COMPUTED_VALUE"""),58097370774)</f>
        <v>58097370774</v>
      </c>
      <c r="C41" s="5">
        <f ca="1">IFERROR(__xludf.DUMMYFUNCTION("""COMPUTED_VALUE"""),3370)</f>
        <v>3370</v>
      </c>
      <c r="D41" s="5">
        <v>1</v>
      </c>
      <c r="E41" s="5" t="str">
        <f ca="1"/>
        <v>ST Courier</v>
      </c>
    </row>
    <row r="42" spans="1:5" ht="17.25">
      <c r="A42" s="9">
        <v>13760</v>
      </c>
      <c r="B42" s="10" t="str">
        <f ca="1">IFERROR(__xludf.DUMMYFUNCTION("""COMPUTED_VALUE"""),"CT540985324IN")</f>
        <v>CT540985324IN</v>
      </c>
      <c r="C42" s="5">
        <f ca="1">IFERROR(__xludf.DUMMYFUNCTION("""COMPUTED_VALUE"""),320)</f>
        <v>320</v>
      </c>
      <c r="D42" s="5">
        <v>1</v>
      </c>
      <c r="E42" s="5" t="str">
        <f ca="1"/>
        <v>REGISTER PARCEL</v>
      </c>
    </row>
    <row r="43" spans="1:5" ht="17.25">
      <c r="A43" s="9">
        <v>13761</v>
      </c>
      <c r="B43" s="10">
        <f ca="1">IFERROR(__xludf.DUMMYFUNCTION("""COMPUTED_VALUE"""),58097370240)</f>
        <v>58097370240</v>
      </c>
      <c r="C43" s="5">
        <f ca="1">IFERROR(__xludf.DUMMYFUNCTION("""COMPUTED_VALUE"""),720)</f>
        <v>720</v>
      </c>
      <c r="D43" s="5">
        <v>1</v>
      </c>
      <c r="E43" s="5" t="str">
        <f ca="1"/>
        <v>ST Courier</v>
      </c>
    </row>
    <row r="44" spans="1:5" ht="17.25">
      <c r="A44" s="9">
        <v>13762</v>
      </c>
      <c r="B44" s="10">
        <f ca="1">IFERROR(__xludf.DUMMYFUNCTION("""COMPUTED_VALUE"""),58097370612)</f>
        <v>58097370612</v>
      </c>
      <c r="C44" s="5">
        <f ca="1">IFERROR(__xludf.DUMMYFUNCTION("""COMPUTED_VALUE"""),210)</f>
        <v>210</v>
      </c>
      <c r="D44" s="5">
        <v>1</v>
      </c>
      <c r="E44" s="5" t="str">
        <f ca="1"/>
        <v>ST Courier</v>
      </c>
    </row>
    <row r="45" spans="1:5" ht="17.25">
      <c r="A45" s="9">
        <v>13763</v>
      </c>
      <c r="B45" s="10">
        <f ca="1">IFERROR(__xludf.DUMMYFUNCTION("""COMPUTED_VALUE"""),58097370601)</f>
        <v>58097370601</v>
      </c>
      <c r="C45" s="5">
        <f ca="1">IFERROR(__xludf.DUMMYFUNCTION("""COMPUTED_VALUE"""),430)</f>
        <v>430</v>
      </c>
      <c r="D45" s="5">
        <v>1</v>
      </c>
      <c r="E45" s="5" t="str">
        <f ca="1"/>
        <v>ST Courier</v>
      </c>
    </row>
    <row r="46" spans="1:5" ht="17.25">
      <c r="A46" s="9">
        <v>13764</v>
      </c>
      <c r="B46" s="10">
        <f ca="1">IFERROR(__xludf.DUMMYFUNCTION("""COMPUTED_VALUE"""),58097370752)</f>
        <v>58097370752</v>
      </c>
      <c r="C46" s="5">
        <f ca="1">IFERROR(__xludf.DUMMYFUNCTION("""COMPUTED_VALUE"""),210)</f>
        <v>210</v>
      </c>
      <c r="D46" s="5">
        <v>1</v>
      </c>
      <c r="E46" s="5" t="str">
        <f ca="1"/>
        <v>ST Courier</v>
      </c>
    </row>
    <row r="47" spans="1:5" ht="17.25">
      <c r="A47" s="9">
        <v>13765</v>
      </c>
      <c r="B47" s="10">
        <f ca="1">IFERROR(__xludf.DUMMYFUNCTION("""COMPUTED_VALUE"""),58097370590)</f>
        <v>58097370590</v>
      </c>
      <c r="C47" s="5">
        <f ca="1">IFERROR(__xludf.DUMMYFUNCTION("""COMPUTED_VALUE"""),210)</f>
        <v>210</v>
      </c>
      <c r="D47" s="5">
        <v>1</v>
      </c>
      <c r="E47" s="5" t="str">
        <f ca="1"/>
        <v>ST Courier</v>
      </c>
    </row>
    <row r="48" spans="1:5" ht="17.25">
      <c r="A48" s="9">
        <v>13766</v>
      </c>
      <c r="B48" s="10" t="str">
        <f ca="1">IFERROR(__xludf.DUMMYFUNCTION("""COMPUTED_VALUE"""),"CT540985372IN")</f>
        <v>CT540985372IN</v>
      </c>
      <c r="C48" s="5">
        <f ca="1">IFERROR(__xludf.DUMMYFUNCTION("""COMPUTED_VALUE"""),300)</f>
        <v>300</v>
      </c>
      <c r="D48" s="5">
        <v>1</v>
      </c>
      <c r="E48" s="5" t="str">
        <f ca="1"/>
        <v>REGISTER PARCEL</v>
      </c>
    </row>
    <row r="49" spans="1:5" ht="17.25">
      <c r="A49" s="9">
        <v>13767</v>
      </c>
      <c r="B49" s="10" t="str">
        <f ca="1">IFERROR(__xludf.DUMMYFUNCTION("""COMPUTED_VALUE"""),"CT540985593IN")</f>
        <v>CT540985593IN</v>
      </c>
      <c r="C49" s="5">
        <f ca="1">IFERROR(__xludf.DUMMYFUNCTION("""COMPUTED_VALUE"""),240)</f>
        <v>240</v>
      </c>
      <c r="D49" s="5">
        <v>1</v>
      </c>
      <c r="E49" s="5" t="str">
        <f ca="1"/>
        <v>REGISTER PARCEL</v>
      </c>
    </row>
    <row r="50" spans="1:5" ht="17.25">
      <c r="A50" s="9">
        <v>13768</v>
      </c>
      <c r="B50" s="10">
        <f ca="1">IFERROR(__xludf.DUMMYFUNCTION("""COMPUTED_VALUE"""),58097370693)</f>
        <v>58097370693</v>
      </c>
      <c r="C50" s="5">
        <f ca="1">IFERROR(__xludf.DUMMYFUNCTION("""COMPUTED_VALUE"""),200)</f>
        <v>200</v>
      </c>
      <c r="D50" s="5">
        <v>1</v>
      </c>
      <c r="E50" s="5" t="str">
        <f ca="1"/>
        <v>ST Courier</v>
      </c>
    </row>
    <row r="51" spans="1:5" ht="17.25">
      <c r="A51" s="9">
        <v>13769</v>
      </c>
      <c r="B51" s="10">
        <f ca="1">IFERROR(__xludf.DUMMYFUNCTION("""COMPUTED_VALUE"""),58097370623)</f>
        <v>58097370623</v>
      </c>
      <c r="C51" s="5">
        <f ca="1">IFERROR(__xludf.DUMMYFUNCTION("""COMPUTED_VALUE"""),210)</f>
        <v>210</v>
      </c>
      <c r="D51" s="5">
        <v>1</v>
      </c>
      <c r="E51" s="5" t="str">
        <f ca="1"/>
        <v>ST Courier</v>
      </c>
    </row>
    <row r="52" spans="1:5" ht="17.25">
      <c r="A52" s="9">
        <v>13770</v>
      </c>
      <c r="B52" s="10">
        <f ca="1">IFERROR(__xludf.DUMMYFUNCTION("""COMPUTED_VALUE"""),58097370284)</f>
        <v>58097370284</v>
      </c>
      <c r="C52" s="5">
        <f ca="1">IFERROR(__xludf.DUMMYFUNCTION("""COMPUTED_VALUE"""),880)</f>
        <v>880</v>
      </c>
      <c r="D52" s="5">
        <v>1</v>
      </c>
      <c r="E52" s="5" t="str">
        <f ca="1"/>
        <v>ST Courier</v>
      </c>
    </row>
    <row r="53" spans="1:5" ht="17.25">
      <c r="A53" s="9">
        <v>13771</v>
      </c>
      <c r="B53" s="10">
        <f ca="1">IFERROR(__xludf.DUMMYFUNCTION("""COMPUTED_VALUE"""),58097370682)</f>
        <v>58097370682</v>
      </c>
      <c r="C53" s="5">
        <f ca="1">IFERROR(__xludf.DUMMYFUNCTION("""COMPUTED_VALUE"""),320)</f>
        <v>320</v>
      </c>
      <c r="D53" s="5">
        <v>1</v>
      </c>
      <c r="E53" s="5" t="str">
        <f ca="1"/>
        <v>ST Courier</v>
      </c>
    </row>
    <row r="54" spans="1:5" ht="17.25">
      <c r="A54" s="9">
        <v>13772</v>
      </c>
      <c r="B54" s="10">
        <f ca="1">IFERROR(__xludf.DUMMYFUNCTION("""COMPUTED_VALUE"""),58097370251)</f>
        <v>58097370251</v>
      </c>
      <c r="C54" s="5">
        <f ca="1">IFERROR(__xludf.DUMMYFUNCTION("""COMPUTED_VALUE"""),590)</f>
        <v>590</v>
      </c>
      <c r="D54" s="5">
        <v>1</v>
      </c>
      <c r="E54" s="5" t="str">
        <f ca="1"/>
        <v>ST Courier</v>
      </c>
    </row>
    <row r="55" spans="1:5" ht="17.25">
      <c r="A55" s="9">
        <v>13773</v>
      </c>
      <c r="B55" s="10" t="str">
        <f ca="1">IFERROR(__xludf.DUMMYFUNCTION("""COMPUTED_VALUE"""),"CT540985443IN")</f>
        <v>CT540985443IN</v>
      </c>
      <c r="C55" s="5">
        <f ca="1">IFERROR(__xludf.DUMMYFUNCTION("""COMPUTED_VALUE"""),320)</f>
        <v>320</v>
      </c>
      <c r="D55" s="5">
        <v>1</v>
      </c>
      <c r="E55" s="5" t="str">
        <f ca="1"/>
        <v>REGISTER PARCEL</v>
      </c>
    </row>
    <row r="56" spans="1:5" ht="17.25">
      <c r="A56" s="9">
        <v>13776</v>
      </c>
      <c r="B56" s="10">
        <f ca="1">IFERROR(__xludf.DUMMYFUNCTION("""COMPUTED_VALUE"""),58097370796)</f>
        <v>58097370796</v>
      </c>
      <c r="C56" s="5">
        <f ca="1">IFERROR(__xludf.DUMMYFUNCTION("""COMPUTED_VALUE"""),210)</f>
        <v>210</v>
      </c>
      <c r="D56" s="5">
        <v>1</v>
      </c>
      <c r="E56" s="5" t="str">
        <f ca="1"/>
        <v>ST Courier</v>
      </c>
    </row>
    <row r="57" spans="1:5" ht="17.25">
      <c r="A57" s="9">
        <v>13775</v>
      </c>
      <c r="B57" s="10">
        <f ca="1">IFERROR(__xludf.DUMMYFUNCTION("""COMPUTED_VALUE"""),58097370660)</f>
        <v>58097370660</v>
      </c>
      <c r="C57" s="5">
        <f ca="1">IFERROR(__xludf.DUMMYFUNCTION("""COMPUTED_VALUE"""),210)</f>
        <v>210</v>
      </c>
      <c r="D57" s="5">
        <v>1</v>
      </c>
      <c r="E57" s="5" t="str">
        <f ca="1"/>
        <v>ST Courier</v>
      </c>
    </row>
    <row r="58" spans="1:5" ht="17.25">
      <c r="A58" s="9">
        <v>13774</v>
      </c>
      <c r="B58" s="10">
        <f ca="1">IFERROR(__xludf.DUMMYFUNCTION("""COMPUTED_VALUE"""),58097370785)</f>
        <v>58097370785</v>
      </c>
      <c r="C58" s="5">
        <f ca="1">IFERROR(__xludf.DUMMYFUNCTION("""COMPUTED_VALUE"""),440)</f>
        <v>440</v>
      </c>
      <c r="D58" s="5">
        <v>1</v>
      </c>
      <c r="E58" s="5" t="str">
        <f ca="1"/>
        <v>ST Courier</v>
      </c>
    </row>
    <row r="59" spans="1:5" ht="17.25">
      <c r="A59" s="9">
        <v>13777</v>
      </c>
      <c r="B59" s="10">
        <f ca="1">IFERROR(__xludf.DUMMYFUNCTION("""COMPUTED_VALUE"""),58097370704)</f>
        <v>58097370704</v>
      </c>
      <c r="C59" s="5">
        <f ca="1">IFERROR(__xludf.DUMMYFUNCTION("""COMPUTED_VALUE"""),210)</f>
        <v>210</v>
      </c>
      <c r="D59" s="5">
        <v>1</v>
      </c>
      <c r="E59" s="5" t="str">
        <f ca="1"/>
        <v>ST Courier</v>
      </c>
    </row>
    <row r="60" spans="1:5" ht="17.25">
      <c r="A60" s="9">
        <v>13778</v>
      </c>
      <c r="B60" s="10" t="str">
        <f ca="1">IFERROR(__xludf.DUMMYFUNCTION("""COMPUTED_VALUE"""),"CT540985430IN")</f>
        <v>CT540985430IN</v>
      </c>
      <c r="C60" s="5">
        <f ca="1">IFERROR(__xludf.DUMMYFUNCTION("""COMPUTED_VALUE"""),140)</f>
        <v>140</v>
      </c>
      <c r="D60" s="5">
        <v>1</v>
      </c>
      <c r="E60" s="5" t="str">
        <f ca="1"/>
        <v>REGISTER PARCEL</v>
      </c>
    </row>
    <row r="61" spans="1:5" ht="17.25">
      <c r="A61" s="9">
        <v>13779</v>
      </c>
      <c r="B61" s="10" t="str">
        <f ca="1">IFERROR(__xludf.DUMMYFUNCTION("""COMPUTED_VALUE"""),"CT540985987IN")</f>
        <v>CT540985987IN</v>
      </c>
      <c r="C61" s="5">
        <f ca="1">IFERROR(__xludf.DUMMYFUNCTION("""COMPUTED_VALUE"""),230)</f>
        <v>230</v>
      </c>
      <c r="D61" s="5">
        <v>1</v>
      </c>
      <c r="E61" s="5" t="str">
        <f ca="1"/>
        <v>REGISTER PARCEL</v>
      </c>
    </row>
    <row r="62" spans="1:5" ht="17.25">
      <c r="A62" s="9">
        <v>13780</v>
      </c>
      <c r="B62" s="10">
        <f ca="1">IFERROR(__xludf.DUMMYFUNCTION("""COMPUTED_VALUE"""),58097371102)</f>
        <v>58097371102</v>
      </c>
      <c r="C62" s="5">
        <f ca="1">IFERROR(__xludf.DUMMYFUNCTION("""COMPUTED_VALUE"""),120)</f>
        <v>120</v>
      </c>
      <c r="D62" s="5">
        <v>1</v>
      </c>
      <c r="E62" s="5" t="str">
        <f ca="1"/>
        <v>ST Courier</v>
      </c>
    </row>
    <row r="63" spans="1:5" ht="17.25">
      <c r="A63" s="9">
        <v>13781</v>
      </c>
      <c r="B63" s="10">
        <f ca="1">IFERROR(__xludf.DUMMYFUNCTION("""COMPUTED_VALUE"""),58097371021)</f>
        <v>58097371021</v>
      </c>
      <c r="C63" s="5">
        <f ca="1">IFERROR(__xludf.DUMMYFUNCTION("""COMPUTED_VALUE"""),230)</f>
        <v>230</v>
      </c>
      <c r="D63" s="5">
        <v>1</v>
      </c>
      <c r="E63" s="5" t="str">
        <f ca="1"/>
        <v>ST Courier</v>
      </c>
    </row>
    <row r="64" spans="1:5" ht="17.25">
      <c r="A64" s="9">
        <v>13782</v>
      </c>
      <c r="B64" s="10">
        <f ca="1">IFERROR(__xludf.DUMMYFUNCTION("""COMPUTED_VALUE"""),58097370995)</f>
        <v>58097370995</v>
      </c>
      <c r="C64" s="5">
        <f ca="1">IFERROR(__xludf.DUMMYFUNCTION("""COMPUTED_VALUE"""),230)</f>
        <v>230</v>
      </c>
      <c r="D64" s="5">
        <v>1</v>
      </c>
      <c r="E64" s="5" t="str">
        <f ca="1"/>
        <v>ST Courier</v>
      </c>
    </row>
    <row r="65" spans="1:5" ht="17.25">
      <c r="A65" s="9">
        <v>13783</v>
      </c>
      <c r="B65" s="10">
        <f ca="1">IFERROR(__xludf.DUMMYFUNCTION("""COMPUTED_VALUE"""),58097371043)</f>
        <v>58097371043</v>
      </c>
      <c r="C65" s="5">
        <f ca="1">IFERROR(__xludf.DUMMYFUNCTION("""COMPUTED_VALUE"""),230)</f>
        <v>230</v>
      </c>
      <c r="D65" s="5">
        <v>1</v>
      </c>
      <c r="E65" s="5" t="str">
        <f ca="1"/>
        <v>ST Courier</v>
      </c>
    </row>
    <row r="66" spans="1:5" ht="17.25">
      <c r="A66" s="9">
        <v>13784</v>
      </c>
      <c r="B66" s="10">
        <f ca="1">IFERROR(__xludf.DUMMYFUNCTION("""COMPUTED_VALUE"""),58097370984)</f>
        <v>58097370984</v>
      </c>
      <c r="C66" s="5">
        <f ca="1">IFERROR(__xludf.DUMMYFUNCTION("""COMPUTED_VALUE"""),340)</f>
        <v>340</v>
      </c>
      <c r="D66" s="5">
        <v>1</v>
      </c>
      <c r="E66" s="5" t="str">
        <f ca="1"/>
        <v>ST Courier</v>
      </c>
    </row>
    <row r="67" spans="1:5" ht="17.25">
      <c r="A67" s="9">
        <v>13785</v>
      </c>
      <c r="B67" s="10">
        <f ca="1">IFERROR(__xludf.DUMMYFUNCTION("""COMPUTED_VALUE"""),58097370973)</f>
        <v>58097370973</v>
      </c>
      <c r="C67" s="5">
        <f ca="1">IFERROR(__xludf.DUMMYFUNCTION("""COMPUTED_VALUE"""),220)</f>
        <v>220</v>
      </c>
      <c r="D67" s="5">
        <v>1</v>
      </c>
      <c r="E67" s="5" t="str">
        <f ca="1"/>
        <v>ST Courier</v>
      </c>
    </row>
    <row r="68" spans="1:5" ht="17.25">
      <c r="A68" s="9">
        <v>13786</v>
      </c>
      <c r="B68" s="10">
        <f ca="1">IFERROR(__xludf.DUMMYFUNCTION("""COMPUTED_VALUE"""),58097371010)</f>
        <v>58097371010</v>
      </c>
      <c r="C68" s="5">
        <f ca="1">IFERROR(__xludf.DUMMYFUNCTION("""COMPUTED_VALUE"""),230)</f>
        <v>230</v>
      </c>
      <c r="D68" s="5">
        <v>1</v>
      </c>
      <c r="E68" s="5" t="str">
        <f ca="1"/>
        <v>ST Courier</v>
      </c>
    </row>
    <row r="69" spans="1:5" ht="17.25">
      <c r="A69" s="9">
        <v>13787</v>
      </c>
      <c r="B69" s="10">
        <f ca="1">IFERROR(__xludf.DUMMYFUNCTION("""COMPUTED_VALUE"""),58097371006)</f>
        <v>58097371006</v>
      </c>
      <c r="C69" s="5">
        <f ca="1">IFERROR(__xludf.DUMMYFUNCTION("""COMPUTED_VALUE"""),660)</f>
        <v>660</v>
      </c>
      <c r="D69" s="5">
        <v>1</v>
      </c>
      <c r="E69" s="5" t="str">
        <f ca="1"/>
        <v>ST Courier</v>
      </c>
    </row>
    <row r="70" spans="1:5" ht="17.25">
      <c r="A70" s="9">
        <v>13788</v>
      </c>
      <c r="B70" s="10">
        <f ca="1">IFERROR(__xludf.DUMMYFUNCTION("""COMPUTED_VALUE"""),58097371054)</f>
        <v>58097371054</v>
      </c>
      <c r="C70" s="5">
        <f ca="1">IFERROR(__xludf.DUMMYFUNCTION("""COMPUTED_VALUE"""),230)</f>
        <v>230</v>
      </c>
      <c r="D70" s="5">
        <v>1</v>
      </c>
      <c r="E70" s="5" t="str">
        <f ca="1"/>
        <v>ST Courier</v>
      </c>
    </row>
    <row r="71" spans="1:5" ht="17.25">
      <c r="A71" s="9">
        <v>13789</v>
      </c>
      <c r="B71" s="10">
        <f ca="1">IFERROR(__xludf.DUMMYFUNCTION("""COMPUTED_VALUE"""),58097371080)</f>
        <v>58097371080</v>
      </c>
      <c r="C71" s="5">
        <f ca="1">IFERROR(__xludf.DUMMYFUNCTION("""COMPUTED_VALUE"""),230)</f>
        <v>230</v>
      </c>
      <c r="D71" s="5">
        <v>1</v>
      </c>
      <c r="E71" s="5" t="str">
        <f ca="1"/>
        <v>ST Courier</v>
      </c>
    </row>
    <row r="72" spans="1:5" ht="17.25">
      <c r="A72" s="9">
        <v>13790</v>
      </c>
      <c r="B72" s="10">
        <f ca="1">IFERROR(__xludf.DUMMYFUNCTION("""COMPUTED_VALUE"""),58097371032)</f>
        <v>58097371032</v>
      </c>
      <c r="C72" s="5">
        <f ca="1">IFERROR(__xludf.DUMMYFUNCTION("""COMPUTED_VALUE"""),245)</f>
        <v>245</v>
      </c>
      <c r="D72" s="5">
        <v>1</v>
      </c>
      <c r="E72" s="5" t="str">
        <f ca="1"/>
        <v>ST Courier</v>
      </c>
    </row>
    <row r="73" spans="1:5" ht="17.25">
      <c r="A73" s="9">
        <v>13791</v>
      </c>
      <c r="B73" s="10">
        <f ca="1">IFERROR(__xludf.DUMMYFUNCTION("""COMPUTED_VALUE"""),58097371065)</f>
        <v>58097371065</v>
      </c>
      <c r="C73" s="5">
        <f ca="1">IFERROR(__xludf.DUMMYFUNCTION("""COMPUTED_VALUE"""),220)</f>
        <v>220</v>
      </c>
      <c r="D73" s="5">
        <v>1</v>
      </c>
      <c r="E73" s="5" t="str">
        <f ca="1"/>
        <v>ST Courier</v>
      </c>
    </row>
    <row r="74" spans="1:5" ht="17.25">
      <c r="A74" s="9">
        <v>13792</v>
      </c>
      <c r="B74" s="10">
        <f ca="1">IFERROR(__xludf.DUMMYFUNCTION("""COMPUTED_VALUE"""),58097371091)</f>
        <v>58097371091</v>
      </c>
      <c r="C74" s="5">
        <f ca="1">IFERROR(__xludf.DUMMYFUNCTION("""COMPUTED_VALUE"""),370)</f>
        <v>370</v>
      </c>
      <c r="D74" s="5">
        <v>1</v>
      </c>
      <c r="E74" s="5" t="str">
        <f ca="1"/>
        <v>ST Courier</v>
      </c>
    </row>
    <row r="75" spans="1:5" ht="17.25">
      <c r="A75" s="9">
        <v>13793</v>
      </c>
      <c r="B75" s="10">
        <f ca="1">IFERROR(__xludf.DUMMYFUNCTION("""COMPUTED_VALUE"""),58097371076)</f>
        <v>58097371076</v>
      </c>
      <c r="C75" s="5">
        <f ca="1">IFERROR(__xludf.DUMMYFUNCTION("""COMPUTED_VALUE"""),280)</f>
        <v>280</v>
      </c>
      <c r="D75" s="5">
        <v>1</v>
      </c>
      <c r="E75" s="5" t="str">
        <f ca="1"/>
        <v>ST Courier</v>
      </c>
    </row>
    <row r="76" spans="1:5" ht="17.25">
      <c r="A76" s="9">
        <v>13794</v>
      </c>
      <c r="B76" s="10">
        <f ca="1">IFERROR(__xludf.DUMMYFUNCTION("""COMPUTED_VALUE"""),58097371765)</f>
        <v>58097371765</v>
      </c>
      <c r="C76" s="5">
        <f ca="1">IFERROR(__xludf.DUMMYFUNCTION("""COMPUTED_VALUE"""),280)</f>
        <v>280</v>
      </c>
      <c r="D76" s="5">
        <v>1</v>
      </c>
      <c r="E76" s="5" t="str">
        <f ca="1"/>
        <v>ST Courier</v>
      </c>
    </row>
    <row r="77" spans="1:5" ht="17.25">
      <c r="A77" s="9">
        <v>13795</v>
      </c>
      <c r="B77" s="10">
        <f ca="1">IFERROR(__xludf.DUMMYFUNCTION("""COMPUTED_VALUE"""),58097371706)</f>
        <v>58097371706</v>
      </c>
      <c r="C77" s="5">
        <f ca="1">IFERROR(__xludf.DUMMYFUNCTION("""COMPUTED_VALUE"""),540)</f>
        <v>540</v>
      </c>
      <c r="D77" s="5">
        <v>1</v>
      </c>
      <c r="E77" s="5" t="str">
        <f ca="1"/>
        <v>ST Courier</v>
      </c>
    </row>
    <row r="78" spans="1:5" ht="17.25">
      <c r="A78" s="9">
        <v>13796</v>
      </c>
      <c r="B78" s="10">
        <f ca="1">IFERROR(__xludf.DUMMYFUNCTION("""COMPUTED_VALUE"""),58097371776)</f>
        <v>58097371776</v>
      </c>
      <c r="C78" s="5">
        <f ca="1">IFERROR(__xludf.DUMMYFUNCTION("""COMPUTED_VALUE"""),230)</f>
        <v>230</v>
      </c>
      <c r="D78" s="5">
        <v>1</v>
      </c>
      <c r="E78" s="5" t="str">
        <f ca="1"/>
        <v>ST Courier</v>
      </c>
    </row>
    <row r="79" spans="1:5" ht="17.25">
      <c r="A79" s="9">
        <v>13797</v>
      </c>
      <c r="B79" s="10">
        <f ca="1">IFERROR(__xludf.DUMMYFUNCTION("""COMPUTED_VALUE"""),58097371791)</f>
        <v>58097371791</v>
      </c>
      <c r="C79" s="5">
        <f ca="1">IFERROR(__xludf.DUMMYFUNCTION("""COMPUTED_VALUE"""),680)</f>
        <v>680</v>
      </c>
      <c r="D79" s="5">
        <v>1</v>
      </c>
      <c r="E79" s="5" t="str">
        <f ca="1"/>
        <v>ST Courier</v>
      </c>
    </row>
    <row r="80" spans="1:5" ht="17.25">
      <c r="A80" s="9">
        <v>13798</v>
      </c>
      <c r="B80" s="10">
        <f ca="1">IFERROR(__xludf.DUMMYFUNCTION("""COMPUTED_VALUE"""),58097371916)</f>
        <v>58097371916</v>
      </c>
      <c r="C80" s="5">
        <f ca="1">IFERROR(__xludf.DUMMYFUNCTION("""COMPUTED_VALUE"""),1230)</f>
        <v>1230</v>
      </c>
      <c r="D80" s="5">
        <v>1</v>
      </c>
      <c r="E80" s="5" t="str">
        <f ca="1"/>
        <v>ST Courier</v>
      </c>
    </row>
    <row r="81" spans="1:5" ht="17.25">
      <c r="A81" s="9">
        <v>13799</v>
      </c>
      <c r="B81" s="10">
        <f ca="1">IFERROR(__xludf.DUMMYFUNCTION("""COMPUTED_VALUE"""),58097371920)</f>
        <v>58097371920</v>
      </c>
      <c r="C81" s="5">
        <f ca="1">IFERROR(__xludf.DUMMYFUNCTION("""COMPUTED_VALUE"""),210)</f>
        <v>210</v>
      </c>
      <c r="D81" s="5">
        <v>1</v>
      </c>
      <c r="E81" s="5" t="str">
        <f ca="1"/>
        <v>ST Courier</v>
      </c>
    </row>
    <row r="82" spans="1:5" ht="17.25">
      <c r="A82" s="9">
        <v>13800</v>
      </c>
      <c r="B82" s="10">
        <f ca="1">IFERROR(__xludf.DUMMYFUNCTION("""COMPUTED_VALUE"""),58097372115)</f>
        <v>58097372115</v>
      </c>
      <c r="C82" s="5">
        <f ca="1">IFERROR(__xludf.DUMMYFUNCTION("""COMPUTED_VALUE"""),210)</f>
        <v>210</v>
      </c>
      <c r="D82" s="5">
        <v>1</v>
      </c>
      <c r="E82" s="5" t="str">
        <f ca="1"/>
        <v>ST Courier</v>
      </c>
    </row>
    <row r="83" spans="1:5" ht="17.25">
      <c r="A83" s="9">
        <v>13801</v>
      </c>
      <c r="B83" s="10">
        <f ca="1">IFERROR(__xludf.DUMMYFUNCTION("""COMPUTED_VALUE"""),58097372056)</f>
        <v>58097372056</v>
      </c>
      <c r="C83" s="5">
        <f ca="1">IFERROR(__xludf.DUMMYFUNCTION("""COMPUTED_VALUE"""),220)</f>
        <v>220</v>
      </c>
      <c r="D83" s="5">
        <v>1</v>
      </c>
      <c r="E83" s="5" t="str">
        <f ca="1"/>
        <v>ST Courier</v>
      </c>
    </row>
    <row r="84" spans="1:5" ht="17.25">
      <c r="A84" s="9">
        <v>13802</v>
      </c>
      <c r="B84" s="10">
        <f ca="1">IFERROR(__xludf.DUMMYFUNCTION("""COMPUTED_VALUE"""),58097372104)</f>
        <v>58097372104</v>
      </c>
      <c r="C84" s="5">
        <f ca="1">IFERROR(__xludf.DUMMYFUNCTION("""COMPUTED_VALUE"""),380)</f>
        <v>380</v>
      </c>
      <c r="D84" s="5">
        <v>1</v>
      </c>
      <c r="E84" s="5" t="str">
        <f ca="1"/>
        <v>ST Courier</v>
      </c>
    </row>
    <row r="85" spans="1:5" ht="17.25">
      <c r="A85" s="9">
        <v>13803</v>
      </c>
      <c r="B85" s="10">
        <f ca="1">IFERROR(__xludf.DUMMYFUNCTION("""COMPUTED_VALUE"""),58097372200)</f>
        <v>58097372200</v>
      </c>
      <c r="C85" s="5">
        <f ca="1">IFERROR(__xludf.DUMMYFUNCTION("""COMPUTED_VALUE"""),220)</f>
        <v>220</v>
      </c>
      <c r="D85" s="5">
        <v>1</v>
      </c>
      <c r="E85" s="5" t="str">
        <f ca="1"/>
        <v>ST Courier</v>
      </c>
    </row>
    <row r="86" spans="1:5" ht="17.25">
      <c r="A86" s="9">
        <v>13807</v>
      </c>
      <c r="B86" s="10">
        <f ca="1">IFERROR(__xludf.DUMMYFUNCTION("""COMPUTED_VALUE"""),58097372491)</f>
        <v>58097372491</v>
      </c>
      <c r="C86" s="5">
        <f ca="1">IFERROR(__xludf.DUMMYFUNCTION("""COMPUTED_VALUE"""),575)</f>
        <v>575</v>
      </c>
      <c r="D86" s="5">
        <v>1</v>
      </c>
      <c r="E86" s="5" t="str">
        <f ca="1"/>
        <v>ST Courier</v>
      </c>
    </row>
    <row r="87" spans="1:5" ht="17.25">
      <c r="A87" s="9">
        <v>13806</v>
      </c>
      <c r="B87" s="10">
        <f ca="1">IFERROR(__xludf.DUMMYFUNCTION("""COMPUTED_VALUE"""),58097372476)</f>
        <v>58097372476</v>
      </c>
      <c r="C87" s="5">
        <f ca="1">IFERROR(__xludf.DUMMYFUNCTION("""COMPUTED_VALUE"""),420)</f>
        <v>420</v>
      </c>
      <c r="D87" s="5">
        <v>1</v>
      </c>
      <c r="E87" s="5" t="str">
        <f ca="1"/>
        <v>ST Courier</v>
      </c>
    </row>
    <row r="88" spans="1:5" ht="17.25">
      <c r="A88" s="9">
        <v>13805</v>
      </c>
      <c r="B88" s="10">
        <f ca="1">IFERROR(__xludf.DUMMYFUNCTION("""COMPUTED_VALUE"""),58097372465)</f>
        <v>58097372465</v>
      </c>
      <c r="C88" s="5">
        <f ca="1">IFERROR(__xludf.DUMMYFUNCTION("""COMPUTED_VALUE"""),70)</f>
        <v>70</v>
      </c>
      <c r="D88" s="5">
        <v>1</v>
      </c>
      <c r="E88" s="5" t="str">
        <f ca="1"/>
        <v>ST Courier</v>
      </c>
    </row>
    <row r="89" spans="1:5" ht="17.25">
      <c r="A89" s="9">
        <v>13804</v>
      </c>
      <c r="B89" s="10">
        <f ca="1">IFERROR(__xludf.DUMMYFUNCTION("""COMPUTED_VALUE"""),58097372480)</f>
        <v>58097372480</v>
      </c>
      <c r="C89" s="5">
        <f ca="1">IFERROR(__xludf.DUMMYFUNCTION("""COMPUTED_VALUE"""),240)</f>
        <v>240</v>
      </c>
      <c r="D89" s="5">
        <v>1</v>
      </c>
      <c r="E89" s="5" t="str">
        <f ca="1"/>
        <v>ST Courier</v>
      </c>
    </row>
    <row r="90" spans="1:5" ht="17.25">
      <c r="A90" s="9">
        <v>13808</v>
      </c>
      <c r="B90" s="10" t="str">
        <f ca="1">IFERROR(__xludf.DUMMYFUNCTION("""COMPUTED_VALUE"""),"C12334398")</f>
        <v>C12334398</v>
      </c>
      <c r="C90" s="5">
        <f ca="1">IFERROR(__xludf.DUMMYFUNCTION("""COMPUTED_VALUE"""),870)</f>
        <v>870</v>
      </c>
      <c r="D90" s="5">
        <v>1</v>
      </c>
      <c r="E90" s="5" t="str">
        <f ca="1"/>
        <v>DTDC</v>
      </c>
    </row>
    <row r="91" spans="1:5" ht="17.25">
      <c r="A91" s="9">
        <v>13809</v>
      </c>
      <c r="B91" s="10" t="str">
        <f ca="1">IFERROR(__xludf.DUMMYFUNCTION("""COMPUTED_VALUE"""),"C12334399")</f>
        <v>C12334399</v>
      </c>
      <c r="C91" s="5">
        <f ca="1">IFERROR(__xludf.DUMMYFUNCTION("""COMPUTED_VALUE"""),420)</f>
        <v>420</v>
      </c>
      <c r="D91" s="5">
        <v>1</v>
      </c>
      <c r="E91" s="5" t="str">
        <f ca="1"/>
        <v>DTDC</v>
      </c>
    </row>
    <row r="92" spans="1:5" ht="17.25">
      <c r="A92" s="9">
        <v>13810</v>
      </c>
      <c r="B92" s="10">
        <f ca="1">IFERROR(__xludf.DUMMYFUNCTION("""COMPUTED_VALUE"""),58097372852)</f>
        <v>58097372852</v>
      </c>
      <c r="C92" s="5">
        <f ca="1">IFERROR(__xludf.DUMMYFUNCTION("""COMPUTED_VALUE"""),2830)</f>
        <v>2830</v>
      </c>
      <c r="D92" s="5">
        <v>1</v>
      </c>
      <c r="E92" s="5" t="str">
        <f ca="1"/>
        <v>ST Courier</v>
      </c>
    </row>
    <row r="93" spans="1:5" ht="17.25">
      <c r="A93" s="9">
        <v>13819</v>
      </c>
      <c r="B93" s="10">
        <f ca="1">IFERROR(__xludf.DUMMYFUNCTION("""COMPUTED_VALUE"""),58098950011)</f>
        <v>58098950011</v>
      </c>
      <c r="C93" s="5">
        <f ca="1">IFERROR(__xludf.DUMMYFUNCTION("""COMPUTED_VALUE"""),72)</f>
        <v>72</v>
      </c>
      <c r="D93" s="5">
        <v>1</v>
      </c>
      <c r="E93" s="5" t="str">
        <f ca="1"/>
        <v>ST Courier</v>
      </c>
    </row>
    <row r="94" spans="1:5" ht="17.25">
      <c r="A94" s="9">
        <v>13818</v>
      </c>
      <c r="B94" s="10">
        <f ca="1">IFERROR(__xludf.DUMMYFUNCTION("""COMPUTED_VALUE"""),58097372896)</f>
        <v>58097372896</v>
      </c>
      <c r="C94" s="5">
        <f ca="1">IFERROR(__xludf.DUMMYFUNCTION("""COMPUTED_VALUE"""),125)</f>
        <v>125</v>
      </c>
      <c r="D94" s="5">
        <v>1</v>
      </c>
      <c r="E94" s="5" t="str">
        <f ca="1"/>
        <v>ST Courier</v>
      </c>
    </row>
    <row r="95" spans="1:5" ht="17.25">
      <c r="A95" s="9">
        <v>13817</v>
      </c>
      <c r="B95" s="10">
        <f ca="1">IFERROR(__xludf.DUMMYFUNCTION("""COMPUTED_VALUE"""),58098949941)</f>
        <v>58098949941</v>
      </c>
      <c r="C95" s="5">
        <f ca="1">IFERROR(__xludf.DUMMYFUNCTION("""COMPUTED_VALUE"""),42)</f>
        <v>42</v>
      </c>
      <c r="D95" s="5">
        <v>1</v>
      </c>
      <c r="E95" s="5" t="str">
        <f ca="1"/>
        <v>ST Courier</v>
      </c>
    </row>
    <row r="96" spans="1:5" ht="17.25">
      <c r="A96" s="9">
        <v>13816</v>
      </c>
      <c r="B96" s="10">
        <f ca="1">IFERROR(__xludf.DUMMYFUNCTION("""COMPUTED_VALUE"""),58097372885)</f>
        <v>58097372885</v>
      </c>
      <c r="C96" s="5">
        <f ca="1">IFERROR(__xludf.DUMMYFUNCTION("""COMPUTED_VALUE"""),290)</f>
        <v>290</v>
      </c>
      <c r="D96" s="5">
        <v>1</v>
      </c>
      <c r="E96" s="5" t="str">
        <f ca="1"/>
        <v>ST Courier</v>
      </c>
    </row>
    <row r="97" spans="1:5" ht="17.25">
      <c r="A97" s="9">
        <v>13815</v>
      </c>
      <c r="B97" s="10">
        <f ca="1">IFERROR(__xludf.DUMMYFUNCTION("""COMPUTED_VALUE"""),58097372874)</f>
        <v>58097372874</v>
      </c>
      <c r="C97" s="5">
        <f ca="1">IFERROR(__xludf.DUMMYFUNCTION("""COMPUTED_VALUE"""),130)</f>
        <v>130</v>
      </c>
      <c r="D97" s="5">
        <v>1</v>
      </c>
      <c r="E97" s="5" t="str">
        <f ca="1"/>
        <v>ST Courier</v>
      </c>
    </row>
    <row r="98" spans="1:5" ht="17.25">
      <c r="A98" s="9">
        <v>13814</v>
      </c>
      <c r="B98" s="10">
        <f ca="1">IFERROR(__xludf.DUMMYFUNCTION("""COMPUTED_VALUE"""),58098949915)</f>
        <v>58098949915</v>
      </c>
      <c r="C98" s="5">
        <f ca="1">IFERROR(__xludf.DUMMYFUNCTION("""COMPUTED_VALUE"""),42)</f>
        <v>42</v>
      </c>
      <c r="D98" s="5">
        <v>1</v>
      </c>
      <c r="E98" s="5" t="str">
        <f ca="1"/>
        <v>ST Courier</v>
      </c>
    </row>
    <row r="99" spans="1:5" ht="17.25">
      <c r="A99" s="9">
        <v>13813</v>
      </c>
      <c r="B99" s="10">
        <f ca="1">IFERROR(__xludf.DUMMYFUNCTION("""COMPUTED_VALUE"""),58097372900)</f>
        <v>58097372900</v>
      </c>
      <c r="C99" s="5">
        <f ca="1">IFERROR(__xludf.DUMMYFUNCTION("""COMPUTED_VALUE"""),41)</f>
        <v>41</v>
      </c>
      <c r="D99" s="5">
        <v>1</v>
      </c>
      <c r="E99" s="5" t="str">
        <f ca="1"/>
        <v>ST Courier</v>
      </c>
    </row>
    <row r="100" spans="1:5" ht="17.25">
      <c r="A100" s="9">
        <v>13812</v>
      </c>
      <c r="B100" s="10">
        <f ca="1">IFERROR(__xludf.DUMMYFUNCTION("""COMPUTED_VALUE"""),58098949926)</f>
        <v>58098949926</v>
      </c>
      <c r="C100" s="5">
        <f ca="1">IFERROR(__xludf.DUMMYFUNCTION("""COMPUTED_VALUE"""),41)</f>
        <v>41</v>
      </c>
      <c r="D100" s="5">
        <v>1</v>
      </c>
      <c r="E100" s="5" t="str">
        <f ca="1"/>
        <v>ST Courier</v>
      </c>
    </row>
    <row r="101" spans="1:5" ht="17.25">
      <c r="A101" s="9">
        <v>13811</v>
      </c>
      <c r="B101" s="10">
        <f ca="1">IFERROR(__xludf.DUMMYFUNCTION("""COMPUTED_VALUE"""),58098949930)</f>
        <v>58098949930</v>
      </c>
      <c r="C101" s="5">
        <f ca="1">IFERROR(__xludf.DUMMYFUNCTION("""COMPUTED_VALUE"""),130)</f>
        <v>130</v>
      </c>
      <c r="D101" s="5">
        <v>1</v>
      </c>
      <c r="E101" s="5" t="str">
        <f ca="1"/>
        <v>ST Courier</v>
      </c>
    </row>
    <row r="102" spans="1:5" ht="17.25">
      <c r="A102" s="9">
        <v>13820</v>
      </c>
      <c r="B102" s="10">
        <f ca="1">IFERROR(__xludf.DUMMYFUNCTION("""COMPUTED_VALUE"""),58098950685)</f>
        <v>58098950685</v>
      </c>
      <c r="C102" s="5">
        <f ca="1">IFERROR(__xludf.DUMMYFUNCTION("""COMPUTED_VALUE"""),850)</f>
        <v>850</v>
      </c>
      <c r="D102" s="5">
        <v>1</v>
      </c>
      <c r="E102" s="5" t="str">
        <f ca="1"/>
        <v>ST Courier</v>
      </c>
    </row>
    <row r="103" spans="1:5" ht="17.25">
      <c r="A103" s="9">
        <v>13821</v>
      </c>
      <c r="B103" s="10">
        <f ca="1">IFERROR(__xludf.DUMMYFUNCTION("""COMPUTED_VALUE"""),58098950626)</f>
        <v>58098950626</v>
      </c>
      <c r="C103" s="5">
        <f ca="1">IFERROR(__xludf.DUMMYFUNCTION("""COMPUTED_VALUE"""),80)</f>
        <v>80</v>
      </c>
      <c r="D103" s="5">
        <v>1</v>
      </c>
      <c r="E103" s="5" t="str">
        <f ca="1"/>
        <v>ST Courier</v>
      </c>
    </row>
    <row r="104" spans="1:5" ht="17.25">
      <c r="A104" s="9">
        <v>13822</v>
      </c>
      <c r="B104" s="10">
        <f ca="1">IFERROR(__xludf.DUMMYFUNCTION("""COMPUTED_VALUE"""),58098950674)</f>
        <v>58098950674</v>
      </c>
      <c r="C104" s="5">
        <f ca="1">IFERROR(__xludf.DUMMYFUNCTION("""COMPUTED_VALUE"""),370)</f>
        <v>370</v>
      </c>
      <c r="D104" s="5">
        <v>1</v>
      </c>
      <c r="E104" s="5" t="str">
        <f ca="1"/>
        <v>ST Courier</v>
      </c>
    </row>
    <row r="105" spans="1:5" ht="17.25">
      <c r="A105" s="9">
        <v>13823</v>
      </c>
      <c r="B105" s="10">
        <f ca="1">IFERROR(__xludf.DUMMYFUNCTION("""COMPUTED_VALUE"""),58098950604)</f>
        <v>58098950604</v>
      </c>
      <c r="C105" s="5">
        <f ca="1">IFERROR(__xludf.DUMMYFUNCTION("""COMPUTED_VALUE"""),70)</f>
        <v>70</v>
      </c>
      <c r="D105" s="5">
        <v>1</v>
      </c>
      <c r="E105" s="5" t="str">
        <f ca="1"/>
        <v>ST Courier</v>
      </c>
    </row>
    <row r="106" spans="1:5" ht="17.25">
      <c r="A106" s="9">
        <v>13824</v>
      </c>
      <c r="B106" s="10">
        <f ca="1">IFERROR(__xludf.DUMMYFUNCTION("""COMPUTED_VALUE"""),58098950615)</f>
        <v>58098950615</v>
      </c>
      <c r="C106" s="5">
        <f ca="1">IFERROR(__xludf.DUMMYFUNCTION("""COMPUTED_VALUE"""),2340)</f>
        <v>2340</v>
      </c>
      <c r="D106" s="5">
        <v>1</v>
      </c>
      <c r="E106" s="5" t="str">
        <f ca="1"/>
        <v>ST Courier</v>
      </c>
    </row>
    <row r="107" spans="1:5" ht="17.25">
      <c r="A107" s="9">
        <v>13825</v>
      </c>
      <c r="B107" s="10">
        <f ca="1">IFERROR(__xludf.DUMMYFUNCTION("""COMPUTED_VALUE"""),58098950641)</f>
        <v>58098950641</v>
      </c>
      <c r="C107" s="5">
        <f ca="1">IFERROR(__xludf.DUMMYFUNCTION("""COMPUTED_VALUE"""),400)</f>
        <v>400</v>
      </c>
      <c r="D107" s="5">
        <v>1</v>
      </c>
      <c r="E107" s="5" t="str">
        <f ca="1"/>
        <v>ST Courier</v>
      </c>
    </row>
    <row r="108" spans="1:5" ht="17.25">
      <c r="A108" s="9">
        <v>13826</v>
      </c>
      <c r="B108" s="10">
        <f ca="1">IFERROR(__xludf.DUMMYFUNCTION("""COMPUTED_VALUE"""),58098944411)</f>
        <v>58098944411</v>
      </c>
      <c r="C108" s="5">
        <f ca="1">IFERROR(__xludf.DUMMYFUNCTION("""COMPUTED_VALUE"""),270)</f>
        <v>270</v>
      </c>
      <c r="D108" s="5">
        <v>1</v>
      </c>
      <c r="E108" s="5" t="str">
        <f ca="1"/>
        <v>ST Courier</v>
      </c>
    </row>
    <row r="109" spans="1:5" ht="17.25">
      <c r="A109" s="9">
        <v>13827</v>
      </c>
      <c r="B109" s="10">
        <f ca="1">IFERROR(__xludf.DUMMYFUNCTION("""COMPUTED_VALUE"""),58098944433)</f>
        <v>58098944433</v>
      </c>
      <c r="C109" s="5">
        <f ca="1">IFERROR(__xludf.DUMMYFUNCTION("""COMPUTED_VALUE"""),1550)</f>
        <v>1550</v>
      </c>
      <c r="D109" s="5">
        <v>1</v>
      </c>
      <c r="E109" s="5" t="str">
        <f ca="1"/>
        <v>ST Courier</v>
      </c>
    </row>
    <row r="110" spans="1:5" ht="17.25">
      <c r="A110" s="9">
        <v>13828</v>
      </c>
      <c r="B110" s="10">
        <f ca="1">IFERROR(__xludf.DUMMYFUNCTION("""COMPUTED_VALUE"""),58098944385)</f>
        <v>58098944385</v>
      </c>
      <c r="C110" s="5">
        <f ca="1">IFERROR(__xludf.DUMMYFUNCTION("""COMPUTED_VALUE"""),75)</f>
        <v>75</v>
      </c>
      <c r="D110" s="5">
        <v>1</v>
      </c>
      <c r="E110" s="5" t="str">
        <f ca="1"/>
        <v>ST Courier</v>
      </c>
    </row>
    <row r="111" spans="1:5" ht="17.25">
      <c r="A111" s="9">
        <v>13829</v>
      </c>
      <c r="B111" s="10">
        <f ca="1">IFERROR(__xludf.DUMMYFUNCTION("""COMPUTED_VALUE"""),58098944396)</f>
        <v>58098944396</v>
      </c>
      <c r="C111" s="5">
        <f ca="1">IFERROR(__xludf.DUMMYFUNCTION("""COMPUTED_VALUE"""),340)</f>
        <v>340</v>
      </c>
      <c r="D111" s="5">
        <v>1</v>
      </c>
      <c r="E111" s="5" t="str">
        <f ca="1"/>
        <v>ST Courier</v>
      </c>
    </row>
    <row r="112" spans="1:5" ht="17.25">
      <c r="A112" s="9">
        <v>13830</v>
      </c>
      <c r="B112" s="10">
        <f ca="1">IFERROR(__xludf.DUMMYFUNCTION("""COMPUTED_VALUE"""),58098944374)</f>
        <v>58098944374</v>
      </c>
      <c r="C112" s="5">
        <f ca="1">IFERROR(__xludf.DUMMYFUNCTION("""COMPUTED_VALUE"""),45)</f>
        <v>45</v>
      </c>
      <c r="D112" s="5">
        <v>1</v>
      </c>
      <c r="E112" s="5" t="str">
        <f ca="1"/>
        <v>ST Courier</v>
      </c>
    </row>
    <row r="113" spans="1:5" ht="17.25">
      <c r="A113" s="9">
        <v>13831</v>
      </c>
      <c r="B113" s="10">
        <f ca="1">IFERROR(__xludf.DUMMYFUNCTION("""COMPUTED_VALUE"""),58098944400)</f>
        <v>58098944400</v>
      </c>
      <c r="C113" s="5">
        <f ca="1">IFERROR(__xludf.DUMMYFUNCTION("""COMPUTED_VALUE"""),300)</f>
        <v>300</v>
      </c>
      <c r="D113" s="5">
        <v>1</v>
      </c>
      <c r="E113" s="5" t="str">
        <f ca="1"/>
        <v>ST Courier</v>
      </c>
    </row>
    <row r="114" spans="1:5" ht="17.25">
      <c r="A114" s="9">
        <v>13832</v>
      </c>
      <c r="B114" s="10">
        <f ca="1">IFERROR(__xludf.DUMMYFUNCTION("""COMPUTED_VALUE"""),58098944422)</f>
        <v>58098944422</v>
      </c>
      <c r="C114" s="5">
        <f ca="1">IFERROR(__xludf.DUMMYFUNCTION("""COMPUTED_VALUE"""),510)</f>
        <v>510</v>
      </c>
      <c r="D114" s="5">
        <v>1</v>
      </c>
      <c r="E114" s="5" t="str">
        <f ca="1"/>
        <v>ST Courier</v>
      </c>
    </row>
    <row r="115" spans="1:5" ht="17.25">
      <c r="A115" s="9">
        <v>13835</v>
      </c>
      <c r="B115" s="10">
        <f ca="1">IFERROR(__xludf.DUMMYFUNCTION("""COMPUTED_VALUE"""),58098944816)</f>
        <v>58098944816</v>
      </c>
      <c r="C115" s="5">
        <f ca="1">IFERROR(__xludf.DUMMYFUNCTION("""COMPUTED_VALUE"""),125)</f>
        <v>125</v>
      </c>
      <c r="D115" s="5">
        <v>1</v>
      </c>
      <c r="E115" s="5" t="str">
        <f ca="1"/>
        <v>ST Courier</v>
      </c>
    </row>
    <row r="116" spans="1:5" ht="17.25">
      <c r="A116" s="9">
        <v>13834</v>
      </c>
      <c r="B116" s="10" t="str">
        <f ca="1">IFERROR(__xludf.DUMMYFUNCTION("""COMPUTED_VALUE"""),"C12334407")</f>
        <v>C12334407</v>
      </c>
      <c r="C116" s="5">
        <f ca="1">IFERROR(__xludf.DUMMYFUNCTION("""COMPUTED_VALUE"""),1005)</f>
        <v>1005</v>
      </c>
      <c r="D116" s="5">
        <v>1</v>
      </c>
      <c r="E116" s="5" t="str">
        <f ca="1"/>
        <v>DTDC</v>
      </c>
    </row>
    <row r="117" spans="1:5" ht="17.25">
      <c r="A117" s="9">
        <v>13833</v>
      </c>
      <c r="B117" s="10">
        <f ca="1">IFERROR(__xludf.DUMMYFUNCTION("""COMPUTED_VALUE"""),58098944805)</f>
        <v>58098944805</v>
      </c>
      <c r="C117" s="5">
        <f ca="1">IFERROR(__xludf.DUMMYFUNCTION("""COMPUTED_VALUE"""),280)</f>
        <v>280</v>
      </c>
      <c r="D117" s="5">
        <v>1</v>
      </c>
      <c r="E117" s="5" t="str">
        <f ca="1"/>
        <v>ST Courier</v>
      </c>
    </row>
    <row r="118" spans="1:5" ht="17.25">
      <c r="A118" s="9">
        <v>13836</v>
      </c>
      <c r="B118" s="10">
        <f ca="1">IFERROR(__xludf.DUMMYFUNCTION("""COMPUTED_VALUE"""),58098944864)</f>
        <v>58098944864</v>
      </c>
      <c r="C118" s="5">
        <f ca="1">IFERROR(__xludf.DUMMYFUNCTION("""COMPUTED_VALUE"""),120)</f>
        <v>120</v>
      </c>
      <c r="D118" s="5">
        <v>1</v>
      </c>
      <c r="E118" s="5" t="str">
        <f ca="1"/>
        <v>ST Courier</v>
      </c>
    </row>
    <row r="119" spans="1:5" ht="17.25">
      <c r="A119" s="9">
        <v>13837</v>
      </c>
      <c r="B119" s="10">
        <f ca="1">IFERROR(__xludf.DUMMYFUNCTION("""COMPUTED_VALUE"""),58098944945)</f>
        <v>58098944945</v>
      </c>
      <c r="C119" s="5">
        <f ca="1">IFERROR(__xludf.DUMMYFUNCTION("""COMPUTED_VALUE"""),860)</f>
        <v>860</v>
      </c>
      <c r="D119" s="5">
        <v>1</v>
      </c>
      <c r="E119" s="5" t="str">
        <f ca="1"/>
        <v>ST Courier</v>
      </c>
    </row>
    <row r="120" spans="1:5" ht="17.25">
      <c r="A120" s="9">
        <v>13868</v>
      </c>
      <c r="B120" s="10">
        <f ca="1">IFERROR(__xludf.DUMMYFUNCTION("""COMPUTED_VALUE"""),58098946161)</f>
        <v>58098946161</v>
      </c>
      <c r="C120" s="5">
        <f ca="1">IFERROR(__xludf.DUMMYFUNCTION("""COMPUTED_VALUE"""),335)</f>
        <v>335</v>
      </c>
      <c r="D120" s="5">
        <v>1</v>
      </c>
      <c r="E120" s="5" t="str">
        <f ca="1"/>
        <v>ST Courier</v>
      </c>
    </row>
    <row r="121" spans="1:5" ht="17.25">
      <c r="A121" s="9">
        <v>13867</v>
      </c>
      <c r="B121" s="10">
        <f ca="1">IFERROR(__xludf.DUMMYFUNCTION("""COMPUTED_VALUE"""),58098946043)</f>
        <v>58098946043</v>
      </c>
      <c r="C121" s="5">
        <f ca="1">IFERROR(__xludf.DUMMYFUNCTION("""COMPUTED_VALUE"""),120)</f>
        <v>120</v>
      </c>
      <c r="D121" s="5">
        <v>1</v>
      </c>
      <c r="E121" s="5" t="str">
        <f ca="1"/>
        <v>ST Courier</v>
      </c>
    </row>
    <row r="122" spans="1:5" ht="17.25">
      <c r="A122" s="9">
        <v>13866</v>
      </c>
      <c r="B122" s="10">
        <f ca="1">IFERROR(__xludf.DUMMYFUNCTION("""COMPUTED_VALUE"""),58098946172)</f>
        <v>58098946172</v>
      </c>
      <c r="C122" s="5">
        <f ca="1">IFERROR(__xludf.DUMMYFUNCTION("""COMPUTED_VALUE"""),490)</f>
        <v>490</v>
      </c>
      <c r="D122" s="5">
        <v>1</v>
      </c>
      <c r="E122" s="5" t="str">
        <f ca="1"/>
        <v>ST Courier</v>
      </c>
    </row>
    <row r="123" spans="1:5" ht="17.25">
      <c r="A123" s="9">
        <v>13865</v>
      </c>
      <c r="B123" s="10">
        <f ca="1">IFERROR(__xludf.DUMMYFUNCTION("""COMPUTED_VALUE"""),58098946076)</f>
        <v>58098946076</v>
      </c>
      <c r="C123" s="5">
        <f ca="1">IFERROR(__xludf.DUMMYFUNCTION("""COMPUTED_VALUE"""),120)</f>
        <v>120</v>
      </c>
      <c r="D123" s="5">
        <v>1</v>
      </c>
      <c r="E123" s="5" t="str">
        <f ca="1"/>
        <v>ST Courier</v>
      </c>
    </row>
    <row r="124" spans="1:5" ht="17.25">
      <c r="A124" s="9">
        <v>13864</v>
      </c>
      <c r="B124" s="10">
        <f ca="1">IFERROR(__xludf.DUMMYFUNCTION("""COMPUTED_VALUE"""),58098946113)</f>
        <v>58098946113</v>
      </c>
      <c r="C124" s="5">
        <f ca="1">IFERROR(__xludf.DUMMYFUNCTION("""COMPUTED_VALUE"""),495)</f>
        <v>495</v>
      </c>
      <c r="D124" s="5">
        <v>1</v>
      </c>
      <c r="E124" s="5" t="str">
        <f ca="1"/>
        <v>ST Courier</v>
      </c>
    </row>
    <row r="125" spans="1:5" ht="17.25">
      <c r="A125" s="9">
        <v>13863</v>
      </c>
      <c r="B125" s="10">
        <f ca="1">IFERROR(__xludf.DUMMYFUNCTION("""COMPUTED_VALUE"""),58098946242)</f>
        <v>58098946242</v>
      </c>
      <c r="C125" s="5">
        <f ca="1">IFERROR(__xludf.DUMMYFUNCTION("""COMPUTED_VALUE"""),120)</f>
        <v>120</v>
      </c>
      <c r="D125" s="5">
        <v>1</v>
      </c>
      <c r="E125" s="5" t="str">
        <f ca="1"/>
        <v>ST Courier</v>
      </c>
    </row>
    <row r="126" spans="1:5" ht="17.25">
      <c r="A126" s="9">
        <v>13862</v>
      </c>
      <c r="B126" s="10">
        <f ca="1">IFERROR(__xludf.DUMMYFUNCTION("""COMPUTED_VALUE"""),58098946205)</f>
        <v>58098946205</v>
      </c>
      <c r="C126" s="5">
        <f ca="1">IFERROR(__xludf.DUMMYFUNCTION("""COMPUTED_VALUE"""),475)</f>
        <v>475</v>
      </c>
      <c r="D126" s="5">
        <v>1</v>
      </c>
      <c r="E126" s="5" t="str">
        <f ca="1"/>
        <v>ST Courier</v>
      </c>
    </row>
    <row r="127" spans="1:5" ht="17.25">
      <c r="A127" s="9">
        <v>13861</v>
      </c>
      <c r="B127" s="10">
        <f ca="1">IFERROR(__xludf.DUMMYFUNCTION("""COMPUTED_VALUE"""),58098946102)</f>
        <v>58098946102</v>
      </c>
      <c r="C127" s="5">
        <f ca="1">IFERROR(__xludf.DUMMYFUNCTION("""COMPUTED_VALUE"""),120)</f>
        <v>120</v>
      </c>
      <c r="D127" s="5">
        <v>1</v>
      </c>
      <c r="E127" s="5" t="str">
        <f ca="1"/>
        <v>ST Courier</v>
      </c>
    </row>
    <row r="128" spans="1:5" ht="17.25">
      <c r="A128" s="9">
        <v>13860</v>
      </c>
      <c r="B128" s="10">
        <f ca="1">IFERROR(__xludf.DUMMYFUNCTION("""COMPUTED_VALUE"""),58098946286)</f>
        <v>58098946286</v>
      </c>
      <c r="C128" s="5">
        <f ca="1">IFERROR(__xludf.DUMMYFUNCTION("""COMPUTED_VALUE"""),270)</f>
        <v>270</v>
      </c>
      <c r="D128" s="5">
        <v>1</v>
      </c>
      <c r="E128" s="5" t="str">
        <f ca="1"/>
        <v>ST Courier</v>
      </c>
    </row>
    <row r="129" spans="1:5" ht="17.25">
      <c r="A129" s="9">
        <v>13859</v>
      </c>
      <c r="B129" s="10">
        <f ca="1">IFERROR(__xludf.DUMMYFUNCTION("""COMPUTED_VALUE"""),58098946032)</f>
        <v>58098946032</v>
      </c>
      <c r="C129" s="5">
        <f ca="1">IFERROR(__xludf.DUMMYFUNCTION("""COMPUTED_VALUE"""),430)</f>
        <v>430</v>
      </c>
      <c r="D129" s="5">
        <v>1</v>
      </c>
      <c r="E129" s="5" t="str">
        <f ca="1"/>
        <v>ST Courier</v>
      </c>
    </row>
    <row r="130" spans="1:5" ht="17.25">
      <c r="A130" s="9">
        <v>13858</v>
      </c>
      <c r="B130" s="10">
        <f ca="1">IFERROR(__xludf.DUMMYFUNCTION("""COMPUTED_VALUE"""),58098946124)</f>
        <v>58098946124</v>
      </c>
      <c r="C130" s="5">
        <f ca="1">IFERROR(__xludf.DUMMYFUNCTION("""COMPUTED_VALUE"""),110)</f>
        <v>110</v>
      </c>
      <c r="D130" s="5">
        <v>1</v>
      </c>
      <c r="E130" s="5" t="str">
        <f ca="1"/>
        <v>ST Courier</v>
      </c>
    </row>
    <row r="131" spans="1:5" ht="17.25">
      <c r="A131" s="9">
        <v>13857</v>
      </c>
      <c r="B131" s="10">
        <f ca="1">IFERROR(__xludf.DUMMYFUNCTION("""COMPUTED_VALUE"""),58098946290)</f>
        <v>58098946290</v>
      </c>
      <c r="C131" s="5">
        <f ca="1">IFERROR(__xludf.DUMMYFUNCTION("""COMPUTED_VALUE"""),1505)</f>
        <v>1505</v>
      </c>
      <c r="D131" s="5">
        <v>1</v>
      </c>
      <c r="E131" s="5" t="str">
        <f ca="1"/>
        <v>ST Courier</v>
      </c>
    </row>
    <row r="132" spans="1:5" ht="17.25">
      <c r="A132" s="9">
        <v>13856</v>
      </c>
      <c r="B132" s="10">
        <f ca="1">IFERROR(__xludf.DUMMYFUNCTION("""COMPUTED_VALUE"""),58098946065)</f>
        <v>58098946065</v>
      </c>
      <c r="C132" s="5">
        <f ca="1">IFERROR(__xludf.DUMMYFUNCTION("""COMPUTED_VALUE"""),320)</f>
        <v>320</v>
      </c>
      <c r="D132" s="5">
        <v>1</v>
      </c>
      <c r="E132" s="5" t="str">
        <f ca="1"/>
        <v>ST Courier</v>
      </c>
    </row>
    <row r="133" spans="1:5" ht="17.25">
      <c r="A133" s="9">
        <v>13855</v>
      </c>
      <c r="B133" s="10">
        <f ca="1">IFERROR(__xludf.DUMMYFUNCTION("""COMPUTED_VALUE"""),58098946194)</f>
        <v>58098946194</v>
      </c>
      <c r="C133" s="5">
        <f ca="1">IFERROR(__xludf.DUMMYFUNCTION("""COMPUTED_VALUE"""),665)</f>
        <v>665</v>
      </c>
      <c r="D133" s="5">
        <v>1</v>
      </c>
      <c r="E133" s="5" t="str">
        <f ca="1"/>
        <v>ST Courier</v>
      </c>
    </row>
    <row r="134" spans="1:5" ht="17.25">
      <c r="A134" s="9">
        <v>13854</v>
      </c>
      <c r="B134" s="10">
        <f ca="1">IFERROR(__xludf.DUMMYFUNCTION("""COMPUTED_VALUE"""),58098946183)</f>
        <v>58098946183</v>
      </c>
      <c r="C134" s="5">
        <f ca="1">IFERROR(__xludf.DUMMYFUNCTION("""COMPUTED_VALUE"""),70)</f>
        <v>70</v>
      </c>
      <c r="D134" s="5">
        <v>1</v>
      </c>
      <c r="E134" s="5" t="str">
        <f ca="1"/>
        <v>ST Courier</v>
      </c>
    </row>
    <row r="135" spans="1:5" ht="17.25">
      <c r="A135" s="9">
        <v>13853</v>
      </c>
      <c r="B135" s="10">
        <f ca="1">IFERROR(__xludf.DUMMYFUNCTION("""COMPUTED_VALUE"""),100180066436)</f>
        <v>100180066436</v>
      </c>
      <c r="C135" s="5">
        <f ca="1">IFERROR(__xludf.DUMMYFUNCTION("""COMPUTED_VALUE"""),390)</f>
        <v>390</v>
      </c>
      <c r="D135" s="5">
        <v>1</v>
      </c>
      <c r="E135" s="5" t="str">
        <f ca="1"/>
        <v>TRACKON</v>
      </c>
    </row>
    <row r="136" spans="1:5" ht="17.25">
      <c r="A136" s="9">
        <v>13852</v>
      </c>
      <c r="B136" s="10">
        <f ca="1">IFERROR(__xludf.DUMMYFUNCTION("""COMPUTED_VALUE"""),58098946080)</f>
        <v>58098946080</v>
      </c>
      <c r="C136" s="5">
        <f ca="1">IFERROR(__xludf.DUMMYFUNCTION("""COMPUTED_VALUE"""),110)</f>
        <v>110</v>
      </c>
      <c r="D136" s="5">
        <v>1</v>
      </c>
      <c r="E136" s="5" t="str">
        <f ca="1"/>
        <v>ST Courier</v>
      </c>
    </row>
    <row r="137" spans="1:5" ht="17.25">
      <c r="A137" s="9">
        <v>13851</v>
      </c>
      <c r="B137" s="10">
        <f ca="1">IFERROR(__xludf.DUMMYFUNCTION("""COMPUTED_VALUE"""),58098946231)</f>
        <v>58098946231</v>
      </c>
      <c r="C137" s="5">
        <f ca="1">IFERROR(__xludf.DUMMYFUNCTION("""COMPUTED_VALUE"""),265)</f>
        <v>265</v>
      </c>
      <c r="D137" s="5">
        <v>1</v>
      </c>
      <c r="E137" s="5" t="str">
        <f ca="1"/>
        <v>ST Courier</v>
      </c>
    </row>
    <row r="138" spans="1:5" ht="17.25">
      <c r="A138" s="9">
        <v>13850</v>
      </c>
      <c r="B138" s="10" t="str">
        <f ca="1">IFERROR(__xludf.DUMMYFUNCTION("""COMPUTED_VALUE"""),"CT540982929IN")</f>
        <v>CT540982929IN</v>
      </c>
      <c r="C138" s="5">
        <f ca="1">IFERROR(__xludf.DUMMYFUNCTION("""COMPUTED_VALUE"""),110)</f>
        <v>110</v>
      </c>
      <c r="D138" s="5">
        <v>1</v>
      </c>
      <c r="E138" s="5" t="str">
        <f ca="1"/>
        <v>REGISTER PARCEL</v>
      </c>
    </row>
    <row r="139" spans="1:5" ht="17.25">
      <c r="A139" s="9">
        <v>13849</v>
      </c>
      <c r="B139" s="10">
        <f ca="1">IFERROR(__xludf.DUMMYFUNCTION("""COMPUTED_VALUE"""),58098946135)</f>
        <v>58098946135</v>
      </c>
      <c r="C139" s="5">
        <f ca="1">IFERROR(__xludf.DUMMYFUNCTION("""COMPUTED_VALUE"""),45)</f>
        <v>45</v>
      </c>
      <c r="D139" s="5">
        <v>1</v>
      </c>
      <c r="E139" s="5" t="str">
        <f ca="1"/>
        <v>ST Courier</v>
      </c>
    </row>
    <row r="140" spans="1:5" ht="17.25">
      <c r="A140" s="9">
        <v>13848</v>
      </c>
      <c r="B140" s="10">
        <f ca="1">IFERROR(__xludf.DUMMYFUNCTION("""COMPUTED_VALUE"""),58098946264)</f>
        <v>58098946264</v>
      </c>
      <c r="C140" s="5">
        <f ca="1">IFERROR(__xludf.DUMMYFUNCTION("""COMPUTED_VALUE"""),205)</f>
        <v>205</v>
      </c>
      <c r="D140" s="5">
        <v>1</v>
      </c>
      <c r="E140" s="5" t="str">
        <f ca="1"/>
        <v>ST Courier</v>
      </c>
    </row>
    <row r="141" spans="1:5" ht="17.25">
      <c r="A141" s="9">
        <v>13847</v>
      </c>
      <c r="B141" s="10">
        <f ca="1">IFERROR(__xludf.DUMMYFUNCTION("""COMPUTED_VALUE"""),100180066445)</f>
        <v>100180066445</v>
      </c>
      <c r="C141" s="5">
        <f ca="1">IFERROR(__xludf.DUMMYFUNCTION("""COMPUTED_VALUE"""),660)</f>
        <v>660</v>
      </c>
      <c r="D141" s="5">
        <v>1</v>
      </c>
      <c r="E141" s="5" t="str">
        <f ca="1"/>
        <v>TRACKON</v>
      </c>
    </row>
    <row r="142" spans="1:5" ht="17.25">
      <c r="A142" s="9">
        <v>13846</v>
      </c>
      <c r="B142" s="10">
        <f ca="1">IFERROR(__xludf.DUMMYFUNCTION("""COMPUTED_VALUE"""),58098946253)</f>
        <v>58098946253</v>
      </c>
      <c r="C142" s="5">
        <f ca="1">IFERROR(__xludf.DUMMYFUNCTION("""COMPUTED_VALUE"""),75)</f>
        <v>75</v>
      </c>
      <c r="D142" s="5">
        <v>1</v>
      </c>
      <c r="E142" s="5" t="str">
        <f ca="1"/>
        <v>ST Courier</v>
      </c>
    </row>
    <row r="143" spans="1:5" ht="17.25">
      <c r="A143" s="9">
        <v>13845</v>
      </c>
      <c r="B143" s="10" t="str">
        <f ca="1">IFERROR(__xludf.DUMMYFUNCTION("""COMPUTED_VALUE"""),"CT540982813IN")</f>
        <v>CT540982813IN</v>
      </c>
      <c r="C143" s="5">
        <f ca="1">IFERROR(__xludf.DUMMYFUNCTION("""COMPUTED_VALUE"""),360)</f>
        <v>360</v>
      </c>
      <c r="D143" s="5">
        <v>1</v>
      </c>
      <c r="E143" s="5" t="str">
        <f ca="1"/>
        <v>REGISTER PARCEL</v>
      </c>
    </row>
    <row r="144" spans="1:5" ht="17.25">
      <c r="A144" s="9">
        <v>13844</v>
      </c>
      <c r="B144" s="10">
        <f ca="1">IFERROR(__xludf.DUMMYFUNCTION("""COMPUTED_VALUE"""),58098946216)</f>
        <v>58098946216</v>
      </c>
      <c r="C144" s="5">
        <f ca="1">IFERROR(__xludf.DUMMYFUNCTION("""COMPUTED_VALUE"""),375)</f>
        <v>375</v>
      </c>
      <c r="D144" s="5">
        <v>1</v>
      </c>
      <c r="E144" s="5" t="str">
        <f ca="1"/>
        <v>ST Courier</v>
      </c>
    </row>
    <row r="145" spans="1:5" ht="17.25">
      <c r="A145" s="9">
        <v>13843</v>
      </c>
      <c r="B145" s="10">
        <f ca="1">IFERROR(__xludf.DUMMYFUNCTION("""COMPUTED_VALUE"""),58098946150)</f>
        <v>58098946150</v>
      </c>
      <c r="C145" s="5">
        <f ca="1">IFERROR(__xludf.DUMMYFUNCTION("""COMPUTED_VALUE"""),270)</f>
        <v>270</v>
      </c>
      <c r="D145" s="5">
        <v>1</v>
      </c>
      <c r="E145" s="5" t="str">
        <f ca="1"/>
        <v>ST Courier</v>
      </c>
    </row>
    <row r="146" spans="1:5" ht="17.25">
      <c r="A146" s="9">
        <v>13842</v>
      </c>
      <c r="B146" s="10">
        <f ca="1">IFERROR(__xludf.DUMMYFUNCTION("""COMPUTED_VALUE"""),58098946054)</f>
        <v>58098946054</v>
      </c>
      <c r="C146" s="5">
        <f ca="1">IFERROR(__xludf.DUMMYFUNCTION("""COMPUTED_VALUE"""),410)</f>
        <v>410</v>
      </c>
      <c r="D146" s="5">
        <v>1</v>
      </c>
      <c r="E146" s="5" t="str">
        <f ca="1"/>
        <v>ST Courier</v>
      </c>
    </row>
    <row r="147" spans="1:5" ht="17.25">
      <c r="A147" s="9">
        <v>13841</v>
      </c>
      <c r="B147" s="10">
        <f ca="1">IFERROR(__xludf.DUMMYFUNCTION("""COMPUTED_VALUE"""),58098946275)</f>
        <v>58098946275</v>
      </c>
      <c r="C147" s="5">
        <f ca="1">IFERROR(__xludf.DUMMYFUNCTION("""COMPUTED_VALUE"""),200)</f>
        <v>200</v>
      </c>
      <c r="D147" s="5">
        <v>1</v>
      </c>
      <c r="E147" s="5" t="str">
        <f ca="1"/>
        <v>ST Courier</v>
      </c>
    </row>
    <row r="148" spans="1:5" ht="17.25">
      <c r="A148" s="9">
        <v>13840</v>
      </c>
      <c r="B148" s="10">
        <f ca="1">IFERROR(__xludf.DUMMYFUNCTION("""COMPUTED_VALUE"""),58098946220)</f>
        <v>58098946220</v>
      </c>
      <c r="C148" s="5">
        <f ca="1">IFERROR(__xludf.DUMMYFUNCTION("""COMPUTED_VALUE"""),620)</f>
        <v>620</v>
      </c>
      <c r="D148" s="5">
        <v>1</v>
      </c>
      <c r="E148" s="5" t="str">
        <f ca="1"/>
        <v>ST Courier</v>
      </c>
    </row>
    <row r="149" spans="1:5" ht="17.25">
      <c r="A149" s="9">
        <v>13839</v>
      </c>
      <c r="B149" s="10">
        <f ca="1">IFERROR(__xludf.DUMMYFUNCTION("""COMPUTED_VALUE"""),58098946146)</f>
        <v>58098946146</v>
      </c>
      <c r="C149" s="5">
        <f ca="1">IFERROR(__xludf.DUMMYFUNCTION("""COMPUTED_VALUE"""),120)</f>
        <v>120</v>
      </c>
      <c r="D149" s="5">
        <v>1</v>
      </c>
      <c r="E149" s="5" t="str">
        <f ca="1"/>
        <v>ST Courier</v>
      </c>
    </row>
    <row r="150" spans="1:5" ht="17.25">
      <c r="A150" s="9">
        <v>13838</v>
      </c>
      <c r="B150" s="10">
        <f ca="1">IFERROR(__xludf.DUMMYFUNCTION("""COMPUTED_VALUE"""),58098946091)</f>
        <v>58098946091</v>
      </c>
      <c r="C150" s="5">
        <f ca="1">IFERROR(__xludf.DUMMYFUNCTION("""COMPUTED_VALUE"""),465)</f>
        <v>465</v>
      </c>
      <c r="D150" s="5">
        <v>1</v>
      </c>
      <c r="E150" s="5" t="str">
        <f ca="1"/>
        <v>ST Courier</v>
      </c>
    </row>
    <row r="151" spans="1:5" ht="17.25">
      <c r="A151" s="9">
        <v>13869</v>
      </c>
      <c r="B151" s="10">
        <f ca="1">IFERROR(__xludf.DUMMYFUNCTION("""COMPUTED_VALUE"""),58098947395)</f>
        <v>58098947395</v>
      </c>
      <c r="C151" s="5">
        <f ca="1">IFERROR(__xludf.DUMMYFUNCTION("""COMPUTED_VALUE"""),890)</f>
        <v>890</v>
      </c>
      <c r="D151" s="5">
        <v>1</v>
      </c>
      <c r="E151" s="5" t="str">
        <f ca="1"/>
        <v>ST Courier</v>
      </c>
    </row>
    <row r="152" spans="1:5" ht="17.25">
      <c r="A152" s="9">
        <v>13870</v>
      </c>
      <c r="B152" s="10">
        <f ca="1">IFERROR(__xludf.DUMMYFUNCTION("""COMPUTED_VALUE"""),58098947454)</f>
        <v>58098947454</v>
      </c>
      <c r="C152" s="5">
        <f ca="1">IFERROR(__xludf.DUMMYFUNCTION("""COMPUTED_VALUE"""),380)</f>
        <v>380</v>
      </c>
      <c r="D152" s="5">
        <v>1</v>
      </c>
      <c r="E152" s="5" t="str">
        <f ca="1"/>
        <v>ST Courier</v>
      </c>
    </row>
    <row r="153" spans="1:5" ht="17.25">
      <c r="A153" s="9">
        <v>13871</v>
      </c>
      <c r="B153" s="10">
        <f ca="1">IFERROR(__xludf.DUMMYFUNCTION("""COMPUTED_VALUE"""),58098947410)</f>
        <v>58098947410</v>
      </c>
      <c r="C153" s="5">
        <f ca="1">IFERROR(__xludf.DUMMYFUNCTION("""COMPUTED_VALUE"""),610)</f>
        <v>610</v>
      </c>
      <c r="D153" s="5">
        <v>1</v>
      </c>
      <c r="E153" s="5" t="str">
        <f ca="1"/>
        <v>ST Courier</v>
      </c>
    </row>
    <row r="154" spans="1:5" ht="17.25">
      <c r="A154" s="9">
        <v>13872</v>
      </c>
      <c r="B154" s="10">
        <f ca="1">IFERROR(__xludf.DUMMYFUNCTION("""COMPUTED_VALUE"""),58098947362)</f>
        <v>58098947362</v>
      </c>
      <c r="C154" s="5">
        <f ca="1">IFERROR(__xludf.DUMMYFUNCTION("""COMPUTED_VALUE"""),1400)</f>
        <v>1400</v>
      </c>
      <c r="D154" s="5">
        <v>2</v>
      </c>
      <c r="E154" s="5" t="str">
        <f ca="1"/>
        <v>ST Courier</v>
      </c>
    </row>
    <row r="155" spans="1:5" ht="17.25">
      <c r="A155" s="9">
        <v>13873</v>
      </c>
      <c r="B155" s="10">
        <f ca="1">IFERROR(__xludf.DUMMYFUNCTION("""COMPUTED_VALUE"""),58098947340)</f>
        <v>58098947340</v>
      </c>
      <c r="C155" s="5">
        <f ca="1">IFERROR(__xludf.DUMMYFUNCTION("""COMPUTED_VALUE"""),120)</f>
        <v>120</v>
      </c>
      <c r="D155" s="5">
        <v>1</v>
      </c>
      <c r="E155" s="5" t="str">
        <f ca="1"/>
        <v>ST Courier</v>
      </c>
    </row>
    <row r="156" spans="1:5" ht="17.25">
      <c r="A156" s="9">
        <v>13874</v>
      </c>
      <c r="B156" s="10">
        <f ca="1">IFERROR(__xludf.DUMMYFUNCTION("""COMPUTED_VALUE"""),58098947443)</f>
        <v>58098947443</v>
      </c>
      <c r="C156" s="5">
        <f ca="1">IFERROR(__xludf.DUMMYFUNCTION("""COMPUTED_VALUE"""),830)</f>
        <v>830</v>
      </c>
      <c r="D156" s="5">
        <v>1</v>
      </c>
      <c r="E156" s="5" t="str">
        <f ca="1"/>
        <v>ST Courier</v>
      </c>
    </row>
    <row r="157" spans="1:5" ht="17.25">
      <c r="A157" s="9">
        <v>13875</v>
      </c>
      <c r="B157" s="10">
        <f ca="1">IFERROR(__xludf.DUMMYFUNCTION("""COMPUTED_VALUE"""),58098947314)</f>
        <v>58098947314</v>
      </c>
      <c r="C157" s="5">
        <f ca="1">IFERROR(__xludf.DUMMYFUNCTION("""COMPUTED_VALUE"""),80)</f>
        <v>80</v>
      </c>
      <c r="D157" s="5">
        <v>1</v>
      </c>
      <c r="E157" s="5" t="str">
        <f ca="1"/>
        <v>ST Courier</v>
      </c>
    </row>
    <row r="158" spans="1:5" ht="17.25">
      <c r="A158" s="9">
        <v>13876</v>
      </c>
      <c r="B158" s="10">
        <f ca="1">IFERROR(__xludf.DUMMYFUNCTION("""COMPUTED_VALUE"""),58098947384)</f>
        <v>58098947384</v>
      </c>
      <c r="C158" s="5">
        <f ca="1">IFERROR(__xludf.DUMMYFUNCTION("""COMPUTED_VALUE"""),180)</f>
        <v>180</v>
      </c>
      <c r="D158" s="5">
        <v>1</v>
      </c>
      <c r="E158" s="5" t="str">
        <f ca="1"/>
        <v>ST Courier</v>
      </c>
    </row>
    <row r="159" spans="1:5" ht="17.25">
      <c r="A159" s="9">
        <v>13877</v>
      </c>
      <c r="B159" s="10">
        <f ca="1">IFERROR(__xludf.DUMMYFUNCTION("""COMPUTED_VALUE"""),58098947480)</f>
        <v>58098947480</v>
      </c>
      <c r="C159" s="5">
        <f ca="1">IFERROR(__xludf.DUMMYFUNCTION("""COMPUTED_VALUE"""),300)</f>
        <v>300</v>
      </c>
      <c r="D159" s="5">
        <v>1</v>
      </c>
      <c r="E159" s="5" t="str">
        <f ca="1"/>
        <v>ST Courier</v>
      </c>
    </row>
    <row r="160" spans="1:5" ht="17.25">
      <c r="A160" s="9">
        <v>13878</v>
      </c>
      <c r="B160" s="10">
        <f ca="1">IFERROR(__xludf.DUMMYFUNCTION("""COMPUTED_VALUE"""),58098947406)</f>
        <v>58098947406</v>
      </c>
      <c r="C160" s="5">
        <f ca="1">IFERROR(__xludf.DUMMYFUNCTION("""COMPUTED_VALUE"""),630)</f>
        <v>630</v>
      </c>
      <c r="D160" s="5">
        <v>1</v>
      </c>
      <c r="E160" s="5" t="str">
        <f ca="1"/>
        <v>ST Courier</v>
      </c>
    </row>
    <row r="161" spans="1:5" ht="17.25">
      <c r="A161" s="9">
        <v>13879</v>
      </c>
      <c r="B161" s="10">
        <f ca="1">IFERROR(__xludf.DUMMYFUNCTION("""COMPUTED_VALUE"""),58098947373)</f>
        <v>58098947373</v>
      </c>
      <c r="C161" s="5">
        <f ca="1">IFERROR(__xludf.DUMMYFUNCTION("""COMPUTED_VALUE"""),180)</f>
        <v>180</v>
      </c>
      <c r="D161" s="5">
        <v>1</v>
      </c>
      <c r="E161" s="5" t="str">
        <f ca="1"/>
        <v>ST Courier</v>
      </c>
    </row>
    <row r="162" spans="1:5" ht="17.25">
      <c r="A162" s="9">
        <v>13880</v>
      </c>
      <c r="B162" s="10">
        <f ca="1">IFERROR(__xludf.DUMMYFUNCTION("""COMPUTED_VALUE"""),58098947476)</f>
        <v>58098947476</v>
      </c>
      <c r="C162" s="5">
        <f ca="1">IFERROR(__xludf.DUMMYFUNCTION("""COMPUTED_VALUE"""),390)</f>
        <v>390</v>
      </c>
      <c r="D162" s="5">
        <v>1</v>
      </c>
      <c r="E162" s="5" t="str">
        <f ca="1"/>
        <v>ST Courier</v>
      </c>
    </row>
    <row r="163" spans="1:5" ht="17.25">
      <c r="A163" s="9">
        <v>13881</v>
      </c>
      <c r="B163" s="10" t="str">
        <f ca="1">IFERROR(__xludf.DUMMYFUNCTION("""COMPUTED_VALUE"""),"C12334426")</f>
        <v>C12334426</v>
      </c>
      <c r="C163" s="5">
        <f ca="1">IFERROR(__xludf.DUMMYFUNCTION("""COMPUTED_VALUE"""),600)</f>
        <v>600</v>
      </c>
      <c r="D163" s="5">
        <v>1</v>
      </c>
      <c r="E163" s="5" t="str">
        <f ca="1"/>
        <v>DTDC</v>
      </c>
    </row>
    <row r="164" spans="1:5" ht="17.25">
      <c r="A164" s="9">
        <v>13882</v>
      </c>
      <c r="B164" s="10">
        <f ca="1">IFERROR(__xludf.DUMMYFUNCTION("""COMPUTED_VALUE"""),58098947760)</f>
        <v>58098947760</v>
      </c>
      <c r="C164" s="5">
        <f ca="1">IFERROR(__xludf.DUMMYFUNCTION("""COMPUTED_VALUE"""),420)</f>
        <v>420</v>
      </c>
      <c r="D164" s="5">
        <v>1</v>
      </c>
      <c r="E164" s="5" t="str">
        <f ca="1"/>
        <v>ST Courier</v>
      </c>
    </row>
    <row r="165" spans="1:5" ht="17.25">
      <c r="A165" s="9">
        <v>13883</v>
      </c>
      <c r="B165" s="10">
        <f ca="1">IFERROR(__xludf.DUMMYFUNCTION("""COMPUTED_VALUE"""),58098947734)</f>
        <v>58098947734</v>
      </c>
      <c r="C165" s="5">
        <f ca="1">IFERROR(__xludf.DUMMYFUNCTION("""COMPUTED_VALUE"""),1680)</f>
        <v>1680</v>
      </c>
      <c r="D165" s="5">
        <v>1</v>
      </c>
      <c r="E165" s="5" t="str">
        <f ca="1"/>
        <v>ST Courier</v>
      </c>
    </row>
    <row r="166" spans="1:5" ht="17.25">
      <c r="A166" s="9">
        <v>13884</v>
      </c>
      <c r="B166" s="10">
        <f ca="1">IFERROR(__xludf.DUMMYFUNCTION("""COMPUTED_VALUE"""),58098947782)</f>
        <v>58098947782</v>
      </c>
      <c r="C166" s="5">
        <f ca="1">IFERROR(__xludf.DUMMYFUNCTION("""COMPUTED_VALUE"""),1105)</f>
        <v>1105</v>
      </c>
      <c r="D166" s="5">
        <v>1</v>
      </c>
      <c r="E166" s="5" t="str">
        <f ca="1"/>
        <v>ST Courier</v>
      </c>
    </row>
    <row r="167" spans="1:5" ht="17.25">
      <c r="A167" s="9">
        <v>13885</v>
      </c>
      <c r="B167" s="10">
        <f ca="1">IFERROR(__xludf.DUMMYFUNCTION("""COMPUTED_VALUE"""),58098947723)</f>
        <v>58098947723</v>
      </c>
      <c r="C167" s="5">
        <f ca="1">IFERROR(__xludf.DUMMYFUNCTION("""COMPUTED_VALUE"""),1180)</f>
        <v>1180</v>
      </c>
      <c r="D167" s="5">
        <v>1</v>
      </c>
      <c r="E167" s="5" t="str">
        <f ca="1"/>
        <v>ST Courier</v>
      </c>
    </row>
    <row r="168" spans="1:5" ht="17.25">
      <c r="A168" s="9">
        <v>13886</v>
      </c>
      <c r="B168" s="10">
        <f ca="1">IFERROR(__xludf.DUMMYFUNCTION("""COMPUTED_VALUE"""),58098947756)</f>
        <v>58098947756</v>
      </c>
      <c r="C168" s="5">
        <f ca="1">IFERROR(__xludf.DUMMYFUNCTION("""COMPUTED_VALUE"""),920)</f>
        <v>920</v>
      </c>
      <c r="D168" s="5">
        <v>1</v>
      </c>
      <c r="E168" s="5" t="str">
        <f ca="1"/>
        <v>ST Courier</v>
      </c>
    </row>
    <row r="169" spans="1:5" ht="17.25">
      <c r="A169" s="9">
        <v>13887</v>
      </c>
      <c r="B169" s="10">
        <f ca="1">IFERROR(__xludf.DUMMYFUNCTION("""COMPUTED_VALUE"""),58098947745)</f>
        <v>58098947745</v>
      </c>
      <c r="C169" s="5">
        <f ca="1">IFERROR(__xludf.DUMMYFUNCTION("""COMPUTED_VALUE"""),790)</f>
        <v>790</v>
      </c>
      <c r="D169" s="5">
        <v>1</v>
      </c>
      <c r="E169" s="5" t="str">
        <f ca="1"/>
        <v>ST Courier</v>
      </c>
    </row>
    <row r="170" spans="1:5" ht="17.25">
      <c r="A170" s="9">
        <v>13888</v>
      </c>
      <c r="B170" s="10">
        <f ca="1">IFERROR(__xludf.DUMMYFUNCTION("""COMPUTED_VALUE"""),58098947712)</f>
        <v>58098947712</v>
      </c>
      <c r="C170" s="5">
        <f ca="1">IFERROR(__xludf.DUMMYFUNCTION("""COMPUTED_VALUE"""),1030)</f>
        <v>1030</v>
      </c>
      <c r="D170" s="5">
        <v>1</v>
      </c>
      <c r="E170" s="5" t="str">
        <f ca="1"/>
        <v>ST Courier</v>
      </c>
    </row>
    <row r="171" spans="1:5" ht="17.25">
      <c r="A171" s="9">
        <v>13889</v>
      </c>
      <c r="B171" s="10" t="str">
        <f ca="1">IFERROR(__xludf.DUMMYFUNCTION("""COMPUTED_VALUE"""),"CT540983164IN")</f>
        <v>CT540983164IN</v>
      </c>
      <c r="C171" s="5">
        <f ca="1">IFERROR(__xludf.DUMMYFUNCTION("""COMPUTED_VALUE"""),270)</f>
        <v>270</v>
      </c>
      <c r="D171" s="5">
        <v>2</v>
      </c>
      <c r="E171" s="5" t="str">
        <f ca="1"/>
        <v>REGISTER PARCEL</v>
      </c>
    </row>
    <row r="172" spans="1:5" ht="17.25">
      <c r="A172" s="9">
        <v>13759</v>
      </c>
      <c r="B172" s="10">
        <f ca="1">IFERROR(__xludf.DUMMYFUNCTION("""COMPUTED_VALUE"""),58097370774)</f>
        <v>58097370774</v>
      </c>
      <c r="C172" s="5">
        <f ca="1">IFERROR(__xludf.DUMMYFUNCTION("""COMPUTED_VALUE"""),3370)</f>
        <v>3370</v>
      </c>
      <c r="D172" s="5">
        <v>1</v>
      </c>
      <c r="E172" s="5" t="str">
        <f ca="1"/>
        <v>ST Courier</v>
      </c>
    </row>
    <row r="173" spans="1:5" ht="17.25">
      <c r="A173" s="9">
        <v>13890</v>
      </c>
      <c r="B173" s="10">
        <f ca="1">IFERROR(__xludf.DUMMYFUNCTION("""COMPUTED_VALUE"""),58098948250)</f>
        <v>58098948250</v>
      </c>
      <c r="C173" s="5">
        <f ca="1">IFERROR(__xludf.DUMMYFUNCTION("""COMPUTED_VALUE"""),345)</f>
        <v>345</v>
      </c>
      <c r="D173" s="5">
        <v>1</v>
      </c>
      <c r="E173" s="5" t="str">
        <f ca="1"/>
        <v>ST Courier</v>
      </c>
    </row>
    <row r="174" spans="1:5" ht="17.25">
      <c r="A174" s="9">
        <v>13891</v>
      </c>
      <c r="B174" s="10">
        <f ca="1">IFERROR(__xludf.DUMMYFUNCTION("""COMPUTED_VALUE"""),58098948412)</f>
        <v>58098948412</v>
      </c>
      <c r="C174" s="5">
        <f ca="1">IFERROR(__xludf.DUMMYFUNCTION("""COMPUTED_VALUE"""),70)</f>
        <v>70</v>
      </c>
      <c r="D174" s="5">
        <v>1</v>
      </c>
      <c r="E174" s="5" t="str">
        <f ca="1"/>
        <v>ST Courier</v>
      </c>
    </row>
    <row r="175" spans="1:5" ht="17.25">
      <c r="A175" s="9">
        <v>13892</v>
      </c>
      <c r="B175" s="10" t="str">
        <f ca="1">IFERROR(__xludf.DUMMYFUNCTION("""COMPUTED_VALUE"""),"CT540991687IN")</f>
        <v>CT540991687IN</v>
      </c>
      <c r="C175" s="5">
        <f ca="1">IFERROR(__xludf.DUMMYFUNCTION("""COMPUTED_VALUE"""),180)</f>
        <v>180</v>
      </c>
      <c r="D175" s="5">
        <v>1</v>
      </c>
      <c r="E175" s="5" t="str">
        <f ca="1"/>
        <v>REGISTER PARCEL</v>
      </c>
    </row>
    <row r="176" spans="1:5" ht="17.25">
      <c r="A176" s="9">
        <v>13893</v>
      </c>
      <c r="B176" s="10">
        <f ca="1">IFERROR(__xludf.DUMMYFUNCTION("""COMPUTED_VALUE"""),58098948552)</f>
        <v>58098948552</v>
      </c>
      <c r="C176" s="5">
        <f ca="1">IFERROR(__xludf.DUMMYFUNCTION("""COMPUTED_VALUE"""),405)</f>
        <v>405</v>
      </c>
      <c r="D176" s="5">
        <v>1</v>
      </c>
      <c r="E176" s="5" t="str">
        <f ca="1"/>
        <v>ST Courier</v>
      </c>
    </row>
    <row r="177" spans="1:5" ht="17.25">
      <c r="A177" s="9">
        <v>13894</v>
      </c>
      <c r="B177" s="10">
        <f ca="1">IFERROR(__xludf.DUMMYFUNCTION("""COMPUTED_VALUE"""),58098949020)</f>
        <v>58098949020</v>
      </c>
      <c r="C177" s="5">
        <f ca="1">IFERROR(__xludf.DUMMYFUNCTION("""COMPUTED_VALUE"""),370)</f>
        <v>370</v>
      </c>
      <c r="D177" s="5">
        <v>1</v>
      </c>
      <c r="E177" s="5" t="str">
        <f ca="1"/>
        <v>ST Courier</v>
      </c>
    </row>
    <row r="178" spans="1:5" ht="17.25">
      <c r="A178" s="9">
        <v>13895</v>
      </c>
      <c r="B178" s="10">
        <f ca="1">IFERROR(__xludf.DUMMYFUNCTION("""COMPUTED_VALUE"""),58098949086)</f>
        <v>58098949086</v>
      </c>
      <c r="C178" s="5">
        <f ca="1">IFERROR(__xludf.DUMMYFUNCTION("""COMPUTED_VALUE"""),290)</f>
        <v>290</v>
      </c>
      <c r="D178" s="5">
        <v>1</v>
      </c>
      <c r="E178" s="5" t="str">
        <f ca="1"/>
        <v>ST Courier</v>
      </c>
    </row>
    <row r="179" spans="1:5" ht="17.25">
      <c r="A179" s="9">
        <v>13896</v>
      </c>
      <c r="B179" s="10">
        <f ca="1">IFERROR(__xludf.DUMMYFUNCTION("""COMPUTED_VALUE"""),58098949392)</f>
        <v>58098949392</v>
      </c>
      <c r="C179" s="5">
        <f ca="1">IFERROR(__xludf.DUMMYFUNCTION("""COMPUTED_VALUE"""),350)</f>
        <v>350</v>
      </c>
      <c r="D179" s="5">
        <v>1</v>
      </c>
      <c r="E179" s="5" t="str">
        <f ca="1"/>
        <v>ST Courier</v>
      </c>
    </row>
    <row r="180" spans="1:5" ht="17.25">
      <c r="A180" s="9">
        <v>13897</v>
      </c>
      <c r="B180" s="10">
        <f ca="1">IFERROR(__xludf.DUMMYFUNCTION("""COMPUTED_VALUE"""),58098949661)</f>
        <v>58098949661</v>
      </c>
      <c r="C180" s="5">
        <f ca="1">IFERROR(__xludf.DUMMYFUNCTION("""COMPUTED_VALUE"""),40)</f>
        <v>40</v>
      </c>
      <c r="D180" s="5">
        <v>1</v>
      </c>
      <c r="E180" s="5" t="str">
        <f ca="1"/>
        <v>ST Courier</v>
      </c>
    </row>
    <row r="181" spans="1:5" ht="17.25">
      <c r="A181" s="9">
        <v>13898</v>
      </c>
      <c r="B181" s="10">
        <f ca="1">IFERROR(__xludf.DUMMYFUNCTION("""COMPUTED_VALUE"""),58098949440)</f>
        <v>58098949440</v>
      </c>
      <c r="C181" s="5">
        <f ca="1">IFERROR(__xludf.DUMMYFUNCTION("""COMPUTED_VALUE"""),615)</f>
        <v>615</v>
      </c>
      <c r="D181" s="5">
        <v>1</v>
      </c>
      <c r="E181" s="5" t="str">
        <f ca="1"/>
        <v>ST Courier</v>
      </c>
    </row>
    <row r="182" spans="1:5" ht="17.25">
      <c r="A182" s="9">
        <v>13899</v>
      </c>
      <c r="B182" s="10">
        <f ca="1">IFERROR(__xludf.DUMMYFUNCTION("""COMPUTED_VALUE"""),58098949672)</f>
        <v>58098949672</v>
      </c>
      <c r="C182" s="5">
        <f ca="1">IFERROR(__xludf.DUMMYFUNCTION("""COMPUTED_VALUE"""),120)</f>
        <v>120</v>
      </c>
      <c r="D182" s="5">
        <v>1</v>
      </c>
      <c r="E182" s="5" t="str">
        <f ca="1"/>
        <v>ST Courier</v>
      </c>
    </row>
    <row r="183" spans="1:5" ht="17.25">
      <c r="A183" s="9">
        <v>13900</v>
      </c>
      <c r="B183" s="10">
        <f ca="1">IFERROR(__xludf.DUMMYFUNCTION("""COMPUTED_VALUE"""),58098949731)</f>
        <v>58098949731</v>
      </c>
      <c r="C183" s="5">
        <f ca="1">IFERROR(__xludf.DUMMYFUNCTION("""COMPUTED_VALUE"""),380)</f>
        <v>380</v>
      </c>
      <c r="D183" s="5">
        <v>1</v>
      </c>
      <c r="E183" s="5" t="str">
        <f ca="1"/>
        <v>ST Courier</v>
      </c>
    </row>
    <row r="184" spans="1:5" ht="17.25">
      <c r="A184" s="9">
        <v>13901</v>
      </c>
      <c r="B184" s="10">
        <f ca="1">IFERROR(__xludf.DUMMYFUNCTION("""COMPUTED_VALUE"""),58098949716)</f>
        <v>58098949716</v>
      </c>
      <c r="C184" s="5">
        <f ca="1">IFERROR(__xludf.DUMMYFUNCTION("""COMPUTED_VALUE"""),501)</f>
        <v>501</v>
      </c>
      <c r="D184" s="5">
        <v>1</v>
      </c>
      <c r="E184" s="5" t="str">
        <f ca="1"/>
        <v>ST Courier</v>
      </c>
    </row>
    <row r="185" spans="1:5" ht="17.25">
      <c r="A185" s="9">
        <v>13904</v>
      </c>
      <c r="B185" s="10">
        <f ca="1">IFERROR(__xludf.DUMMYFUNCTION("""COMPUTED_VALUE"""),58099181254)</f>
        <v>58099181254</v>
      </c>
      <c r="C185" s="5">
        <f ca="1">IFERROR(__xludf.DUMMYFUNCTION("""COMPUTED_VALUE"""),615)</f>
        <v>615</v>
      </c>
      <c r="D185" s="5">
        <v>1</v>
      </c>
      <c r="E185" s="5" t="str">
        <f ca="1"/>
        <v>ST Courier</v>
      </c>
    </row>
    <row r="186" spans="1:5" ht="17.25">
      <c r="A186" s="9">
        <v>13903</v>
      </c>
      <c r="B186" s="10">
        <f ca="1">IFERROR(__xludf.DUMMYFUNCTION("""COMPUTED_VALUE"""),58098950836)</f>
        <v>58098950836</v>
      </c>
      <c r="C186" s="5">
        <f ca="1">IFERROR(__xludf.DUMMYFUNCTION("""COMPUTED_VALUE"""),400)</f>
        <v>400</v>
      </c>
      <c r="D186" s="5">
        <v>1</v>
      </c>
      <c r="E186" s="5" t="str">
        <f ca="1"/>
        <v>ST Courier</v>
      </c>
    </row>
    <row r="187" spans="1:5" ht="17.25">
      <c r="A187" s="9">
        <v>13902</v>
      </c>
      <c r="B187" s="10">
        <f ca="1">IFERROR(__xludf.DUMMYFUNCTION("""COMPUTED_VALUE"""),58098950895)</f>
        <v>58098950895</v>
      </c>
      <c r="C187" s="5">
        <f ca="1">IFERROR(__xludf.DUMMYFUNCTION("""COMPUTED_VALUE"""),380)</f>
        <v>380</v>
      </c>
      <c r="D187" s="5">
        <v>1</v>
      </c>
      <c r="E187" s="5" t="str">
        <f ca="1"/>
        <v>ST Courier</v>
      </c>
    </row>
    <row r="188" spans="1:5" ht="17.25">
      <c r="A188" s="9">
        <v>13905</v>
      </c>
      <c r="B188" s="10">
        <f ca="1">IFERROR(__xludf.DUMMYFUNCTION("""COMPUTED_VALUE"""),58099181280)</f>
        <v>58099181280</v>
      </c>
      <c r="C188" s="5">
        <f ca="1">IFERROR(__xludf.DUMMYFUNCTION("""COMPUTED_VALUE"""),120)</f>
        <v>120</v>
      </c>
      <c r="D188" s="5">
        <v>1</v>
      </c>
      <c r="E188" s="5" t="str">
        <f ca="1"/>
        <v>ST Courier</v>
      </c>
    </row>
    <row r="189" spans="1:5" ht="17.25">
      <c r="A189" s="9">
        <v>13915</v>
      </c>
      <c r="B189" s="10">
        <f ca="1">IFERROR(__xludf.DUMMYFUNCTION("""COMPUTED_VALUE"""),58099182890)</f>
        <v>58099182890</v>
      </c>
      <c r="C189" s="5">
        <f ca="1">IFERROR(__xludf.DUMMYFUNCTION("""COMPUTED_VALUE"""),290)</f>
        <v>290</v>
      </c>
      <c r="D189" s="5">
        <v>1</v>
      </c>
      <c r="E189" s="5" t="str">
        <f ca="1"/>
        <v>ST Courier</v>
      </c>
    </row>
    <row r="190" spans="1:5" ht="17.25">
      <c r="A190" s="9">
        <v>13916</v>
      </c>
      <c r="B190" s="10">
        <f ca="1">IFERROR(__xludf.DUMMYFUNCTION("""COMPUTED_VALUE"""),58099182960)</f>
        <v>58099182960</v>
      </c>
      <c r="C190" s="5">
        <f ca="1">IFERROR(__xludf.DUMMYFUNCTION("""COMPUTED_VALUE"""),1080)</f>
        <v>1080</v>
      </c>
      <c r="D190" s="5">
        <v>1</v>
      </c>
      <c r="E190" s="5" t="str">
        <f ca="1"/>
        <v>ST Courier</v>
      </c>
    </row>
    <row r="191" spans="1:5" ht="17.25">
      <c r="A191" s="9">
        <v>13906</v>
      </c>
      <c r="B191" s="10" t="str">
        <f ca="1">IFERROR(__xludf.DUMMYFUNCTION("""COMPUTED_VALUE"""),"CT540998420IN")</f>
        <v>CT540998420IN</v>
      </c>
      <c r="C191" s="5">
        <f ca="1">IFERROR(__xludf.DUMMYFUNCTION("""COMPUTED_VALUE"""),290)</f>
        <v>290</v>
      </c>
      <c r="D191" s="5">
        <v>1</v>
      </c>
      <c r="E191" s="5" t="str">
        <f ca="1"/>
        <v>REGISTER PARCEL</v>
      </c>
    </row>
    <row r="192" spans="1:5" ht="17.25">
      <c r="A192" s="9">
        <v>13907</v>
      </c>
      <c r="B192" s="10">
        <f ca="1">IFERROR(__xludf.DUMMYFUNCTION("""COMPUTED_VALUE"""),58099182912)</f>
        <v>58099182912</v>
      </c>
      <c r="C192" s="5">
        <f ca="1">IFERROR(__xludf.DUMMYFUNCTION("""COMPUTED_VALUE"""),395)</f>
        <v>395</v>
      </c>
      <c r="D192" s="5">
        <v>1</v>
      </c>
      <c r="E192" s="5" t="str">
        <f ca="1"/>
        <v>ST Courier</v>
      </c>
    </row>
    <row r="193" spans="1:5" ht="17.25">
      <c r="A193" s="9">
        <v>13908</v>
      </c>
      <c r="B193" s="10" t="str">
        <f ca="1">IFERROR(__xludf.DUMMYFUNCTION("""COMPUTED_VALUE"""),"C12334461")</f>
        <v>C12334461</v>
      </c>
      <c r="C193" s="5">
        <f ca="1">IFERROR(__xludf.DUMMYFUNCTION("""COMPUTED_VALUE"""),680)</f>
        <v>680</v>
      </c>
      <c r="D193" s="5">
        <v>1</v>
      </c>
      <c r="E193" s="5" t="str">
        <f ca="1"/>
        <v>DTDC</v>
      </c>
    </row>
    <row r="194" spans="1:5" ht="17.25">
      <c r="A194" s="9">
        <v>13909</v>
      </c>
      <c r="B194" s="10">
        <f ca="1">IFERROR(__xludf.DUMMYFUNCTION("""COMPUTED_VALUE"""),58099182713)</f>
        <v>58099182713</v>
      </c>
      <c r="C194" s="5">
        <f ca="1">IFERROR(__xludf.DUMMYFUNCTION("""COMPUTED_VALUE"""),120)</f>
        <v>120</v>
      </c>
      <c r="D194" s="5">
        <v>1</v>
      </c>
      <c r="E194" s="5" t="str">
        <f ca="1"/>
        <v>ST Courier</v>
      </c>
    </row>
    <row r="195" spans="1:5" ht="17.25">
      <c r="A195" s="9">
        <v>13910</v>
      </c>
      <c r="B195" s="10">
        <f ca="1">IFERROR(__xludf.DUMMYFUNCTION("""COMPUTED_VALUE"""),58099182886)</f>
        <v>58099182886</v>
      </c>
      <c r="C195" s="5">
        <f ca="1">IFERROR(__xludf.DUMMYFUNCTION("""COMPUTED_VALUE"""),240)</f>
        <v>240</v>
      </c>
      <c r="D195" s="5">
        <v>1</v>
      </c>
      <c r="E195" s="5" t="str">
        <f ca="1"/>
        <v>ST Courier</v>
      </c>
    </row>
    <row r="196" spans="1:5" ht="17.25">
      <c r="A196" s="9">
        <v>13911</v>
      </c>
      <c r="B196" s="10" t="str">
        <f ca="1">IFERROR(__xludf.DUMMYFUNCTION("""COMPUTED_VALUE"""),"CT540998549IN")</f>
        <v>CT540998549IN</v>
      </c>
      <c r="C196" s="5">
        <f ca="1">IFERROR(__xludf.DUMMYFUNCTION("""COMPUTED_VALUE"""),510)</f>
        <v>510</v>
      </c>
      <c r="D196" s="5">
        <v>1</v>
      </c>
      <c r="E196" s="5" t="str">
        <f ca="1"/>
        <v>REGISTER PARCEL</v>
      </c>
    </row>
    <row r="197" spans="1:5" ht="17.25">
      <c r="A197" s="9">
        <v>13912</v>
      </c>
      <c r="B197" s="10" t="str">
        <f ca="1">IFERROR(__xludf.DUMMYFUNCTION("""COMPUTED_VALUE"""),"C12334460")</f>
        <v>C12334460</v>
      </c>
      <c r="C197" s="5">
        <f ca="1">IFERROR(__xludf.DUMMYFUNCTION("""COMPUTED_VALUE"""),800)</f>
        <v>800</v>
      </c>
      <c r="D197" s="5">
        <v>1</v>
      </c>
      <c r="E197" s="5" t="str">
        <f ca="1"/>
        <v>DTDC</v>
      </c>
    </row>
    <row r="198" spans="1:5" ht="17.25">
      <c r="A198" s="9">
        <v>13913</v>
      </c>
      <c r="B198" s="10">
        <f ca="1">IFERROR(__xludf.DUMMYFUNCTION("""COMPUTED_VALUE"""),58099182794)</f>
        <v>58099182794</v>
      </c>
      <c r="C198" s="5">
        <f ca="1">IFERROR(__xludf.DUMMYFUNCTION("""COMPUTED_VALUE"""),45)</f>
        <v>45</v>
      </c>
      <c r="D198" s="5">
        <v>1</v>
      </c>
      <c r="E198" s="5" t="str">
        <f ca="1"/>
        <v>ST Courier</v>
      </c>
    </row>
    <row r="199" spans="1:5" ht="17.25">
      <c r="A199" s="9">
        <v>13914</v>
      </c>
      <c r="B199" s="10">
        <f ca="1">IFERROR(__xludf.DUMMYFUNCTION("""COMPUTED_VALUE"""),58099182864)</f>
        <v>58099182864</v>
      </c>
      <c r="C199" s="5">
        <f ca="1">IFERROR(__xludf.DUMMYFUNCTION("""COMPUTED_VALUE"""),615)</f>
        <v>615</v>
      </c>
      <c r="D199" s="5">
        <v>1</v>
      </c>
      <c r="E199" s="5" t="str">
        <f ca="1"/>
        <v>ST Courier</v>
      </c>
    </row>
    <row r="200" spans="1:5" ht="17.25">
      <c r="A200" s="9">
        <v>13917</v>
      </c>
      <c r="B200" s="10" t="str">
        <f ca="1">IFERROR(__xludf.DUMMYFUNCTION("""COMPUTED_VALUE"""),"CT540998331IN")</f>
        <v>CT540998331IN</v>
      </c>
      <c r="C200" s="5">
        <f ca="1">IFERROR(__xludf.DUMMYFUNCTION("""COMPUTED_VALUE"""),120)</f>
        <v>120</v>
      </c>
      <c r="D200" s="5">
        <v>1</v>
      </c>
      <c r="E200" s="5" t="str">
        <f ca="1"/>
        <v>REGISTER PARCEL</v>
      </c>
    </row>
    <row r="201" spans="1:5" ht="17.25">
      <c r="A201" s="9">
        <v>13918</v>
      </c>
      <c r="B201" s="10">
        <f ca="1">IFERROR(__xludf.DUMMYFUNCTION("""COMPUTED_VALUE"""),100180071197)</f>
        <v>100180071197</v>
      </c>
      <c r="C201" s="5">
        <f ca="1">IFERROR(__xludf.DUMMYFUNCTION("""COMPUTED_VALUE"""),670)</f>
        <v>670</v>
      </c>
      <c r="D201" s="5">
        <v>1</v>
      </c>
      <c r="E201" s="5" t="str">
        <f ca="1"/>
        <v>TRACKON</v>
      </c>
    </row>
    <row r="202" spans="1:5" ht="17.25">
      <c r="A202" s="9">
        <v>13919</v>
      </c>
      <c r="B202" s="10">
        <f ca="1">IFERROR(__xludf.DUMMYFUNCTION("""COMPUTED_VALUE"""),58099183612)</f>
        <v>58099183612</v>
      </c>
      <c r="C202" s="5">
        <f ca="1">IFERROR(__xludf.DUMMYFUNCTION("""COMPUTED_VALUE"""),2840)</f>
        <v>2840</v>
      </c>
      <c r="D202" s="5">
        <v>1</v>
      </c>
      <c r="E202" s="5" t="str">
        <f ca="1"/>
        <v>ST Courier</v>
      </c>
    </row>
    <row r="203" spans="1:5" ht="17.25">
      <c r="A203" s="9">
        <v>13920</v>
      </c>
      <c r="B203" s="10">
        <f ca="1">IFERROR(__xludf.DUMMYFUNCTION("""COMPUTED_VALUE"""),58099183575)</f>
        <v>58099183575</v>
      </c>
      <c r="C203" s="5">
        <f ca="1">IFERROR(__xludf.DUMMYFUNCTION("""COMPUTED_VALUE"""),120)</f>
        <v>120</v>
      </c>
      <c r="D203" s="5">
        <v>1</v>
      </c>
      <c r="E203" s="5" t="str">
        <f ca="1"/>
        <v>ST Courier</v>
      </c>
    </row>
    <row r="204" spans="1:5" ht="17.25">
      <c r="A204" s="9">
        <v>13921</v>
      </c>
      <c r="B204" s="10">
        <f ca="1">IFERROR(__xludf.DUMMYFUNCTION("""COMPUTED_VALUE"""),58099183656)</f>
        <v>58099183656</v>
      </c>
      <c r="C204" s="5">
        <f ca="1">IFERROR(__xludf.DUMMYFUNCTION("""COMPUTED_VALUE"""),45)</f>
        <v>45</v>
      </c>
      <c r="D204" s="5">
        <v>1</v>
      </c>
      <c r="E204" s="5" t="str">
        <f ca="1"/>
        <v>ST Courier</v>
      </c>
    </row>
    <row r="205" spans="1:5" ht="17.25">
      <c r="A205" s="9">
        <v>13923</v>
      </c>
      <c r="B205" s="10">
        <f ca="1">IFERROR(__xludf.DUMMYFUNCTION("""COMPUTED_VALUE"""),58099184043)</f>
        <v>58099184043</v>
      </c>
      <c r="C205" s="5">
        <f ca="1">IFERROR(__xludf.DUMMYFUNCTION("""COMPUTED_VALUE"""),290)</f>
        <v>290</v>
      </c>
      <c r="D205" s="5">
        <v>1</v>
      </c>
      <c r="E205" s="5" t="str">
        <f ca="1"/>
        <v>ST Courier</v>
      </c>
    </row>
    <row r="206" spans="1:5" ht="17.25">
      <c r="A206" s="9">
        <v>13922</v>
      </c>
      <c r="B206" s="10">
        <f ca="1">IFERROR(__xludf.DUMMYFUNCTION("""COMPUTED_VALUE"""),58099183951)</f>
        <v>58099183951</v>
      </c>
      <c r="C206" s="5">
        <f ca="1">IFERROR(__xludf.DUMMYFUNCTION("""COMPUTED_VALUE"""),670)</f>
        <v>670</v>
      </c>
      <c r="D206" s="5">
        <v>2</v>
      </c>
      <c r="E206" s="5" t="str">
        <f ca="1"/>
        <v>ST Courier</v>
      </c>
    </row>
    <row r="207" spans="1:5" ht="17.25">
      <c r="A207" s="9">
        <v>13873</v>
      </c>
      <c r="B207" s="10">
        <f ca="1">IFERROR(__xludf.DUMMYFUNCTION("""COMPUTED_VALUE"""),58098947340)</f>
        <v>58098947340</v>
      </c>
      <c r="C207" s="5">
        <f ca="1">IFERROR(__xludf.DUMMYFUNCTION("""COMPUTED_VALUE"""),120)</f>
        <v>120</v>
      </c>
      <c r="D207" s="5">
        <v>1</v>
      </c>
      <c r="E207" s="5" t="str">
        <f ca="1"/>
        <v>ST Courier</v>
      </c>
    </row>
    <row r="208" spans="1:5" ht="17.25">
      <c r="A208" s="9">
        <v>13924</v>
      </c>
      <c r="B208" s="10">
        <f ca="1">IFERROR(__xludf.DUMMYFUNCTION("""COMPUTED_VALUE"""),58099184603)</f>
        <v>58099184603</v>
      </c>
      <c r="C208" s="5">
        <f ca="1">IFERROR(__xludf.DUMMYFUNCTION("""COMPUTED_VALUE"""),650)</f>
        <v>650</v>
      </c>
      <c r="D208" s="5">
        <v>1</v>
      </c>
      <c r="E208" s="5" t="str">
        <f ca="1"/>
        <v>ST Courier</v>
      </c>
    </row>
    <row r="209" spans="1:5" ht="17.25">
      <c r="A209" s="9">
        <v>13932</v>
      </c>
      <c r="B209" s="10">
        <f ca="1">IFERROR(__xludf.DUMMYFUNCTION("""COMPUTED_VALUE"""),58099185546)</f>
        <v>58099185546</v>
      </c>
      <c r="C209" s="5">
        <f ca="1">IFERROR(__xludf.DUMMYFUNCTION("""COMPUTED_VALUE"""),210)</f>
        <v>210</v>
      </c>
      <c r="D209" s="5">
        <v>1</v>
      </c>
      <c r="E209" s="5" t="str">
        <f ca="1"/>
        <v>ST Courier</v>
      </c>
    </row>
    <row r="210" spans="1:5" ht="17.25">
      <c r="A210" s="9">
        <v>13931</v>
      </c>
      <c r="B210" s="10">
        <f ca="1">IFERROR(__xludf.DUMMYFUNCTION("""COMPUTED_VALUE"""),58099185491)</f>
        <v>58099185491</v>
      </c>
      <c r="C210" s="5">
        <f ca="1">IFERROR(__xludf.DUMMYFUNCTION("""COMPUTED_VALUE"""),210)</f>
        <v>210</v>
      </c>
      <c r="D210" s="5">
        <v>1</v>
      </c>
      <c r="E210" s="5" t="str">
        <f ca="1"/>
        <v>ST Courier</v>
      </c>
    </row>
    <row r="211" spans="1:5" ht="17.25">
      <c r="A211" s="9">
        <v>13930</v>
      </c>
      <c r="B211" s="10">
        <f ca="1">IFERROR(__xludf.DUMMYFUNCTION("""COMPUTED_VALUE"""),58099185502)</f>
        <v>58099185502</v>
      </c>
      <c r="C211" s="5">
        <f ca="1">IFERROR(__xludf.DUMMYFUNCTION("""COMPUTED_VALUE"""),430)</f>
        <v>430</v>
      </c>
      <c r="D211" s="5">
        <v>1</v>
      </c>
      <c r="E211" s="5" t="str">
        <f ca="1"/>
        <v>ST Courier</v>
      </c>
    </row>
    <row r="212" spans="1:5" ht="17.25">
      <c r="A212" s="9">
        <v>13929</v>
      </c>
      <c r="B212" s="10">
        <f ca="1">IFERROR(__xludf.DUMMYFUNCTION("""COMPUTED_VALUE"""),58099185620)</f>
        <v>58099185620</v>
      </c>
      <c r="C212" s="5">
        <f ca="1">IFERROR(__xludf.DUMMYFUNCTION("""COMPUTED_VALUE"""),200)</f>
        <v>200</v>
      </c>
      <c r="D212" s="5">
        <v>1</v>
      </c>
      <c r="E212" s="5" t="str">
        <f ca="1"/>
        <v>ST Courier</v>
      </c>
    </row>
    <row r="213" spans="1:5" ht="17.25">
      <c r="A213" s="9">
        <v>13928</v>
      </c>
      <c r="B213" s="10">
        <f ca="1">IFERROR(__xludf.DUMMYFUNCTION("""COMPUTED_VALUE"""),58099185535)</f>
        <v>58099185535</v>
      </c>
      <c r="C213" s="5">
        <f ca="1">IFERROR(__xludf.DUMMYFUNCTION("""COMPUTED_VALUE"""),210)</f>
        <v>210</v>
      </c>
      <c r="D213" s="5">
        <v>1</v>
      </c>
      <c r="E213" s="5" t="str">
        <f ca="1"/>
        <v>ST Courier</v>
      </c>
    </row>
    <row r="214" spans="1:5" ht="17.25">
      <c r="A214" s="9">
        <v>13927</v>
      </c>
      <c r="B214" s="10">
        <f ca="1">IFERROR(__xludf.DUMMYFUNCTION("""COMPUTED_VALUE"""),58099185605)</f>
        <v>58099185605</v>
      </c>
      <c r="C214" s="5">
        <f ca="1">IFERROR(__xludf.DUMMYFUNCTION("""COMPUTED_VALUE"""),380)</f>
        <v>380</v>
      </c>
      <c r="D214" s="5">
        <v>1</v>
      </c>
      <c r="E214" s="5" t="str">
        <f ca="1"/>
        <v>ST Courier</v>
      </c>
    </row>
    <row r="215" spans="1:5" ht="17.25">
      <c r="A215" s="9">
        <v>13926</v>
      </c>
      <c r="B215" s="10">
        <f ca="1">IFERROR(__xludf.DUMMYFUNCTION("""COMPUTED_VALUE"""),58099185513)</f>
        <v>58099185513</v>
      </c>
      <c r="C215" s="5">
        <f ca="1">IFERROR(__xludf.DUMMYFUNCTION("""COMPUTED_VALUE"""),380)</f>
        <v>380</v>
      </c>
      <c r="D215" s="5">
        <v>1</v>
      </c>
      <c r="E215" s="5" t="str">
        <f ca="1"/>
        <v>ST Courier</v>
      </c>
    </row>
    <row r="216" spans="1:5" ht="17.25">
      <c r="A216" s="9">
        <v>13925</v>
      </c>
      <c r="B216" s="10">
        <f ca="1">IFERROR(__xludf.DUMMYFUNCTION("""COMPUTED_VALUE"""),58099185550)</f>
        <v>58099185550</v>
      </c>
      <c r="C216" s="5">
        <f ca="1">IFERROR(__xludf.DUMMYFUNCTION("""COMPUTED_VALUE"""),45)</f>
        <v>45</v>
      </c>
      <c r="D216" s="5">
        <v>1</v>
      </c>
      <c r="E216" s="5" t="str">
        <f ca="1"/>
        <v>ST Courier</v>
      </c>
    </row>
    <row r="217" spans="1:5" ht="17.25">
      <c r="A217" s="9">
        <v>13954</v>
      </c>
      <c r="B217" s="10" t="str">
        <f ca="1">IFERROR(__xludf.DUMMYFUNCTION("""COMPUTED_VALUE"""),"CT540958108IN")</f>
        <v>CT540958108IN</v>
      </c>
      <c r="C217" s="5">
        <f ca="1">IFERROR(__xludf.DUMMYFUNCTION("""COMPUTED_VALUE"""),220)</f>
        <v>220</v>
      </c>
      <c r="D217" s="5">
        <v>1</v>
      </c>
      <c r="E217" s="5" t="str">
        <f ca="1"/>
        <v>REGISTER PARCEL</v>
      </c>
    </row>
    <row r="218" spans="1:5" ht="17.25">
      <c r="A218" s="9">
        <v>13953</v>
      </c>
      <c r="B218" s="10">
        <f ca="1">IFERROR(__xludf.DUMMYFUNCTION("""COMPUTED_VALUE"""),58099186025)</f>
        <v>58099186025</v>
      </c>
      <c r="C218" s="5">
        <f ca="1">IFERROR(__xludf.DUMMYFUNCTION("""COMPUTED_VALUE"""),485)</f>
        <v>485</v>
      </c>
      <c r="D218" s="5">
        <v>1</v>
      </c>
      <c r="E218" s="5" t="str">
        <f ca="1"/>
        <v>ST Courier</v>
      </c>
    </row>
    <row r="219" spans="1:5" ht="17.25">
      <c r="A219" s="9">
        <v>13952</v>
      </c>
      <c r="B219" s="10">
        <f ca="1">IFERROR(__xludf.DUMMYFUNCTION("""COMPUTED_VALUE"""),58099186062)</f>
        <v>58099186062</v>
      </c>
      <c r="C219" s="5">
        <f ca="1">IFERROR(__xludf.DUMMYFUNCTION("""COMPUTED_VALUE"""),385)</f>
        <v>385</v>
      </c>
      <c r="D219" s="5">
        <v>1</v>
      </c>
      <c r="E219" s="5" t="str">
        <f ca="1"/>
        <v>ST Courier</v>
      </c>
    </row>
    <row r="220" spans="1:5" ht="17.25">
      <c r="A220" s="9">
        <v>13951</v>
      </c>
      <c r="B220" s="10">
        <f ca="1">IFERROR(__xludf.DUMMYFUNCTION("""COMPUTED_VALUE"""),58099186202)</f>
        <v>58099186202</v>
      </c>
      <c r="C220" s="5">
        <f ca="1">IFERROR(__xludf.DUMMYFUNCTION("""COMPUTED_VALUE"""),2225)</f>
        <v>2225</v>
      </c>
      <c r="D220" s="5">
        <v>1</v>
      </c>
      <c r="E220" s="5" t="str">
        <f ca="1"/>
        <v>ST Courier</v>
      </c>
    </row>
    <row r="221" spans="1:5" ht="17.25">
      <c r="A221" s="9">
        <v>13950</v>
      </c>
      <c r="B221" s="10">
        <f ca="1">IFERROR(__xludf.DUMMYFUNCTION("""COMPUTED_VALUE"""),58099186051)</f>
        <v>58099186051</v>
      </c>
      <c r="C221" s="5">
        <f ca="1">IFERROR(__xludf.DUMMYFUNCTION("""COMPUTED_VALUE"""),210)</f>
        <v>210</v>
      </c>
      <c r="D221" s="5">
        <v>1</v>
      </c>
      <c r="E221" s="5" t="str">
        <f ca="1"/>
        <v>ST Courier</v>
      </c>
    </row>
    <row r="222" spans="1:5" ht="17.25">
      <c r="A222" s="9">
        <v>13949</v>
      </c>
      <c r="B222" s="10">
        <f ca="1">IFERROR(__xludf.DUMMYFUNCTION("""COMPUTED_VALUE"""),58099186176)</f>
        <v>58099186176</v>
      </c>
      <c r="C222" s="5">
        <f ca="1">IFERROR(__xludf.DUMMYFUNCTION("""COMPUTED_VALUE"""),120)</f>
        <v>120</v>
      </c>
      <c r="D222" s="5">
        <v>1</v>
      </c>
      <c r="E222" s="5" t="str">
        <f ca="1"/>
        <v>ST Courier</v>
      </c>
    </row>
    <row r="223" spans="1:5" ht="17.25">
      <c r="A223" s="9">
        <v>13948</v>
      </c>
      <c r="B223" s="10" t="str">
        <f ca="1">IFERROR(__xludf.DUMMYFUNCTION("""COMPUTED_VALUE"""),"CT540957955IN")</f>
        <v>CT540957955IN</v>
      </c>
      <c r="C223" s="5">
        <f ca="1">IFERROR(__xludf.DUMMYFUNCTION("""COMPUTED_VALUE"""),210)</f>
        <v>210</v>
      </c>
      <c r="D223" s="5">
        <v>1</v>
      </c>
      <c r="E223" s="5" t="str">
        <f ca="1"/>
        <v>REGISTER PARCEL</v>
      </c>
    </row>
    <row r="224" spans="1:5" ht="17.25">
      <c r="A224" s="9">
        <v>13947</v>
      </c>
      <c r="B224" s="10">
        <f ca="1">IFERROR(__xludf.DUMMYFUNCTION("""COMPUTED_VALUE"""),58099186191)</f>
        <v>58099186191</v>
      </c>
      <c r="C224" s="5">
        <f ca="1">IFERROR(__xludf.DUMMYFUNCTION("""COMPUTED_VALUE"""),215)</f>
        <v>215</v>
      </c>
      <c r="D224" s="5">
        <v>1</v>
      </c>
      <c r="E224" s="5" t="str">
        <f ca="1"/>
        <v>ST Courier</v>
      </c>
    </row>
    <row r="225" spans="1:5" ht="17.25">
      <c r="A225" s="9">
        <v>13946</v>
      </c>
      <c r="B225" s="10">
        <f ca="1">IFERROR(__xludf.DUMMYFUNCTION("""COMPUTED_VALUE"""),58099186084)</f>
        <v>58099186084</v>
      </c>
      <c r="C225" s="5">
        <f ca="1">IFERROR(__xludf.DUMMYFUNCTION("""COMPUTED_VALUE"""),360)</f>
        <v>360</v>
      </c>
      <c r="D225" s="5">
        <v>1</v>
      </c>
      <c r="E225" s="5" t="str">
        <f ca="1"/>
        <v>ST Courier</v>
      </c>
    </row>
    <row r="226" spans="1:5" ht="17.25">
      <c r="A226" s="9">
        <v>13945</v>
      </c>
      <c r="B226" s="10">
        <f ca="1">IFERROR(__xludf.DUMMYFUNCTION("""COMPUTED_VALUE"""),58099186434)</f>
        <v>58099186434</v>
      </c>
      <c r="C226" s="5">
        <f ca="1">IFERROR(__xludf.DUMMYFUNCTION("""COMPUTED_VALUE"""),1110)</f>
        <v>1110</v>
      </c>
      <c r="D226" s="5">
        <v>1</v>
      </c>
      <c r="E226" s="5" t="str">
        <f ca="1"/>
        <v>ST Courier</v>
      </c>
    </row>
    <row r="227" spans="1:5" ht="17.25">
      <c r="A227" s="9">
        <v>13944</v>
      </c>
      <c r="B227" s="10">
        <f ca="1">IFERROR(__xludf.DUMMYFUNCTION("""COMPUTED_VALUE"""),58099186401)</f>
        <v>58099186401</v>
      </c>
      <c r="C227" s="5">
        <f ca="1">IFERROR(__xludf.DUMMYFUNCTION("""COMPUTED_VALUE"""),430)</f>
        <v>430</v>
      </c>
      <c r="D227" s="5">
        <v>1</v>
      </c>
      <c r="E227" s="5" t="str">
        <f ca="1"/>
        <v>ST Courier</v>
      </c>
    </row>
    <row r="228" spans="1:5" ht="17.25">
      <c r="A228" s="9">
        <v>13943</v>
      </c>
      <c r="B228" s="10">
        <f ca="1">IFERROR(__xludf.DUMMYFUNCTION("""COMPUTED_VALUE"""),58099186445)</f>
        <v>58099186445</v>
      </c>
      <c r="C228" s="5">
        <f ca="1">IFERROR(__xludf.DUMMYFUNCTION("""COMPUTED_VALUE"""),790)</f>
        <v>790</v>
      </c>
      <c r="D228" s="5">
        <v>1</v>
      </c>
      <c r="E228" s="5" t="str">
        <f ca="1"/>
        <v>ST Courier</v>
      </c>
    </row>
    <row r="229" spans="1:5" ht="17.25">
      <c r="A229" s="9">
        <v>13942</v>
      </c>
      <c r="B229" s="10">
        <f ca="1">IFERROR(__xludf.DUMMYFUNCTION("""COMPUTED_VALUE"""),58099186106)</f>
        <v>58099186106</v>
      </c>
      <c r="C229" s="5">
        <f ca="1">IFERROR(__xludf.DUMMYFUNCTION("""COMPUTED_VALUE"""),120)</f>
        <v>120</v>
      </c>
      <c r="D229" s="5">
        <v>1</v>
      </c>
      <c r="E229" s="5" t="str">
        <f ca="1"/>
        <v>ST Courier</v>
      </c>
    </row>
    <row r="230" spans="1:5" ht="17.25">
      <c r="A230" s="9">
        <v>13941</v>
      </c>
      <c r="B230" s="10">
        <f ca="1">IFERROR(__xludf.DUMMYFUNCTION("""COMPUTED_VALUE"""),58099186305)</f>
        <v>58099186305</v>
      </c>
      <c r="C230" s="5">
        <f ca="1">IFERROR(__xludf.DUMMYFUNCTION("""COMPUTED_VALUE"""),1180)</f>
        <v>1180</v>
      </c>
      <c r="D230" s="5">
        <v>1</v>
      </c>
      <c r="E230" s="5" t="str">
        <f ca="1"/>
        <v>ST Courier</v>
      </c>
    </row>
    <row r="231" spans="1:5" ht="17.25">
      <c r="A231" s="9">
        <v>13940</v>
      </c>
      <c r="B231" s="10">
        <f ca="1">IFERROR(__xludf.DUMMYFUNCTION("""COMPUTED_VALUE"""),58099186132)</f>
        <v>58099186132</v>
      </c>
      <c r="C231" s="5">
        <f ca="1">IFERROR(__xludf.DUMMYFUNCTION("""COMPUTED_VALUE"""),180)</f>
        <v>180</v>
      </c>
      <c r="D231" s="5">
        <v>1</v>
      </c>
      <c r="E231" s="5" t="str">
        <f ca="1"/>
        <v>ST Courier</v>
      </c>
    </row>
    <row r="232" spans="1:5" ht="17.25">
      <c r="A232" s="9">
        <v>13939</v>
      </c>
      <c r="B232" s="10">
        <f ca="1">IFERROR(__xludf.DUMMYFUNCTION("""COMPUTED_VALUE"""),58099186110)</f>
        <v>58099186110</v>
      </c>
      <c r="C232" s="5">
        <f ca="1">IFERROR(__xludf.DUMMYFUNCTION("""COMPUTED_VALUE"""),120)</f>
        <v>120</v>
      </c>
      <c r="D232" s="5">
        <v>1</v>
      </c>
      <c r="E232" s="5" t="str">
        <f ca="1"/>
        <v>ST Courier</v>
      </c>
    </row>
    <row r="233" spans="1:5" ht="17.25">
      <c r="A233" s="9">
        <v>13938</v>
      </c>
      <c r="B233" s="10">
        <f ca="1">IFERROR(__xludf.DUMMYFUNCTION("""COMPUTED_VALUE"""),58099186320)</f>
        <v>58099186320</v>
      </c>
      <c r="C233" s="5">
        <f ca="1">IFERROR(__xludf.DUMMYFUNCTION("""COMPUTED_VALUE"""),625)</f>
        <v>625</v>
      </c>
      <c r="D233" s="5">
        <v>1</v>
      </c>
      <c r="E233" s="5" t="str">
        <f ca="1"/>
        <v>ST Courier</v>
      </c>
    </row>
    <row r="234" spans="1:5" ht="17.25">
      <c r="A234" s="9">
        <v>13937</v>
      </c>
      <c r="B234" s="10">
        <f ca="1">IFERROR(__xludf.DUMMYFUNCTION("""COMPUTED_VALUE"""),58099186224)</f>
        <v>58099186224</v>
      </c>
      <c r="C234" s="5">
        <f ca="1">IFERROR(__xludf.DUMMYFUNCTION("""COMPUTED_VALUE"""),280)</f>
        <v>280</v>
      </c>
      <c r="D234" s="5">
        <v>1</v>
      </c>
      <c r="E234" s="5" t="str">
        <f ca="1"/>
        <v>ST Courier</v>
      </c>
    </row>
    <row r="235" spans="1:5" ht="17.25">
      <c r="A235" s="9">
        <v>13936</v>
      </c>
      <c r="B235" s="10">
        <f ca="1">IFERROR(__xludf.DUMMYFUNCTION("""COMPUTED_VALUE"""),58099186143)</f>
        <v>58099186143</v>
      </c>
      <c r="C235" s="5">
        <f ca="1">IFERROR(__xludf.DUMMYFUNCTION("""COMPUTED_VALUE"""),360)</f>
        <v>360</v>
      </c>
      <c r="D235" s="5">
        <v>1</v>
      </c>
      <c r="E235" s="5" t="str">
        <f ca="1"/>
        <v>ST Courier</v>
      </c>
    </row>
    <row r="236" spans="1:5" ht="17.25">
      <c r="A236" s="9">
        <v>13935</v>
      </c>
      <c r="B236" s="10">
        <f ca="1">IFERROR(__xludf.DUMMYFUNCTION("""COMPUTED_VALUE"""),58099186154)</f>
        <v>58099186154</v>
      </c>
      <c r="C236" s="5">
        <f ca="1">IFERROR(__xludf.DUMMYFUNCTION("""COMPUTED_VALUE"""),120)</f>
        <v>120</v>
      </c>
      <c r="D236" s="5">
        <v>1</v>
      </c>
      <c r="E236" s="5" t="str">
        <f ca="1"/>
        <v>ST Courier</v>
      </c>
    </row>
    <row r="237" spans="1:5" ht="17.25">
      <c r="A237" s="9">
        <v>13934</v>
      </c>
      <c r="B237" s="10">
        <f ca="1">IFERROR(__xludf.DUMMYFUNCTION("""COMPUTED_VALUE"""),58099186014)</f>
        <v>58099186014</v>
      </c>
      <c r="C237" s="5">
        <f ca="1">IFERROR(__xludf.DUMMYFUNCTION("""COMPUTED_VALUE"""),395)</f>
        <v>395</v>
      </c>
      <c r="D237" s="5">
        <v>1</v>
      </c>
      <c r="E237" s="5" t="str">
        <f ca="1"/>
        <v>ST Courier</v>
      </c>
    </row>
    <row r="238" spans="1:5" ht="17.25">
      <c r="A238" s="9">
        <v>13933</v>
      </c>
      <c r="B238" s="10">
        <f ca="1">IFERROR(__xludf.DUMMYFUNCTION("""COMPUTED_VALUE"""),58099186423)</f>
        <v>58099186423</v>
      </c>
      <c r="C238" s="5">
        <f ca="1">IFERROR(__xludf.DUMMYFUNCTION("""COMPUTED_VALUE"""),210)</f>
        <v>210</v>
      </c>
      <c r="D238" s="5">
        <v>1</v>
      </c>
      <c r="E238" s="5" t="str">
        <f ca="1"/>
        <v>ST Courier</v>
      </c>
    </row>
    <row r="239" spans="1:5" ht="17.25">
      <c r="A239" s="9">
        <v>13955</v>
      </c>
      <c r="B239" s="10">
        <f ca="1">IFERROR(__xludf.DUMMYFUNCTION("""COMPUTED_VALUE"""),58099187101)</f>
        <v>58099187101</v>
      </c>
      <c r="C239" s="5">
        <f ca="1">IFERROR(__xludf.DUMMYFUNCTION("""COMPUTED_VALUE"""),450)</f>
        <v>450</v>
      </c>
      <c r="D239" s="5">
        <v>1</v>
      </c>
      <c r="E239" s="5" t="str">
        <f ca="1"/>
        <v>ST Courier</v>
      </c>
    </row>
    <row r="240" spans="1:5" ht="17.25">
      <c r="A240" s="9">
        <v>13956</v>
      </c>
      <c r="B240" s="10" t="str">
        <f ca="1">IFERROR(__xludf.DUMMYFUNCTION("""COMPUTED_VALUE"""),"#N/A")</f>
        <v>#N/A</v>
      </c>
      <c r="C240" s="5" t="str">
        <f ca="1">IFERROR(__xludf.DUMMYFUNCTION("""COMPUTED_VALUE"""),"#N/A")</f>
        <v>#N/A</v>
      </c>
      <c r="D240" s="5">
        <v>1</v>
      </c>
      <c r="E240" s="5" t="str">
        <f ca="1"/>
        <v>Unknown</v>
      </c>
    </row>
    <row r="241" spans="1:5" ht="17.25">
      <c r="A241" s="9">
        <v>13957</v>
      </c>
      <c r="B241" s="10" t="str">
        <f ca="1">IFERROR(__xludf.DUMMYFUNCTION("""COMPUTED_VALUE"""),"C43784217")</f>
        <v>C43784217</v>
      </c>
      <c r="C241" s="5">
        <f ca="1">IFERROR(__xludf.DUMMYFUNCTION("""COMPUTED_VALUE"""),290)</f>
        <v>290</v>
      </c>
      <c r="D241" s="5">
        <v>1</v>
      </c>
      <c r="E241" s="5" t="str">
        <f ca="1"/>
        <v>DTDC</v>
      </c>
    </row>
    <row r="242" spans="1:5" ht="17.25">
      <c r="A242" s="9">
        <v>13958</v>
      </c>
      <c r="B242" s="10">
        <f ca="1">IFERROR(__xludf.DUMMYFUNCTION("""COMPUTED_VALUE"""),58099187156)</f>
        <v>58099187156</v>
      </c>
      <c r="C242" s="5">
        <f ca="1">IFERROR(__xludf.DUMMYFUNCTION("""COMPUTED_VALUE"""),210)</f>
        <v>210</v>
      </c>
      <c r="D242" s="5">
        <v>1</v>
      </c>
      <c r="E242" s="5" t="str">
        <f ca="1"/>
        <v>ST Courier</v>
      </c>
    </row>
    <row r="243" spans="1:5" ht="17.25">
      <c r="A243" s="9">
        <v>13959</v>
      </c>
      <c r="B243" s="10">
        <f ca="1">IFERROR(__xludf.DUMMYFUNCTION("""COMPUTED_VALUE"""),58099187112)</f>
        <v>58099187112</v>
      </c>
      <c r="C243" s="5">
        <f ca="1">IFERROR(__xludf.DUMMYFUNCTION("""COMPUTED_VALUE"""),200)</f>
        <v>200</v>
      </c>
      <c r="D243" s="5">
        <v>1</v>
      </c>
      <c r="E243" s="5" t="str">
        <f ca="1"/>
        <v>ST Courier</v>
      </c>
    </row>
    <row r="244" spans="1:5" ht="17.25">
      <c r="A244" s="9">
        <v>13960</v>
      </c>
      <c r="B244" s="10">
        <f ca="1">IFERROR(__xludf.DUMMYFUNCTION("""COMPUTED_VALUE"""),58099187123)</f>
        <v>58099187123</v>
      </c>
      <c r="C244" s="5">
        <f ca="1">IFERROR(__xludf.DUMMYFUNCTION("""COMPUTED_VALUE"""),230)</f>
        <v>230</v>
      </c>
      <c r="D244" s="5">
        <v>1</v>
      </c>
      <c r="E244" s="5" t="str">
        <f ca="1"/>
        <v>ST Courier</v>
      </c>
    </row>
    <row r="245" spans="1:5" ht="17.25">
      <c r="A245" s="9">
        <v>13961</v>
      </c>
      <c r="B245" s="10">
        <f ca="1">IFERROR(__xludf.DUMMYFUNCTION("""COMPUTED_VALUE"""),58099187182)</f>
        <v>58099187182</v>
      </c>
      <c r="C245" s="5">
        <f ca="1">IFERROR(__xludf.DUMMYFUNCTION("""COMPUTED_VALUE"""),440)</f>
        <v>440</v>
      </c>
      <c r="D245" s="5">
        <v>1</v>
      </c>
      <c r="E245" s="5" t="str">
        <f ca="1"/>
        <v>ST Courier</v>
      </c>
    </row>
    <row r="246" spans="1:5" ht="17.25">
      <c r="A246" s="9">
        <v>13962</v>
      </c>
      <c r="B246" s="10" t="str">
        <f ca="1">IFERROR(__xludf.DUMMYFUNCTION("""COMPUTED_VALUE"""),"CT540958641IN")</f>
        <v>CT540958641IN</v>
      </c>
      <c r="C246" s="5">
        <f ca="1">IFERROR(__xludf.DUMMYFUNCTION("""COMPUTED_VALUE"""),300)</f>
        <v>300</v>
      </c>
      <c r="D246" s="5">
        <v>1</v>
      </c>
      <c r="E246" s="5" t="str">
        <f ca="1"/>
        <v>REGISTER PARCEL</v>
      </c>
    </row>
    <row r="247" spans="1:5" ht="17.25">
      <c r="A247" s="9">
        <v>13963</v>
      </c>
      <c r="B247" s="10">
        <f ca="1">IFERROR(__xludf.DUMMYFUNCTION("""COMPUTED_VALUE"""),58099187171)</f>
        <v>58099187171</v>
      </c>
      <c r="C247" s="5">
        <f ca="1">IFERROR(__xludf.DUMMYFUNCTION("""COMPUTED_VALUE"""),210)</f>
        <v>210</v>
      </c>
      <c r="D247" s="5">
        <v>1</v>
      </c>
      <c r="E247" s="5" t="str">
        <f ca="1"/>
        <v>ST Courier</v>
      </c>
    </row>
    <row r="248" spans="1:5" ht="17.25">
      <c r="A248" s="9">
        <v>13964</v>
      </c>
      <c r="B248" s="10">
        <f ca="1">IFERROR(__xludf.DUMMYFUNCTION("""COMPUTED_VALUE"""),58099187134)</f>
        <v>58099187134</v>
      </c>
      <c r="C248" s="5">
        <f ca="1">IFERROR(__xludf.DUMMYFUNCTION("""COMPUTED_VALUE"""),220)</f>
        <v>220</v>
      </c>
      <c r="D248" s="5">
        <v>1</v>
      </c>
      <c r="E248" s="5" t="str">
        <f ca="1"/>
        <v>ST Courier</v>
      </c>
    </row>
    <row r="249" spans="1:5" ht="17.25">
      <c r="A249" s="9">
        <v>13965</v>
      </c>
      <c r="B249" s="10">
        <f ca="1">IFERROR(__xludf.DUMMYFUNCTION("""COMPUTED_VALUE"""),58099187160)</f>
        <v>58099187160</v>
      </c>
      <c r="C249" s="5">
        <f ca="1">IFERROR(__xludf.DUMMYFUNCTION("""COMPUTED_VALUE"""),210)</f>
        <v>210</v>
      </c>
      <c r="D249" s="5">
        <v>1</v>
      </c>
      <c r="E249" s="5" t="str">
        <f ca="1"/>
        <v>ST Courier</v>
      </c>
    </row>
    <row r="250" spans="1:5" ht="17.25">
      <c r="A250" s="9">
        <v>13966</v>
      </c>
      <c r="B250" s="10">
        <f ca="1">IFERROR(__xludf.DUMMYFUNCTION("""COMPUTED_VALUE"""),58099187145)</f>
        <v>58099187145</v>
      </c>
      <c r="C250" s="5">
        <f ca="1">IFERROR(__xludf.DUMMYFUNCTION("""COMPUTED_VALUE"""),790)</f>
        <v>790</v>
      </c>
      <c r="D250" s="5">
        <v>1</v>
      </c>
      <c r="E250" s="5" t="str">
        <f ca="1"/>
        <v>ST Courier</v>
      </c>
    </row>
    <row r="251" spans="1:5" ht="17.25">
      <c r="A251" s="9">
        <v>13967</v>
      </c>
      <c r="B251" s="10">
        <f ca="1">IFERROR(__xludf.DUMMYFUNCTION("""COMPUTED_VALUE"""),58099189282)</f>
        <v>58099189282</v>
      </c>
      <c r="C251" s="5">
        <f ca="1">IFERROR(__xludf.DUMMYFUNCTION("""COMPUTED_VALUE"""),240)</f>
        <v>240</v>
      </c>
      <c r="D251" s="5">
        <v>1</v>
      </c>
      <c r="E251" s="5" t="str">
        <f ca="1"/>
        <v>ST Courier</v>
      </c>
    </row>
    <row r="252" spans="1:5" ht="17.25">
      <c r="A252" s="9">
        <v>13968</v>
      </c>
      <c r="B252" s="10">
        <f ca="1">IFERROR(__xludf.DUMMYFUNCTION("""COMPUTED_VALUE"""),58099188803)</f>
        <v>58099188803</v>
      </c>
      <c r="C252" s="5">
        <f ca="1">IFERROR(__xludf.DUMMYFUNCTION("""COMPUTED_VALUE"""),260)</f>
        <v>260</v>
      </c>
      <c r="D252" s="5">
        <v>1</v>
      </c>
      <c r="E252" s="5" t="str">
        <f ca="1"/>
        <v>ST Courier</v>
      </c>
    </row>
    <row r="253" spans="1:5" ht="17.25">
      <c r="A253" s="9">
        <v>13969</v>
      </c>
      <c r="B253" s="10" t="str">
        <f ca="1">IFERROR(__xludf.DUMMYFUNCTION("""COMPUTED_VALUE"""),"#N/A")</f>
        <v>#N/A</v>
      </c>
      <c r="C253" s="5" t="str">
        <f ca="1">IFERROR(__xludf.DUMMYFUNCTION("""COMPUTED_VALUE"""),"#N/A")</f>
        <v>#N/A</v>
      </c>
      <c r="D253" s="5">
        <v>1</v>
      </c>
      <c r="E253" s="5" t="str">
        <f ca="1"/>
        <v>Unknown</v>
      </c>
    </row>
    <row r="254" spans="1:5" ht="17.25">
      <c r="A254" s="9">
        <v>13970</v>
      </c>
      <c r="B254" s="10">
        <f ca="1">IFERROR(__xludf.DUMMYFUNCTION("""COMPUTED_VALUE"""),58099189035)</f>
        <v>58099189035</v>
      </c>
      <c r="C254" s="5">
        <f ca="1">IFERROR(__xludf.DUMMYFUNCTION("""COMPUTED_VALUE"""),280)</f>
        <v>280</v>
      </c>
      <c r="D254" s="5">
        <v>1</v>
      </c>
      <c r="E254" s="5" t="str">
        <f ca="1"/>
        <v>ST Courier</v>
      </c>
    </row>
    <row r="255" spans="1:5" ht="17.25">
      <c r="A255" s="9">
        <v>13971</v>
      </c>
      <c r="B255" s="10" t="str">
        <f ca="1">IFERROR(__xludf.DUMMYFUNCTION("""COMPUTED_VALUE"""),"C43784225")</f>
        <v>C43784225</v>
      </c>
      <c r="C255" s="5">
        <f ca="1">IFERROR(__xludf.DUMMYFUNCTION("""COMPUTED_VALUE"""),400)</f>
        <v>400</v>
      </c>
      <c r="D255" s="5">
        <v>1</v>
      </c>
      <c r="E255" s="5" t="str">
        <f ca="1"/>
        <v>DTDC</v>
      </c>
    </row>
    <row r="256" spans="1:5" ht="17.25">
      <c r="A256" s="9">
        <v>13972</v>
      </c>
      <c r="B256" s="10">
        <f ca="1">IFERROR(__xludf.DUMMYFUNCTION("""COMPUTED_VALUE"""),58099188501)</f>
        <v>58099188501</v>
      </c>
      <c r="C256" s="5">
        <f ca="1">IFERROR(__xludf.DUMMYFUNCTION("""COMPUTED_VALUE"""),120)</f>
        <v>120</v>
      </c>
      <c r="D256" s="5">
        <v>1</v>
      </c>
      <c r="E256" s="5" t="str">
        <f ca="1"/>
        <v>ST Courier</v>
      </c>
    </row>
    <row r="257" spans="1:5" ht="17.25">
      <c r="A257" s="9">
        <v>13973</v>
      </c>
      <c r="B257" s="10" t="str">
        <f ca="1">IFERROR(__xludf.DUMMYFUNCTION("""COMPUTED_VALUE"""),"C43784229")</f>
        <v>C43784229</v>
      </c>
      <c r="C257" s="5">
        <f ca="1">IFERROR(__xludf.DUMMYFUNCTION("""COMPUTED_VALUE"""),440)</f>
        <v>440</v>
      </c>
      <c r="D257" s="5">
        <v>1</v>
      </c>
      <c r="E257" s="5" t="str">
        <f ca="1"/>
        <v>DTDC</v>
      </c>
    </row>
    <row r="258" spans="1:5" ht="17.25">
      <c r="A258" s="9">
        <v>13974</v>
      </c>
      <c r="B258" s="10">
        <f ca="1">IFERROR(__xludf.DUMMYFUNCTION("""COMPUTED_VALUE"""),58099188475)</f>
        <v>58099188475</v>
      </c>
      <c r="C258" s="5">
        <f ca="1">IFERROR(__xludf.DUMMYFUNCTION("""COMPUTED_VALUE"""),270)</f>
        <v>270</v>
      </c>
      <c r="D258" s="5">
        <v>1</v>
      </c>
      <c r="E258" s="5" t="str">
        <f ca="1"/>
        <v>ST Courier</v>
      </c>
    </row>
    <row r="259" spans="1:5" ht="17.25">
      <c r="A259" s="9">
        <v>13975</v>
      </c>
      <c r="B259" s="10">
        <f ca="1">IFERROR(__xludf.DUMMYFUNCTION("""COMPUTED_VALUE"""),58099188755)</f>
        <v>58099188755</v>
      </c>
      <c r="C259" s="5">
        <f ca="1">IFERROR(__xludf.DUMMYFUNCTION("""COMPUTED_VALUE"""),610)</f>
        <v>610</v>
      </c>
      <c r="D259" s="5">
        <v>1</v>
      </c>
      <c r="E259" s="5" t="str">
        <f ca="1"/>
        <v>ST Courier</v>
      </c>
    </row>
    <row r="260" spans="1:5" ht="17.25">
      <c r="A260" s="9">
        <v>13976</v>
      </c>
      <c r="B260" s="10">
        <f ca="1">IFERROR(__xludf.DUMMYFUNCTION("""COMPUTED_VALUE"""),58099188980)</f>
        <v>58099188980</v>
      </c>
      <c r="C260" s="5">
        <f ca="1">IFERROR(__xludf.DUMMYFUNCTION("""COMPUTED_VALUE"""),250)</f>
        <v>250</v>
      </c>
      <c r="D260" s="5">
        <v>1</v>
      </c>
      <c r="E260" s="5" t="str">
        <f ca="1"/>
        <v>ST Courier</v>
      </c>
    </row>
    <row r="261" spans="1:5" ht="17.25">
      <c r="A261" s="9">
        <v>13977</v>
      </c>
      <c r="B261" s="10">
        <f ca="1">IFERROR(__xludf.DUMMYFUNCTION("""COMPUTED_VALUE"""),58099188405)</f>
        <v>58099188405</v>
      </c>
      <c r="C261" s="5">
        <f ca="1">IFERROR(__xludf.DUMMYFUNCTION("""COMPUTED_VALUE"""),240)</f>
        <v>240</v>
      </c>
      <c r="D261" s="5">
        <v>1</v>
      </c>
      <c r="E261" s="5" t="str">
        <f ca="1"/>
        <v>ST Courier</v>
      </c>
    </row>
    <row r="262" spans="1:5" ht="17.25">
      <c r="A262" s="9">
        <v>13978</v>
      </c>
      <c r="B262" s="10" t="str">
        <f ca="1">IFERROR(__xludf.DUMMYFUNCTION("""COMPUTED_VALUE"""),"C43784226")</f>
        <v>C43784226</v>
      </c>
      <c r="C262" s="5">
        <f ca="1">IFERROR(__xludf.DUMMYFUNCTION("""COMPUTED_VALUE"""),230)</f>
        <v>230</v>
      </c>
      <c r="D262" s="5">
        <v>1</v>
      </c>
      <c r="E262" s="5" t="str">
        <f ca="1"/>
        <v>DTDC</v>
      </c>
    </row>
    <row r="263" spans="1:5" ht="17.25">
      <c r="A263" s="9">
        <v>13979</v>
      </c>
      <c r="B263" s="10">
        <f ca="1">IFERROR(__xludf.DUMMYFUNCTION("""COMPUTED_VALUE"""),58099188372)</f>
        <v>58099188372</v>
      </c>
      <c r="C263" s="5">
        <f ca="1">IFERROR(__xludf.DUMMYFUNCTION("""COMPUTED_VALUE"""),240)</f>
        <v>240</v>
      </c>
      <c r="D263" s="5">
        <v>1</v>
      </c>
      <c r="E263" s="5" t="str">
        <f ca="1"/>
        <v>ST Courier</v>
      </c>
    </row>
    <row r="264" spans="1:5" ht="17.25">
      <c r="A264" s="9">
        <v>13980</v>
      </c>
      <c r="B264" s="10">
        <f ca="1">IFERROR(__xludf.DUMMYFUNCTION("""COMPUTED_VALUE"""),58099188416)</f>
        <v>58099188416</v>
      </c>
      <c r="C264" s="5">
        <f ca="1">IFERROR(__xludf.DUMMYFUNCTION("""COMPUTED_VALUE"""),290)</f>
        <v>290</v>
      </c>
      <c r="D264" s="5">
        <v>1</v>
      </c>
      <c r="E264" s="5" t="str">
        <f ca="1"/>
        <v>ST Courier</v>
      </c>
    </row>
    <row r="265" spans="1:5" ht="17.25">
      <c r="A265" s="9">
        <v>13981</v>
      </c>
      <c r="B265" s="10">
        <f ca="1">IFERROR(__xludf.DUMMYFUNCTION("""COMPUTED_VALUE"""),58099189234)</f>
        <v>58099189234</v>
      </c>
      <c r="C265" s="5">
        <f ca="1">IFERROR(__xludf.DUMMYFUNCTION("""COMPUTED_VALUE"""),1320)</f>
        <v>1320</v>
      </c>
      <c r="D265" s="5">
        <v>1</v>
      </c>
      <c r="E265" s="5" t="str">
        <f ca="1"/>
        <v>ST Courier</v>
      </c>
    </row>
    <row r="266" spans="1:5" ht="17.25">
      <c r="A266" s="9">
        <v>13982</v>
      </c>
      <c r="B266" s="10" t="str">
        <f ca="1">IFERROR(__xludf.DUMMYFUNCTION("""COMPUTED_VALUE"""),"C43784228")</f>
        <v>C43784228</v>
      </c>
      <c r="C266" s="5">
        <f ca="1">IFERROR(__xludf.DUMMYFUNCTION("""COMPUTED_VALUE"""),250)</f>
        <v>250</v>
      </c>
      <c r="D266" s="5">
        <v>1</v>
      </c>
      <c r="E266" s="5" t="str">
        <f ca="1"/>
        <v>DTDC</v>
      </c>
    </row>
    <row r="267" spans="1:5" ht="17.25">
      <c r="A267" s="9">
        <v>13983</v>
      </c>
      <c r="B267" s="10">
        <f ca="1">IFERROR(__xludf.DUMMYFUNCTION("""COMPUTED_VALUE"""),58099188523)</f>
        <v>58099188523</v>
      </c>
      <c r="C267" s="5">
        <f ca="1">IFERROR(__xludf.DUMMYFUNCTION("""COMPUTED_VALUE"""),70)</f>
        <v>70</v>
      </c>
      <c r="D267" s="5">
        <v>1</v>
      </c>
      <c r="E267" s="5" t="str">
        <f ca="1"/>
        <v>ST Courier</v>
      </c>
    </row>
    <row r="268" spans="1:5" ht="17.25">
      <c r="A268" s="9">
        <v>13984</v>
      </c>
      <c r="B268" s="10">
        <f ca="1">IFERROR(__xludf.DUMMYFUNCTION("""COMPUTED_VALUE"""),58099188361)</f>
        <v>58099188361</v>
      </c>
      <c r="C268" s="5">
        <f ca="1">IFERROR(__xludf.DUMMYFUNCTION("""COMPUTED_VALUE"""),250)</f>
        <v>250</v>
      </c>
      <c r="D268" s="5">
        <v>1</v>
      </c>
      <c r="E268" s="5" t="str">
        <f ca="1"/>
        <v>ST Courier</v>
      </c>
    </row>
    <row r="269" spans="1:5" ht="17.25">
      <c r="A269" s="9">
        <v>13985</v>
      </c>
      <c r="B269" s="10">
        <f ca="1">IFERROR(__xludf.DUMMYFUNCTION("""COMPUTED_VALUE"""),58099188836)</f>
        <v>58099188836</v>
      </c>
      <c r="C269" s="5">
        <f ca="1">IFERROR(__xludf.DUMMYFUNCTION("""COMPUTED_VALUE"""),1730)</f>
        <v>1730</v>
      </c>
      <c r="D269" s="5">
        <v>1</v>
      </c>
      <c r="E269" s="5" t="str">
        <f ca="1"/>
        <v>ST Courier</v>
      </c>
    </row>
    <row r="270" spans="1:5" ht="17.25">
      <c r="A270" s="9">
        <v>13986</v>
      </c>
      <c r="B270" s="10">
        <f ca="1">IFERROR(__xludf.DUMMYFUNCTION("""COMPUTED_VALUE"""),58099188335)</f>
        <v>58099188335</v>
      </c>
      <c r="C270" s="5">
        <f ca="1">IFERROR(__xludf.DUMMYFUNCTION("""COMPUTED_VALUE"""),250)</f>
        <v>250</v>
      </c>
      <c r="D270" s="5">
        <v>1</v>
      </c>
      <c r="E270" s="5" t="str">
        <f ca="1"/>
        <v>ST Courier</v>
      </c>
    </row>
    <row r="271" spans="1:5" ht="17.25">
      <c r="A271" s="9">
        <v>13987</v>
      </c>
      <c r="B271" s="10">
        <f ca="1">IFERROR(__xludf.DUMMYFUNCTION("""COMPUTED_VALUE"""),58099188814)</f>
        <v>58099188814</v>
      </c>
      <c r="C271" s="5">
        <f ca="1">IFERROR(__xludf.DUMMYFUNCTION("""COMPUTED_VALUE"""),250)</f>
        <v>250</v>
      </c>
      <c r="D271" s="5">
        <v>1</v>
      </c>
      <c r="E271" s="5" t="str">
        <f ca="1"/>
        <v>ST Courier</v>
      </c>
    </row>
    <row r="272" spans="1:5" ht="17.25">
      <c r="A272" s="9">
        <v>13988</v>
      </c>
      <c r="B272" s="10">
        <f ca="1">IFERROR(__xludf.DUMMYFUNCTION("""COMPUTED_VALUE"""),58099189024)</f>
        <v>58099189024</v>
      </c>
      <c r="C272" s="5">
        <f ca="1">IFERROR(__xludf.DUMMYFUNCTION("""COMPUTED_VALUE"""),240)</f>
        <v>240</v>
      </c>
      <c r="D272" s="5">
        <v>1</v>
      </c>
      <c r="E272" s="5" t="str">
        <f ca="1"/>
        <v>ST Courier</v>
      </c>
    </row>
    <row r="273" spans="1:5" ht="17.25">
      <c r="A273" s="9">
        <v>13989</v>
      </c>
      <c r="B273" s="10">
        <f ca="1">IFERROR(__xludf.DUMMYFUNCTION("""COMPUTED_VALUE"""),58099188394)</f>
        <v>58099188394</v>
      </c>
      <c r="C273" s="5">
        <f ca="1">IFERROR(__xludf.DUMMYFUNCTION("""COMPUTED_VALUE"""),230)</f>
        <v>230</v>
      </c>
      <c r="D273" s="5">
        <v>1</v>
      </c>
      <c r="E273" s="5" t="str">
        <f ca="1"/>
        <v>ST Courier</v>
      </c>
    </row>
    <row r="274" spans="1:5" ht="17.25">
      <c r="A274" s="9">
        <v>13990</v>
      </c>
      <c r="B274" s="10">
        <f ca="1">IFERROR(__xludf.DUMMYFUNCTION("""COMPUTED_VALUE"""),58099188350)</f>
        <v>58099188350</v>
      </c>
      <c r="C274" s="5">
        <f ca="1">IFERROR(__xludf.DUMMYFUNCTION("""COMPUTED_VALUE"""),250)</f>
        <v>250</v>
      </c>
      <c r="D274" s="5">
        <v>1</v>
      </c>
      <c r="E274" s="5" t="str">
        <f ca="1"/>
        <v>ST Courier</v>
      </c>
    </row>
    <row r="275" spans="1:5" ht="17.25">
      <c r="A275" s="9">
        <v>13991</v>
      </c>
      <c r="B275" s="10">
        <f ca="1">IFERROR(__xludf.DUMMYFUNCTION("""COMPUTED_VALUE"""),58099188383)</f>
        <v>58099188383</v>
      </c>
      <c r="C275" s="5">
        <f ca="1">IFERROR(__xludf.DUMMYFUNCTION("""COMPUTED_VALUE"""),390)</f>
        <v>390</v>
      </c>
      <c r="D275" s="5">
        <v>1</v>
      </c>
      <c r="E275" s="5" t="str">
        <f ca="1"/>
        <v>ST Courier</v>
      </c>
    </row>
    <row r="276" spans="1:5" ht="17.25">
      <c r="A276" s="9">
        <v>13992</v>
      </c>
      <c r="B276" s="10">
        <f ca="1">IFERROR(__xludf.DUMMYFUNCTION("""COMPUTED_VALUE"""),58099188545)</f>
        <v>58099188545</v>
      </c>
      <c r="C276" s="5">
        <f ca="1">IFERROR(__xludf.DUMMYFUNCTION("""COMPUTED_VALUE"""),310)</f>
        <v>310</v>
      </c>
      <c r="D276" s="5">
        <v>1</v>
      </c>
      <c r="E276" s="5" t="str">
        <f ca="1"/>
        <v>ST Courier</v>
      </c>
    </row>
    <row r="277" spans="1:5" ht="17.25">
      <c r="A277" s="9">
        <v>13993</v>
      </c>
      <c r="B277" s="10">
        <f ca="1">IFERROR(__xludf.DUMMYFUNCTION("""COMPUTED_VALUE"""),58099188346)</f>
        <v>58099188346</v>
      </c>
      <c r="C277" s="5">
        <f ca="1">IFERROR(__xludf.DUMMYFUNCTION("""COMPUTED_VALUE"""),230)</f>
        <v>230</v>
      </c>
      <c r="D277" s="5">
        <v>1</v>
      </c>
      <c r="E277" s="5" t="str">
        <f ca="1"/>
        <v>ST Courier</v>
      </c>
    </row>
    <row r="278" spans="1:5" ht="17.25">
      <c r="A278" s="9">
        <v>13994</v>
      </c>
      <c r="B278" s="10">
        <f ca="1">IFERROR(__xludf.DUMMYFUNCTION("""COMPUTED_VALUE"""),58099188604)</f>
        <v>58099188604</v>
      </c>
      <c r="C278" s="5">
        <f ca="1">IFERROR(__xludf.DUMMYFUNCTION("""COMPUTED_VALUE"""),230)</f>
        <v>230</v>
      </c>
      <c r="D278" s="5">
        <v>1</v>
      </c>
      <c r="E278" s="5" t="str">
        <f ca="1"/>
        <v>ST Courier</v>
      </c>
    </row>
    <row r="279" spans="1:5" ht="17.25">
      <c r="A279" s="9">
        <v>13995</v>
      </c>
      <c r="B279" s="10">
        <f ca="1">IFERROR(__xludf.DUMMYFUNCTION("""COMPUTED_VALUE"""),58099188991)</f>
        <v>58099188991</v>
      </c>
      <c r="C279" s="5">
        <f ca="1">IFERROR(__xludf.DUMMYFUNCTION("""COMPUTED_VALUE"""),215)</f>
        <v>215</v>
      </c>
      <c r="D279" s="5">
        <v>1</v>
      </c>
      <c r="E279" s="5" t="str">
        <f ca="1"/>
        <v>ST Courier</v>
      </c>
    </row>
    <row r="280" spans="1:5" ht="17.25">
      <c r="A280" s="9">
        <v>13996</v>
      </c>
      <c r="B280" s="10" t="str">
        <f ca="1">IFERROR(__xludf.DUMMYFUNCTION("""COMPUTED_VALUE"""),"#N/A")</f>
        <v>#N/A</v>
      </c>
      <c r="C280" s="5" t="str">
        <f ca="1">IFERROR(__xludf.DUMMYFUNCTION("""COMPUTED_VALUE"""),"#N/A")</f>
        <v>#N/A</v>
      </c>
      <c r="D280" s="5">
        <v>1</v>
      </c>
      <c r="E280" s="5" t="str">
        <f ca="1"/>
        <v>Unknown</v>
      </c>
    </row>
    <row r="281" spans="1:5" ht="17.25">
      <c r="A281" s="9">
        <v>13997</v>
      </c>
      <c r="B281" s="10" t="str">
        <f ca="1">IFERROR(__xludf.DUMMYFUNCTION("""COMPUTED_VALUE"""),"#N/A")</f>
        <v>#N/A</v>
      </c>
      <c r="C281" s="5" t="str">
        <f ca="1">IFERROR(__xludf.DUMMYFUNCTION("""COMPUTED_VALUE"""),"#N/A")</f>
        <v>#N/A</v>
      </c>
      <c r="D281" s="5">
        <v>1</v>
      </c>
      <c r="E281" s="5" t="str">
        <f ca="1"/>
        <v>Unknown</v>
      </c>
    </row>
    <row r="282" spans="1:5" ht="17.25">
      <c r="A282" s="9">
        <v>13998</v>
      </c>
      <c r="B282" s="10">
        <f ca="1">IFERROR(__xludf.DUMMYFUNCTION("""COMPUTED_VALUE"""),58099189153)</f>
        <v>58099189153</v>
      </c>
      <c r="C282" s="5">
        <f ca="1">IFERROR(__xludf.DUMMYFUNCTION("""COMPUTED_VALUE"""),230)</f>
        <v>230</v>
      </c>
      <c r="D282" s="5">
        <v>1</v>
      </c>
      <c r="E282" s="5" t="str">
        <f ca="1"/>
        <v>ST Courier</v>
      </c>
    </row>
    <row r="283" spans="1:5" ht="17.25">
      <c r="A283" s="9">
        <v>13999</v>
      </c>
      <c r="B283" s="10" t="str">
        <f ca="1">IFERROR(__xludf.DUMMYFUNCTION("""COMPUTED_VALUE"""),"#N/A")</f>
        <v>#N/A</v>
      </c>
      <c r="C283" s="5" t="str">
        <f ca="1">IFERROR(__xludf.DUMMYFUNCTION("""COMPUTED_VALUE"""),"#N/A")</f>
        <v>#N/A</v>
      </c>
      <c r="D283" s="5">
        <v>1</v>
      </c>
      <c r="E283" s="5" t="str">
        <f ca="1"/>
        <v>Unknown</v>
      </c>
    </row>
    <row r="284" spans="1:5" ht="17.25">
      <c r="A284" s="9">
        <v>14000</v>
      </c>
      <c r="B284" s="10">
        <f ca="1">IFERROR(__xludf.DUMMYFUNCTION("""COMPUTED_VALUE"""),58099188932)</f>
        <v>58099188932</v>
      </c>
      <c r="C284" s="5">
        <f ca="1">IFERROR(__xludf.DUMMYFUNCTION("""COMPUTED_VALUE"""),220)</f>
        <v>220</v>
      </c>
      <c r="D284" s="5">
        <v>1</v>
      </c>
      <c r="E284" s="5" t="str">
        <f ca="1"/>
        <v>ST Courier</v>
      </c>
    </row>
    <row r="285" spans="1:5" ht="17.25">
      <c r="A285" s="9">
        <v>14001</v>
      </c>
      <c r="B285" s="10">
        <f ca="1">IFERROR(__xludf.DUMMYFUNCTION("""COMPUTED_VALUE"""),58099188921)</f>
        <v>58099188921</v>
      </c>
      <c r="C285" s="5">
        <f ca="1">IFERROR(__xludf.DUMMYFUNCTION("""COMPUTED_VALUE"""),500)</f>
        <v>500</v>
      </c>
      <c r="D285" s="5">
        <v>1</v>
      </c>
      <c r="E285" s="5" t="str">
        <f ca="1"/>
        <v>ST Courier</v>
      </c>
    </row>
    <row r="286" spans="1:5" ht="17.25">
      <c r="A286" s="9">
        <v>14039</v>
      </c>
      <c r="B286" s="10">
        <f ca="1">IFERROR(__xludf.DUMMYFUNCTION("""COMPUTED_VALUE"""),58103106681)</f>
        <v>58103106681</v>
      </c>
      <c r="C286" s="5">
        <f ca="1">IFERROR(__xludf.DUMMYFUNCTION("""COMPUTED_VALUE"""),300)</f>
        <v>300</v>
      </c>
      <c r="D286" s="5">
        <v>1</v>
      </c>
      <c r="E286" s="5" t="str">
        <f ca="1"/>
        <v>ST Courier</v>
      </c>
    </row>
    <row r="287" spans="1:5" ht="17.25">
      <c r="A287" s="9">
        <v>14038</v>
      </c>
      <c r="B287" s="10">
        <f ca="1">IFERROR(__xludf.DUMMYFUNCTION("""COMPUTED_VALUE"""),58103106854)</f>
        <v>58103106854</v>
      </c>
      <c r="C287" s="5">
        <f ca="1">IFERROR(__xludf.DUMMYFUNCTION("""COMPUTED_VALUE"""),270)</f>
        <v>270</v>
      </c>
      <c r="D287" s="5">
        <v>1</v>
      </c>
      <c r="E287" s="5" t="str">
        <f ca="1"/>
        <v>ST Courier</v>
      </c>
    </row>
    <row r="288" spans="1:5" ht="17.25">
      <c r="A288" s="9">
        <v>14037</v>
      </c>
      <c r="B288" s="10">
        <f ca="1">IFERROR(__xludf.DUMMYFUNCTION("""COMPUTED_VALUE"""),58103106596)</f>
        <v>58103106596</v>
      </c>
      <c r="C288" s="5">
        <f ca="1">IFERROR(__xludf.DUMMYFUNCTION("""COMPUTED_VALUE"""),390)</f>
        <v>390</v>
      </c>
      <c r="D288" s="5">
        <v>1</v>
      </c>
      <c r="E288" s="5" t="str">
        <f ca="1"/>
        <v>ST Courier</v>
      </c>
    </row>
    <row r="289" spans="1:5" ht="17.25">
      <c r="A289" s="9">
        <v>14036</v>
      </c>
      <c r="B289" s="10">
        <f ca="1">IFERROR(__xludf.DUMMYFUNCTION("""COMPUTED_VALUE"""),58103106913)</f>
        <v>58103106913</v>
      </c>
      <c r="C289" s="5">
        <f ca="1">IFERROR(__xludf.DUMMYFUNCTION("""COMPUTED_VALUE"""),210)</f>
        <v>210</v>
      </c>
      <c r="D289" s="5">
        <v>1</v>
      </c>
      <c r="E289" s="5" t="str">
        <f ca="1"/>
        <v>ST Courier</v>
      </c>
    </row>
    <row r="290" spans="1:5" ht="17.25">
      <c r="A290" s="9">
        <v>14035</v>
      </c>
      <c r="B290" s="10">
        <f ca="1">IFERROR(__xludf.DUMMYFUNCTION("""COMPUTED_VALUE"""),58103107915)</f>
        <v>58103107915</v>
      </c>
      <c r="C290" s="5">
        <f ca="1">IFERROR(__xludf.DUMMYFUNCTION("""COMPUTED_VALUE"""),420)</f>
        <v>420</v>
      </c>
      <c r="D290" s="5">
        <v>1</v>
      </c>
      <c r="E290" s="5" t="str">
        <f ca="1"/>
        <v>ST Courier</v>
      </c>
    </row>
    <row r="291" spans="1:5" ht="17.25">
      <c r="A291" s="9">
        <v>14034</v>
      </c>
      <c r="B291" s="10">
        <f ca="1">IFERROR(__xludf.DUMMYFUNCTION("""COMPUTED_VALUE"""),58103107801)</f>
        <v>58103107801</v>
      </c>
      <c r="C291" s="5">
        <f ca="1">IFERROR(__xludf.DUMMYFUNCTION("""COMPUTED_VALUE"""),220)</f>
        <v>220</v>
      </c>
      <c r="D291" s="5">
        <v>1</v>
      </c>
      <c r="E291" s="5" t="str">
        <f ca="1"/>
        <v>ST Courier</v>
      </c>
    </row>
    <row r="292" spans="1:5" ht="17.25">
      <c r="A292" s="9">
        <v>14033</v>
      </c>
      <c r="B292" s="10">
        <f ca="1">IFERROR(__xludf.DUMMYFUNCTION("""COMPUTED_VALUE"""),58103106622)</f>
        <v>58103106622</v>
      </c>
      <c r="C292" s="5">
        <f ca="1">IFERROR(__xludf.DUMMYFUNCTION("""COMPUTED_VALUE"""),440)</f>
        <v>440</v>
      </c>
      <c r="D292" s="5">
        <v>1</v>
      </c>
      <c r="E292" s="5" t="str">
        <f ca="1"/>
        <v>ST Courier</v>
      </c>
    </row>
    <row r="293" spans="1:5" ht="17.25">
      <c r="A293" s="9">
        <v>14032</v>
      </c>
      <c r="B293" s="10">
        <f ca="1">IFERROR(__xludf.DUMMYFUNCTION("""COMPUTED_VALUE"""),58103106600)</f>
        <v>58103106600</v>
      </c>
      <c r="C293" s="5">
        <f ca="1">IFERROR(__xludf.DUMMYFUNCTION("""COMPUTED_VALUE"""),390)</f>
        <v>390</v>
      </c>
      <c r="D293" s="5">
        <v>1</v>
      </c>
      <c r="E293" s="5" t="str">
        <f ca="1"/>
        <v>ST Courier</v>
      </c>
    </row>
    <row r="294" spans="1:5" ht="17.25">
      <c r="A294" s="9">
        <v>14031</v>
      </c>
      <c r="B294" s="10">
        <f ca="1">IFERROR(__xludf.DUMMYFUNCTION("""COMPUTED_VALUE"""),58103106250)</f>
        <v>58103106250</v>
      </c>
      <c r="C294" s="5">
        <f ca="1">IFERROR(__xludf.DUMMYFUNCTION("""COMPUTED_VALUE"""),70)</f>
        <v>70</v>
      </c>
      <c r="D294" s="5">
        <v>1</v>
      </c>
      <c r="E294" s="5" t="str">
        <f ca="1"/>
        <v>ST Courier</v>
      </c>
    </row>
    <row r="295" spans="1:5" ht="17.25">
      <c r="A295" s="9">
        <v>14030</v>
      </c>
      <c r="B295" s="10">
        <f ca="1">IFERROR(__xludf.DUMMYFUNCTION("""COMPUTED_VALUE"""),58103108092)</f>
        <v>58103108092</v>
      </c>
      <c r="C295" s="5">
        <f ca="1">IFERROR(__xludf.DUMMYFUNCTION("""COMPUTED_VALUE"""),320)</f>
        <v>320</v>
      </c>
      <c r="D295" s="5">
        <v>1</v>
      </c>
      <c r="E295" s="5" t="str">
        <f ca="1"/>
        <v>ST Courier</v>
      </c>
    </row>
    <row r="296" spans="1:5" ht="17.25">
      <c r="A296" s="9">
        <v>14029</v>
      </c>
      <c r="B296" s="10">
        <f ca="1">IFERROR(__xludf.DUMMYFUNCTION("""COMPUTED_VALUE"""),58103107650)</f>
        <v>58103107650</v>
      </c>
      <c r="C296" s="5">
        <f ca="1">IFERROR(__xludf.DUMMYFUNCTION("""COMPUTED_VALUE"""),220)</f>
        <v>220</v>
      </c>
      <c r="D296" s="5">
        <v>1</v>
      </c>
      <c r="E296" s="5" t="str">
        <f ca="1"/>
        <v>ST Courier</v>
      </c>
    </row>
    <row r="297" spans="1:5" ht="17.25">
      <c r="A297" s="9">
        <v>14028</v>
      </c>
      <c r="B297" s="10">
        <f ca="1">IFERROR(__xludf.DUMMYFUNCTION("""COMPUTED_VALUE"""),58103107484)</f>
        <v>58103107484</v>
      </c>
      <c r="C297" s="5">
        <f ca="1">IFERROR(__xludf.DUMMYFUNCTION("""COMPUTED_VALUE"""),210)</f>
        <v>210</v>
      </c>
      <c r="D297" s="5">
        <v>1</v>
      </c>
      <c r="E297" s="5" t="str">
        <f ca="1"/>
        <v>ST Courier</v>
      </c>
    </row>
    <row r="298" spans="1:5" ht="17.25">
      <c r="A298" s="9">
        <v>14027</v>
      </c>
      <c r="B298" s="10">
        <f ca="1">IFERROR(__xludf.DUMMYFUNCTION("""COMPUTED_VALUE"""),58103106025)</f>
        <v>58103106025</v>
      </c>
      <c r="C298" s="5">
        <f ca="1">IFERROR(__xludf.DUMMYFUNCTION("""COMPUTED_VALUE"""),220)</f>
        <v>220</v>
      </c>
      <c r="D298" s="5">
        <v>1</v>
      </c>
      <c r="E298" s="5" t="str">
        <f ca="1"/>
        <v>ST Courier</v>
      </c>
    </row>
    <row r="299" spans="1:5" ht="17.25">
      <c r="A299" s="9">
        <v>14026</v>
      </c>
      <c r="B299" s="10">
        <f ca="1">IFERROR(__xludf.DUMMYFUNCTION("""COMPUTED_VALUE"""),58103105992)</f>
        <v>58103105992</v>
      </c>
      <c r="C299" s="5">
        <f ca="1">IFERROR(__xludf.DUMMYFUNCTION("""COMPUTED_VALUE"""),610)</f>
        <v>610</v>
      </c>
      <c r="D299" s="5">
        <v>1</v>
      </c>
      <c r="E299" s="5" t="str">
        <f ca="1"/>
        <v>ST Courier</v>
      </c>
    </row>
    <row r="300" spans="1:5" ht="17.25">
      <c r="A300" s="9">
        <v>14025</v>
      </c>
      <c r="B300" s="10">
        <f ca="1">IFERROR(__xludf.DUMMYFUNCTION("""COMPUTED_VALUE"""),58103107370)</f>
        <v>58103107370</v>
      </c>
      <c r="C300" s="5">
        <f ca="1">IFERROR(__xludf.DUMMYFUNCTION("""COMPUTED_VALUE"""),210)</f>
        <v>210</v>
      </c>
      <c r="D300" s="5">
        <v>1</v>
      </c>
      <c r="E300" s="5" t="str">
        <f ca="1"/>
        <v>ST Courier</v>
      </c>
    </row>
    <row r="301" spans="1:5" ht="17.25">
      <c r="A301" s="11">
        <v>14024</v>
      </c>
      <c r="B301" s="10">
        <f ca="1">IFERROR(__xludf.DUMMYFUNCTION("""COMPUTED_VALUE"""),58103106036)</f>
        <v>58103106036</v>
      </c>
      <c r="C301" s="5">
        <f ca="1">IFERROR(__xludf.DUMMYFUNCTION("""COMPUTED_VALUE"""),670)</f>
        <v>670</v>
      </c>
      <c r="D301" s="5">
        <v>1</v>
      </c>
      <c r="E301" s="5" t="str">
        <f ca="1"/>
        <v>ST Courier</v>
      </c>
    </row>
    <row r="302" spans="1:5" ht="17.25">
      <c r="A302" s="9">
        <v>14023</v>
      </c>
      <c r="B302" s="10">
        <f ca="1">IFERROR(__xludf.DUMMYFUNCTION("""COMPUTED_VALUE"""),58103106375)</f>
        <v>58103106375</v>
      </c>
      <c r="C302" s="5">
        <f ca="1">IFERROR(__xludf.DUMMYFUNCTION("""COMPUTED_VALUE"""),210)</f>
        <v>210</v>
      </c>
      <c r="D302" s="5">
        <v>1</v>
      </c>
      <c r="E302" s="5" t="str">
        <f ca="1"/>
        <v>ST Courier</v>
      </c>
    </row>
    <row r="303" spans="1:5" ht="17.25">
      <c r="A303" s="9">
        <v>14022</v>
      </c>
      <c r="B303" s="10">
        <f ca="1">IFERROR(__xludf.DUMMYFUNCTION("""COMPUTED_VALUE"""),58103107543)</f>
        <v>58103107543</v>
      </c>
      <c r="C303" s="5">
        <f ca="1">IFERROR(__xludf.DUMMYFUNCTION("""COMPUTED_VALUE"""),1070)</f>
        <v>1070</v>
      </c>
      <c r="D303" s="5">
        <v>1</v>
      </c>
      <c r="E303" s="5" t="str">
        <f ca="1"/>
        <v>ST Courier</v>
      </c>
    </row>
    <row r="304" spans="1:5" ht="17.25">
      <c r="A304" s="9">
        <v>14021</v>
      </c>
      <c r="B304" s="10">
        <f ca="1">IFERROR(__xludf.DUMMYFUNCTION("""COMPUTED_VALUE"""),58103107775)</f>
        <v>58103107775</v>
      </c>
      <c r="C304" s="5">
        <f ca="1">IFERROR(__xludf.DUMMYFUNCTION("""COMPUTED_VALUE"""),210)</f>
        <v>210</v>
      </c>
      <c r="D304" s="5">
        <v>1</v>
      </c>
      <c r="E304" s="5" t="str">
        <f ca="1"/>
        <v>ST Courier</v>
      </c>
    </row>
    <row r="305" spans="1:5" ht="17.25">
      <c r="A305" s="9">
        <v>14020</v>
      </c>
      <c r="B305" s="10">
        <f ca="1">IFERROR(__xludf.DUMMYFUNCTION("""COMPUTED_VALUE"""),58103107661)</f>
        <v>58103107661</v>
      </c>
      <c r="C305" s="5">
        <f ca="1">IFERROR(__xludf.DUMMYFUNCTION("""COMPUTED_VALUE"""),215)</f>
        <v>215</v>
      </c>
      <c r="D305" s="5">
        <v>1</v>
      </c>
      <c r="E305" s="5" t="str">
        <f ca="1"/>
        <v>ST Courier</v>
      </c>
    </row>
    <row r="306" spans="1:5" ht="17.25">
      <c r="A306" s="9">
        <v>14019</v>
      </c>
      <c r="B306" s="10">
        <f ca="1">IFERROR(__xludf.DUMMYFUNCTION("""COMPUTED_VALUE"""),58103106541)</f>
        <v>58103106541</v>
      </c>
      <c r="C306" s="5">
        <f ca="1">IFERROR(__xludf.DUMMYFUNCTION("""COMPUTED_VALUE"""),210)</f>
        <v>210</v>
      </c>
      <c r="D306" s="5">
        <v>1</v>
      </c>
      <c r="E306" s="5" t="str">
        <f ca="1"/>
        <v>ST Courier</v>
      </c>
    </row>
    <row r="307" spans="1:5" ht="17.25">
      <c r="A307" s="9">
        <v>14018</v>
      </c>
      <c r="B307" s="10" t="str">
        <f ca="1">IFERROR(__xludf.DUMMYFUNCTION("""COMPUTED_VALUE"""),"CT540957500IN")</f>
        <v>CT540957500IN</v>
      </c>
      <c r="C307" s="5">
        <f ca="1">IFERROR(__xludf.DUMMYFUNCTION("""COMPUTED_VALUE"""),220)</f>
        <v>220</v>
      </c>
      <c r="D307" s="5">
        <v>1</v>
      </c>
      <c r="E307" s="5" t="str">
        <f ca="1"/>
        <v>REGISTER PARCEL</v>
      </c>
    </row>
    <row r="308" spans="1:5" ht="17.25">
      <c r="A308" s="9">
        <v>14017</v>
      </c>
      <c r="B308" s="10">
        <f ca="1">IFERROR(__xludf.DUMMYFUNCTION("""COMPUTED_VALUE"""),58103106655)</f>
        <v>58103106655</v>
      </c>
      <c r="C308" s="5">
        <f ca="1">IFERROR(__xludf.DUMMYFUNCTION("""COMPUTED_VALUE"""),210)</f>
        <v>210</v>
      </c>
      <c r="D308" s="5">
        <v>1</v>
      </c>
      <c r="E308" s="5" t="str">
        <f ca="1"/>
        <v>ST Courier</v>
      </c>
    </row>
    <row r="309" spans="1:5" ht="17.25">
      <c r="A309" s="9">
        <v>14016</v>
      </c>
      <c r="B309" s="10">
        <f ca="1">IFERROR(__xludf.DUMMYFUNCTION("""COMPUTED_VALUE"""),58103107672)</f>
        <v>58103107672</v>
      </c>
      <c r="C309" s="5">
        <f ca="1">IFERROR(__xludf.DUMMYFUNCTION("""COMPUTED_VALUE"""),210)</f>
        <v>210</v>
      </c>
      <c r="D309" s="5">
        <v>1</v>
      </c>
      <c r="E309" s="5" t="str">
        <f ca="1"/>
        <v>ST Courier</v>
      </c>
    </row>
    <row r="310" spans="1:5" ht="17.25">
      <c r="A310" s="9">
        <v>14015</v>
      </c>
      <c r="B310" s="10">
        <f ca="1">IFERROR(__xludf.DUMMYFUNCTION("""COMPUTED_VALUE"""),58103107646)</f>
        <v>58103107646</v>
      </c>
      <c r="C310" s="5">
        <f ca="1">IFERROR(__xludf.DUMMYFUNCTION("""COMPUTED_VALUE"""),210)</f>
        <v>210</v>
      </c>
      <c r="D310" s="5">
        <v>1</v>
      </c>
      <c r="E310" s="5" t="str">
        <f ca="1"/>
        <v>ST Courier</v>
      </c>
    </row>
    <row r="311" spans="1:5" ht="17.25">
      <c r="A311" s="9">
        <v>14014</v>
      </c>
      <c r="B311" s="10">
        <f ca="1">IFERROR(__xludf.DUMMYFUNCTION("""COMPUTED_VALUE"""),58103107930)</f>
        <v>58103107930</v>
      </c>
      <c r="C311" s="5">
        <f ca="1">IFERROR(__xludf.DUMMYFUNCTION("""COMPUTED_VALUE"""),210)</f>
        <v>210</v>
      </c>
      <c r="D311" s="5">
        <v>1</v>
      </c>
      <c r="E311" s="5" t="str">
        <f ca="1"/>
        <v>ST Courier</v>
      </c>
    </row>
    <row r="312" spans="1:5" ht="17.25">
      <c r="A312" s="9">
        <v>14013</v>
      </c>
      <c r="B312" s="10">
        <f ca="1">IFERROR(__xludf.DUMMYFUNCTION("""COMPUTED_VALUE"""),58103106784)</f>
        <v>58103106784</v>
      </c>
      <c r="C312" s="5">
        <f ca="1">IFERROR(__xludf.DUMMYFUNCTION("""COMPUTED_VALUE"""),400)</f>
        <v>400</v>
      </c>
      <c r="D312" s="5">
        <v>1</v>
      </c>
      <c r="E312" s="5" t="str">
        <f ca="1"/>
        <v>ST Courier</v>
      </c>
    </row>
    <row r="313" spans="1:5" ht="17.25">
      <c r="A313" s="9">
        <v>14012</v>
      </c>
      <c r="B313" s="10">
        <f ca="1">IFERROR(__xludf.DUMMYFUNCTION("""COMPUTED_VALUE"""),58103106213)</f>
        <v>58103106213</v>
      </c>
      <c r="C313" s="5">
        <f ca="1">IFERROR(__xludf.DUMMYFUNCTION("""COMPUTED_VALUE"""),210)</f>
        <v>210</v>
      </c>
      <c r="D313" s="5">
        <v>1</v>
      </c>
      <c r="E313" s="5" t="str">
        <f ca="1"/>
        <v>ST Courier</v>
      </c>
    </row>
    <row r="314" spans="1:5" ht="17.25">
      <c r="A314" s="9">
        <v>14011</v>
      </c>
      <c r="B314" s="10">
        <f ca="1">IFERROR(__xludf.DUMMYFUNCTION("""COMPUTED_VALUE"""),58103105922)</f>
        <v>58103105922</v>
      </c>
      <c r="C314" s="5">
        <f ca="1">IFERROR(__xludf.DUMMYFUNCTION("""COMPUTED_VALUE"""),1170)</f>
        <v>1170</v>
      </c>
      <c r="D314" s="5">
        <v>1</v>
      </c>
      <c r="E314" s="5" t="str">
        <f ca="1"/>
        <v>ST Courier</v>
      </c>
    </row>
    <row r="315" spans="1:5" ht="17.25">
      <c r="A315" s="9">
        <v>14010</v>
      </c>
      <c r="B315" s="10">
        <f ca="1">IFERROR(__xludf.DUMMYFUNCTION("""COMPUTED_VALUE"""),58103107860)</f>
        <v>58103107860</v>
      </c>
      <c r="C315" s="5">
        <f ca="1">IFERROR(__xludf.DUMMYFUNCTION("""COMPUTED_VALUE"""),245)</f>
        <v>245</v>
      </c>
      <c r="D315" s="5">
        <v>1</v>
      </c>
      <c r="E315" s="5" t="str">
        <f ca="1"/>
        <v>ST Courier</v>
      </c>
    </row>
    <row r="316" spans="1:5" ht="17.25">
      <c r="A316" s="9">
        <v>14008</v>
      </c>
      <c r="B316" s="10" t="str">
        <f ca="1">IFERROR(__xludf.DUMMYFUNCTION("""COMPUTED_VALUE"""),"CT540956875IN")</f>
        <v>CT540956875IN</v>
      </c>
      <c r="C316" s="5">
        <f ca="1">IFERROR(__xludf.DUMMYFUNCTION("""COMPUTED_VALUE"""),210)</f>
        <v>210</v>
      </c>
      <c r="D316" s="5">
        <v>1</v>
      </c>
      <c r="E316" s="5" t="str">
        <f ca="1"/>
        <v>REGISTER PARCEL</v>
      </c>
    </row>
    <row r="317" spans="1:5" ht="17.25">
      <c r="A317" s="9">
        <v>14007</v>
      </c>
      <c r="B317" s="10">
        <f ca="1">IFERROR(__xludf.DUMMYFUNCTION("""COMPUTED_VALUE"""),58103106294)</f>
        <v>58103106294</v>
      </c>
      <c r="C317" s="5">
        <f ca="1">IFERROR(__xludf.DUMMYFUNCTION("""COMPUTED_VALUE"""),260)</f>
        <v>260</v>
      </c>
      <c r="D317" s="5">
        <v>1</v>
      </c>
      <c r="E317" s="5" t="str">
        <f ca="1"/>
        <v>ST Courier</v>
      </c>
    </row>
    <row r="318" spans="1:5" ht="17.25">
      <c r="A318" s="9">
        <v>14006</v>
      </c>
      <c r="B318" s="10">
        <f ca="1">IFERROR(__xludf.DUMMYFUNCTION("""COMPUTED_VALUE"""),58103107134)</f>
        <v>58103107134</v>
      </c>
      <c r="C318" s="5">
        <f ca="1">IFERROR(__xludf.DUMMYFUNCTION("""COMPUTED_VALUE"""),210)</f>
        <v>210</v>
      </c>
      <c r="D318" s="5">
        <v>1</v>
      </c>
      <c r="E318" s="5" t="str">
        <f ca="1"/>
        <v>ST Courier</v>
      </c>
    </row>
    <row r="319" spans="1:5" ht="17.25">
      <c r="A319" s="9">
        <v>14005</v>
      </c>
      <c r="B319" s="10">
        <f ca="1">IFERROR(__xludf.DUMMYFUNCTION("""COMPUTED_VALUE"""),58103106364)</f>
        <v>58103106364</v>
      </c>
      <c r="C319" s="5">
        <f ca="1">IFERROR(__xludf.DUMMYFUNCTION("""COMPUTED_VALUE"""),580)</f>
        <v>580</v>
      </c>
      <c r="D319" s="5">
        <v>1</v>
      </c>
      <c r="E319" s="5" t="str">
        <f ca="1"/>
        <v>ST Courier</v>
      </c>
    </row>
    <row r="320" spans="1:5" ht="17.25">
      <c r="A320" s="9">
        <v>14004</v>
      </c>
      <c r="B320" s="10">
        <f ca="1">IFERROR(__xludf.DUMMYFUNCTION("""COMPUTED_VALUE"""),58103106585)</f>
        <v>58103106585</v>
      </c>
      <c r="C320" s="5">
        <f ca="1">IFERROR(__xludf.DUMMYFUNCTION("""COMPUTED_VALUE"""),210)</f>
        <v>210</v>
      </c>
      <c r="D320" s="5">
        <v>1</v>
      </c>
      <c r="E320" s="5" t="str">
        <f ca="1"/>
        <v>ST Courier</v>
      </c>
    </row>
    <row r="321" spans="1:5" ht="17.25">
      <c r="A321" s="9">
        <v>14003</v>
      </c>
      <c r="B321" s="10">
        <f ca="1">IFERROR(__xludf.DUMMYFUNCTION("""COMPUTED_VALUE"""),58103106736)</f>
        <v>58103106736</v>
      </c>
      <c r="C321" s="5">
        <f ca="1">IFERROR(__xludf.DUMMYFUNCTION("""COMPUTED_VALUE"""),240)</f>
        <v>240</v>
      </c>
      <c r="D321" s="5">
        <v>1</v>
      </c>
      <c r="E321" s="5" t="str">
        <f ca="1"/>
        <v>ST Courier</v>
      </c>
    </row>
    <row r="322" spans="1:5" ht="17.25">
      <c r="A322" s="9">
        <v>14002</v>
      </c>
      <c r="B322" s="10">
        <f ca="1">IFERROR(__xludf.DUMMYFUNCTION("""COMPUTED_VALUE"""),58103106563)</f>
        <v>58103106563</v>
      </c>
      <c r="C322" s="5">
        <f ca="1">IFERROR(__xludf.DUMMYFUNCTION("""COMPUTED_VALUE"""),215)</f>
        <v>215</v>
      </c>
      <c r="D322" s="5">
        <v>1</v>
      </c>
      <c r="E322" s="5" t="str">
        <f ca="1"/>
        <v>ST Courier</v>
      </c>
    </row>
    <row r="323" spans="1:5" ht="17.25">
      <c r="A323" s="9">
        <v>14040</v>
      </c>
      <c r="B323" s="10">
        <f ca="1">IFERROR(__xludf.DUMMYFUNCTION("""COMPUTED_VALUE"""),58103108254)</f>
        <v>58103108254</v>
      </c>
      <c r="C323" s="5">
        <f ca="1">IFERROR(__xludf.DUMMYFUNCTION("""COMPUTED_VALUE"""),210)</f>
        <v>210</v>
      </c>
      <c r="D323" s="5">
        <v>1</v>
      </c>
      <c r="E323" s="5" t="str">
        <f ca="1"/>
        <v>ST Courier</v>
      </c>
    </row>
    <row r="324" spans="1:5" ht="17.25">
      <c r="A324" s="9">
        <v>14041</v>
      </c>
      <c r="B324" s="10">
        <f ca="1">IFERROR(__xludf.DUMMYFUNCTION("""COMPUTED_VALUE"""),58103108523)</f>
        <v>58103108523</v>
      </c>
      <c r="C324" s="5">
        <f ca="1">IFERROR(__xludf.DUMMYFUNCTION("""COMPUTED_VALUE"""),180)</f>
        <v>180</v>
      </c>
      <c r="D324" s="5">
        <v>1</v>
      </c>
      <c r="E324" s="5" t="str">
        <f ca="1"/>
        <v>ST Courier</v>
      </c>
    </row>
    <row r="325" spans="1:5" ht="17.25">
      <c r="A325" s="9">
        <v>14042</v>
      </c>
      <c r="B325" s="10">
        <f ca="1">IFERROR(__xludf.DUMMYFUNCTION("""COMPUTED_VALUE"""),58103108280)</f>
        <v>58103108280</v>
      </c>
      <c r="C325" s="5">
        <f ca="1">IFERROR(__xludf.DUMMYFUNCTION("""COMPUTED_VALUE"""),250)</f>
        <v>250</v>
      </c>
      <c r="D325" s="5">
        <v>1</v>
      </c>
      <c r="E325" s="5" t="str">
        <f ca="1"/>
        <v>ST Courier</v>
      </c>
    </row>
    <row r="326" spans="1:5" ht="17.25">
      <c r="A326" s="9">
        <v>14043</v>
      </c>
      <c r="B326" s="10">
        <f ca="1">IFERROR(__xludf.DUMMYFUNCTION("""COMPUTED_VALUE"""),58103108302)</f>
        <v>58103108302</v>
      </c>
      <c r="C326" s="5">
        <f ca="1">IFERROR(__xludf.DUMMYFUNCTION("""COMPUTED_VALUE"""),210)</f>
        <v>210</v>
      </c>
      <c r="D326" s="5">
        <v>1</v>
      </c>
      <c r="E326" s="5" t="str">
        <f ca="1"/>
        <v>ST Courier</v>
      </c>
    </row>
    <row r="327" spans="1:5" ht="17.25">
      <c r="A327" s="9">
        <v>14044</v>
      </c>
      <c r="B327" s="10" t="str">
        <f ca="1">IFERROR(__xludf.DUMMYFUNCTION("""COMPUTED_VALUE"""),"C43784154")</f>
        <v>C43784154</v>
      </c>
      <c r="C327" s="5">
        <f ca="1">IFERROR(__xludf.DUMMYFUNCTION("""COMPUTED_VALUE"""),200)</f>
        <v>200</v>
      </c>
      <c r="D327" s="5">
        <v>1</v>
      </c>
      <c r="E327" s="5" t="str">
        <f ca="1"/>
        <v>DTDC</v>
      </c>
    </row>
    <row r="328" spans="1:5" ht="17.25">
      <c r="A328" s="9">
        <v>14045</v>
      </c>
      <c r="B328" s="10">
        <f ca="1">IFERROR(__xludf.DUMMYFUNCTION("""COMPUTED_VALUE"""),100180071377)</f>
        <v>100180071377</v>
      </c>
      <c r="C328" s="5">
        <f ca="1">IFERROR(__xludf.DUMMYFUNCTION("""COMPUTED_VALUE"""),780)</f>
        <v>780</v>
      </c>
      <c r="D328" s="5">
        <v>1</v>
      </c>
      <c r="E328" s="5" t="str">
        <f ca="1"/>
        <v>TRACKON</v>
      </c>
    </row>
    <row r="329" spans="1:5" ht="17.25">
      <c r="A329" s="9">
        <v>14046</v>
      </c>
      <c r="B329" s="10" t="str">
        <f ca="1">IFERROR(__xludf.DUMMYFUNCTION("""COMPUTED_VALUE"""),"C43784151")</f>
        <v>C43784151</v>
      </c>
      <c r="C329" s="5">
        <f ca="1">IFERROR(__xludf.DUMMYFUNCTION("""COMPUTED_VALUE"""),210)</f>
        <v>210</v>
      </c>
      <c r="D329" s="5">
        <v>1</v>
      </c>
      <c r="E329" s="5" t="str">
        <f ca="1"/>
        <v>DTDC</v>
      </c>
    </row>
    <row r="330" spans="1:5" ht="17.25">
      <c r="A330" s="9">
        <v>14047</v>
      </c>
      <c r="B330" s="10">
        <f ca="1">IFERROR(__xludf.DUMMYFUNCTION("""COMPUTED_VALUE"""),58103108335)</f>
        <v>58103108335</v>
      </c>
      <c r="C330" s="5">
        <f ca="1">IFERROR(__xludf.DUMMYFUNCTION("""COMPUTED_VALUE"""),210)</f>
        <v>210</v>
      </c>
      <c r="D330" s="5">
        <v>1</v>
      </c>
      <c r="E330" s="5" t="str">
        <f ca="1"/>
        <v>ST Courier</v>
      </c>
    </row>
    <row r="331" spans="1:5" ht="17.25">
      <c r="A331" s="9">
        <v>14048</v>
      </c>
      <c r="B331" s="10" t="str">
        <f ca="1">IFERROR(__xludf.DUMMYFUNCTION("""COMPUTED_VALUE"""),"C43784153")</f>
        <v>C43784153</v>
      </c>
      <c r="C331" s="5">
        <f ca="1">IFERROR(__xludf.DUMMYFUNCTION("""COMPUTED_VALUE"""),340)</f>
        <v>340</v>
      </c>
      <c r="D331" s="5">
        <v>1</v>
      </c>
      <c r="E331" s="5" t="str">
        <f ca="1"/>
        <v>DTDC</v>
      </c>
    </row>
    <row r="332" spans="1:5" ht="17.25">
      <c r="A332" s="9">
        <v>14049</v>
      </c>
      <c r="B332" s="10" t="str">
        <f ca="1">IFERROR(__xludf.DUMMYFUNCTION("""COMPUTED_VALUE"""),"C43784158")</f>
        <v>C43784158</v>
      </c>
      <c r="C332" s="5">
        <f ca="1">IFERROR(__xludf.DUMMYFUNCTION("""COMPUTED_VALUE"""),1120)</f>
        <v>1120</v>
      </c>
      <c r="D332" s="5">
        <v>1</v>
      </c>
      <c r="E332" s="5" t="str">
        <f ca="1"/>
        <v>DTDC</v>
      </c>
    </row>
    <row r="333" spans="1:5" ht="17.25">
      <c r="A333" s="9">
        <v>14050</v>
      </c>
      <c r="B333" s="10">
        <f ca="1">IFERROR(__xludf.DUMMYFUNCTION("""COMPUTED_VALUE"""),58103108313)</f>
        <v>58103108313</v>
      </c>
      <c r="C333" s="5">
        <f ca="1">IFERROR(__xludf.DUMMYFUNCTION("""COMPUTED_VALUE"""),210)</f>
        <v>210</v>
      </c>
      <c r="D333" s="5">
        <v>1</v>
      </c>
      <c r="E333" s="5" t="str">
        <f ca="1"/>
        <v>ST Courier</v>
      </c>
    </row>
    <row r="334" spans="1:5" ht="17.25">
      <c r="A334" s="9">
        <v>14051</v>
      </c>
      <c r="B334" s="10">
        <f ca="1">IFERROR(__xludf.DUMMYFUNCTION("""COMPUTED_VALUE"""),58103108265)</f>
        <v>58103108265</v>
      </c>
      <c r="C334" s="5">
        <f ca="1">IFERROR(__xludf.DUMMYFUNCTION("""COMPUTED_VALUE"""),460)</f>
        <v>460</v>
      </c>
      <c r="D334" s="5">
        <v>1</v>
      </c>
      <c r="E334" s="5" t="str">
        <f ca="1"/>
        <v>ST Courier</v>
      </c>
    </row>
    <row r="335" spans="1:5" ht="17.25">
      <c r="A335" s="9">
        <v>14052</v>
      </c>
      <c r="B335" s="10">
        <f ca="1">IFERROR(__xludf.DUMMYFUNCTION("""COMPUTED_VALUE"""),58103108512)</f>
        <v>58103108512</v>
      </c>
      <c r="C335" s="5">
        <f ca="1">IFERROR(__xludf.DUMMYFUNCTION("""COMPUTED_VALUE"""),45)</f>
        <v>45</v>
      </c>
      <c r="D335" s="5">
        <v>1</v>
      </c>
      <c r="E335" s="5" t="str">
        <f ca="1"/>
        <v>ST Courier</v>
      </c>
    </row>
    <row r="336" spans="1:5" ht="17.25">
      <c r="A336" s="9">
        <v>14053</v>
      </c>
      <c r="B336" s="10">
        <f ca="1">IFERROR(__xludf.DUMMYFUNCTION("""COMPUTED_VALUE"""),58103108291)</f>
        <v>58103108291</v>
      </c>
      <c r="C336" s="5">
        <f ca="1">IFERROR(__xludf.DUMMYFUNCTION("""COMPUTED_VALUE"""),280)</f>
        <v>280</v>
      </c>
      <c r="D336" s="5">
        <v>1</v>
      </c>
      <c r="E336" s="5" t="str">
        <f ca="1"/>
        <v>ST Courier</v>
      </c>
    </row>
    <row r="337" spans="1:5" ht="17.25">
      <c r="A337" s="9">
        <v>14054</v>
      </c>
      <c r="B337" s="10">
        <f ca="1">IFERROR(__xludf.DUMMYFUNCTION("""COMPUTED_VALUE"""),58103108486)</f>
        <v>58103108486</v>
      </c>
      <c r="C337" s="5">
        <f ca="1">IFERROR(__xludf.DUMMYFUNCTION("""COMPUTED_VALUE"""),210)</f>
        <v>210</v>
      </c>
      <c r="D337" s="5">
        <v>1</v>
      </c>
      <c r="E337" s="5" t="str">
        <f ca="1"/>
        <v>ST Courier</v>
      </c>
    </row>
    <row r="338" spans="1:5" ht="17.25">
      <c r="A338" s="9">
        <v>14055</v>
      </c>
      <c r="B338" s="10">
        <f ca="1">IFERROR(__xludf.DUMMYFUNCTION("""COMPUTED_VALUE"""),58103108346)</f>
        <v>58103108346</v>
      </c>
      <c r="C338" s="5">
        <f ca="1">IFERROR(__xludf.DUMMYFUNCTION("""COMPUTED_VALUE"""),210)</f>
        <v>210</v>
      </c>
      <c r="D338" s="5">
        <v>1</v>
      </c>
      <c r="E338" s="5" t="str">
        <f ca="1"/>
        <v>ST Courier</v>
      </c>
    </row>
    <row r="339" spans="1:5" ht="17.25">
      <c r="A339" s="9">
        <v>14056</v>
      </c>
      <c r="B339" s="10">
        <f ca="1">IFERROR(__xludf.DUMMYFUNCTION("""COMPUTED_VALUE"""),58103108453)</f>
        <v>58103108453</v>
      </c>
      <c r="C339" s="5">
        <f ca="1">IFERROR(__xludf.DUMMYFUNCTION("""COMPUTED_VALUE"""),210)</f>
        <v>210</v>
      </c>
      <c r="D339" s="5">
        <v>1</v>
      </c>
      <c r="E339" s="5" t="str">
        <f ca="1"/>
        <v>ST Courier</v>
      </c>
    </row>
    <row r="340" spans="1:5" ht="17.25">
      <c r="A340" s="9">
        <v>14057</v>
      </c>
      <c r="B340" s="10">
        <f ca="1">IFERROR(__xludf.DUMMYFUNCTION("""COMPUTED_VALUE"""),58103109492)</f>
        <v>58103109492</v>
      </c>
      <c r="C340" s="5">
        <f ca="1">IFERROR(__xludf.DUMMYFUNCTION("""COMPUTED_VALUE"""),865)</f>
        <v>865</v>
      </c>
      <c r="D340" s="5">
        <v>1</v>
      </c>
      <c r="E340" s="5" t="str">
        <f ca="1"/>
        <v>ST Courier</v>
      </c>
    </row>
    <row r="341" spans="1:5" ht="17.25">
      <c r="A341" s="9">
        <v>14058</v>
      </c>
      <c r="B341" s="10">
        <f ca="1">IFERROR(__xludf.DUMMYFUNCTION("""COMPUTED_VALUE"""),58103108556)</f>
        <v>58103108556</v>
      </c>
      <c r="C341" s="5">
        <f ca="1">IFERROR(__xludf.DUMMYFUNCTION("""COMPUTED_VALUE"""),210)</f>
        <v>210</v>
      </c>
      <c r="D341" s="5">
        <v>1</v>
      </c>
      <c r="E341" s="5" t="str">
        <f ca="1"/>
        <v>ST Courier</v>
      </c>
    </row>
    <row r="342" spans="1:5" ht="17.25">
      <c r="A342" s="9">
        <v>14059</v>
      </c>
      <c r="B342" s="10">
        <f ca="1">IFERROR(__xludf.DUMMYFUNCTION("""COMPUTED_VALUE"""),58103109105)</f>
        <v>58103109105</v>
      </c>
      <c r="C342" s="5">
        <f ca="1">IFERROR(__xludf.DUMMYFUNCTION("""COMPUTED_VALUE"""),765)</f>
        <v>765</v>
      </c>
      <c r="D342" s="5">
        <v>1</v>
      </c>
      <c r="E342" s="5" t="str">
        <f ca="1"/>
        <v>ST Courier</v>
      </c>
    </row>
    <row r="343" spans="1:5" ht="17.25">
      <c r="A343" s="9">
        <v>14060</v>
      </c>
      <c r="B343" s="10" t="str">
        <f ca="1">IFERROR(__xludf.DUMMYFUNCTION("""COMPUTED_VALUE"""),"C43784152")</f>
        <v>C43784152</v>
      </c>
      <c r="C343" s="5">
        <f ca="1">IFERROR(__xludf.DUMMYFUNCTION("""COMPUTED_VALUE"""),270)</f>
        <v>270</v>
      </c>
      <c r="D343" s="5">
        <v>1</v>
      </c>
      <c r="E343" s="5" t="str">
        <f ca="1"/>
        <v>DTDC</v>
      </c>
    </row>
    <row r="344" spans="1:5" ht="17.25">
      <c r="A344" s="9">
        <v>14061</v>
      </c>
      <c r="B344" s="10">
        <f ca="1">IFERROR(__xludf.DUMMYFUNCTION("""COMPUTED_VALUE"""),58103108604)</f>
        <v>58103108604</v>
      </c>
      <c r="C344" s="5">
        <f ca="1">IFERROR(__xludf.DUMMYFUNCTION("""COMPUTED_VALUE"""),390)</f>
        <v>390</v>
      </c>
      <c r="D344" s="5">
        <v>1</v>
      </c>
      <c r="E344" s="5" t="str">
        <f ca="1"/>
        <v>ST Courier</v>
      </c>
    </row>
    <row r="345" spans="1:5" ht="17.25">
      <c r="A345" s="9">
        <v>14062</v>
      </c>
      <c r="B345" s="10">
        <f ca="1">IFERROR(__xludf.DUMMYFUNCTION("""COMPUTED_VALUE"""),58103108965)</f>
        <v>58103108965</v>
      </c>
      <c r="C345" s="5">
        <f ca="1">IFERROR(__xludf.DUMMYFUNCTION("""COMPUTED_VALUE"""),1155)</f>
        <v>1155</v>
      </c>
      <c r="D345" s="5">
        <v>1</v>
      </c>
      <c r="E345" s="5" t="str">
        <f ca="1"/>
        <v>ST Courier</v>
      </c>
    </row>
    <row r="346" spans="1:5" ht="17.25">
      <c r="A346" s="9">
        <v>14063</v>
      </c>
      <c r="B346" s="10">
        <f ca="1">IFERROR(__xludf.DUMMYFUNCTION("""COMPUTED_VALUE"""),58103108383)</f>
        <v>58103108383</v>
      </c>
      <c r="C346" s="5">
        <f ca="1">IFERROR(__xludf.DUMMYFUNCTION("""COMPUTED_VALUE"""),70)</f>
        <v>70</v>
      </c>
      <c r="D346" s="5">
        <v>1</v>
      </c>
      <c r="E346" s="5" t="str">
        <f ca="1"/>
        <v>ST Courier</v>
      </c>
    </row>
    <row r="347" spans="1:5" ht="17.25">
      <c r="A347" s="9">
        <v>14064</v>
      </c>
      <c r="B347" s="10">
        <f ca="1">IFERROR(__xludf.DUMMYFUNCTION("""COMPUTED_VALUE"""),58103108372)</f>
        <v>58103108372</v>
      </c>
      <c r="C347" s="5">
        <f ca="1">IFERROR(__xludf.DUMMYFUNCTION("""COMPUTED_VALUE"""),320)</f>
        <v>320</v>
      </c>
      <c r="D347" s="5">
        <v>1</v>
      </c>
      <c r="E347" s="5" t="str">
        <f ca="1"/>
        <v>ST Courier</v>
      </c>
    </row>
    <row r="348" spans="1:5" ht="17.25">
      <c r="A348" s="9">
        <v>14065</v>
      </c>
      <c r="B348" s="10">
        <f ca="1">IFERROR(__xludf.DUMMYFUNCTION("""COMPUTED_VALUE"""),58103108350)</f>
        <v>58103108350</v>
      </c>
      <c r="C348" s="5">
        <f ca="1">IFERROR(__xludf.DUMMYFUNCTION("""COMPUTED_VALUE"""),70)</f>
        <v>70</v>
      </c>
      <c r="D348" s="5">
        <v>1</v>
      </c>
      <c r="E348" s="5" t="str">
        <f ca="1"/>
        <v>ST Courier</v>
      </c>
    </row>
    <row r="349" spans="1:5" ht="17.25">
      <c r="A349" s="9">
        <v>14066</v>
      </c>
      <c r="B349" s="10">
        <f ca="1">IFERROR(__xludf.DUMMYFUNCTION("""COMPUTED_VALUE"""),58103108501)</f>
        <v>58103108501</v>
      </c>
      <c r="C349" s="5">
        <f ca="1">IFERROR(__xludf.DUMMYFUNCTION("""COMPUTED_VALUE"""),120)</f>
        <v>120</v>
      </c>
      <c r="D349" s="5">
        <v>1</v>
      </c>
      <c r="E349" s="5" t="str">
        <f ca="1"/>
        <v>ST Courier</v>
      </c>
    </row>
    <row r="350" spans="1:5" ht="17.25">
      <c r="A350" s="9">
        <v>14067</v>
      </c>
      <c r="B350" s="10">
        <f ca="1">IFERROR(__xludf.DUMMYFUNCTION("""COMPUTED_VALUE"""),58103109945)</f>
        <v>58103109945</v>
      </c>
      <c r="C350" s="5">
        <f ca="1">IFERROR(__xludf.DUMMYFUNCTION("""COMPUTED_VALUE"""),270)</f>
        <v>270</v>
      </c>
      <c r="D350" s="5">
        <v>1</v>
      </c>
      <c r="E350" s="5" t="str">
        <f ca="1"/>
        <v>ST Courier</v>
      </c>
    </row>
    <row r="351" spans="1:5" ht="17.25">
      <c r="A351" s="9">
        <v>14068</v>
      </c>
      <c r="B351" s="10">
        <f ca="1">IFERROR(__xludf.DUMMYFUNCTION("""COMPUTED_VALUE"""),58103109960)</f>
        <v>58103109960</v>
      </c>
      <c r="C351" s="5">
        <f ca="1">IFERROR(__xludf.DUMMYFUNCTION("""COMPUTED_VALUE"""),240)</f>
        <v>240</v>
      </c>
      <c r="D351" s="5">
        <v>1</v>
      </c>
      <c r="E351" s="5" t="str">
        <f ca="1"/>
        <v>ST Courier</v>
      </c>
    </row>
    <row r="352" spans="1:5" ht="17.25">
      <c r="A352" s="9">
        <v>14069</v>
      </c>
      <c r="B352" s="10">
        <f ca="1">IFERROR(__xludf.DUMMYFUNCTION("""COMPUTED_VALUE"""),58103109912)</f>
        <v>58103109912</v>
      </c>
      <c r="C352" s="5">
        <f ca="1">IFERROR(__xludf.DUMMYFUNCTION("""COMPUTED_VALUE"""),70)</f>
        <v>70</v>
      </c>
      <c r="D352" s="5">
        <v>1</v>
      </c>
      <c r="E352" s="5" t="str">
        <f ca="1"/>
        <v>ST Courier</v>
      </c>
    </row>
    <row r="353" spans="1:5" ht="17.25">
      <c r="A353" s="9">
        <v>14070</v>
      </c>
      <c r="B353" s="10">
        <f ca="1">IFERROR(__xludf.DUMMYFUNCTION("""COMPUTED_VALUE"""),58103109890)</f>
        <v>58103109890</v>
      </c>
      <c r="C353" s="5">
        <f ca="1">IFERROR(__xludf.DUMMYFUNCTION("""COMPUTED_VALUE"""),645)</f>
        <v>645</v>
      </c>
      <c r="D353" s="5">
        <v>1</v>
      </c>
      <c r="E353" s="5" t="str">
        <f ca="1"/>
        <v>ST Courier</v>
      </c>
    </row>
    <row r="354" spans="1:5" ht="17.25">
      <c r="A354" s="9">
        <v>14071</v>
      </c>
      <c r="B354" s="10">
        <f ca="1">IFERROR(__xludf.DUMMYFUNCTION("""COMPUTED_VALUE"""),58103109864)</f>
        <v>58103109864</v>
      </c>
      <c r="C354" s="5">
        <f ca="1">IFERROR(__xludf.DUMMYFUNCTION("""COMPUTED_VALUE"""),380)</f>
        <v>380</v>
      </c>
      <c r="D354" s="5">
        <v>1</v>
      </c>
      <c r="E354" s="5" t="str">
        <f ca="1"/>
        <v>ST Courier</v>
      </c>
    </row>
    <row r="355" spans="1:5" ht="17.25">
      <c r="A355" s="9">
        <v>14072</v>
      </c>
      <c r="B355" s="10">
        <f ca="1">IFERROR(__xludf.DUMMYFUNCTION("""COMPUTED_VALUE"""),58103109923)</f>
        <v>58103109923</v>
      </c>
      <c r="C355" s="5">
        <f ca="1">IFERROR(__xludf.DUMMYFUNCTION("""COMPUTED_VALUE"""),255)</f>
        <v>255</v>
      </c>
      <c r="D355" s="5">
        <v>1</v>
      </c>
      <c r="E355" s="5" t="str">
        <f ca="1"/>
        <v>ST Courier</v>
      </c>
    </row>
    <row r="356" spans="1:5" ht="17.25">
      <c r="A356" s="9">
        <v>14073</v>
      </c>
      <c r="B356" s="10">
        <f ca="1">IFERROR(__xludf.DUMMYFUNCTION("""COMPUTED_VALUE"""),58103109956)</f>
        <v>58103109956</v>
      </c>
      <c r="C356" s="5">
        <f ca="1">IFERROR(__xludf.DUMMYFUNCTION("""COMPUTED_VALUE"""),200)</f>
        <v>200</v>
      </c>
      <c r="D356" s="5">
        <v>1</v>
      </c>
      <c r="E356" s="5" t="str">
        <f ca="1"/>
        <v>ST Courier</v>
      </c>
    </row>
    <row r="357" spans="1:5" ht="17.25">
      <c r="A357" s="9">
        <v>14074</v>
      </c>
      <c r="B357" s="10">
        <f ca="1">IFERROR(__xludf.DUMMYFUNCTION("""COMPUTED_VALUE"""),58103109853)</f>
        <v>58103109853</v>
      </c>
      <c r="C357" s="5">
        <f ca="1">IFERROR(__xludf.DUMMYFUNCTION("""COMPUTED_VALUE"""),270)</f>
        <v>270</v>
      </c>
      <c r="D357" s="5">
        <v>1</v>
      </c>
      <c r="E357" s="5" t="str">
        <f ca="1"/>
        <v>ST Courier</v>
      </c>
    </row>
    <row r="358" spans="1:5" ht="17.25">
      <c r="A358" s="9">
        <v>14075</v>
      </c>
      <c r="B358" s="10">
        <f ca="1">IFERROR(__xludf.DUMMYFUNCTION("""COMPUTED_VALUE"""),58103109934)</f>
        <v>58103109934</v>
      </c>
      <c r="C358" s="5">
        <f ca="1">IFERROR(__xludf.DUMMYFUNCTION("""COMPUTED_VALUE"""),68)</f>
        <v>68</v>
      </c>
      <c r="D358" s="5">
        <v>1</v>
      </c>
      <c r="E358" s="5" t="str">
        <f ca="1"/>
        <v>ST Courier</v>
      </c>
    </row>
    <row r="359" spans="1:5" ht="17.25">
      <c r="A359" s="9">
        <v>14076</v>
      </c>
      <c r="B359" s="10">
        <f ca="1">IFERROR(__xludf.DUMMYFUNCTION("""COMPUTED_VALUE"""),58103109875)</f>
        <v>58103109875</v>
      </c>
      <c r="C359" s="5">
        <f ca="1">IFERROR(__xludf.DUMMYFUNCTION("""COMPUTED_VALUE"""),200)</f>
        <v>200</v>
      </c>
      <c r="D359" s="5">
        <v>1</v>
      </c>
      <c r="E359" s="5" t="str">
        <f ca="1"/>
        <v>ST Courier</v>
      </c>
    </row>
    <row r="360" spans="1:5" ht="17.25">
      <c r="A360" s="9">
        <v>14077</v>
      </c>
      <c r="B360" s="10" t="str">
        <f ca="1">IFERROR(__xludf.DUMMYFUNCTION("""COMPUTED_VALUE"""),"C43784167")</f>
        <v>C43784167</v>
      </c>
      <c r="C360" s="5">
        <f ca="1">IFERROR(__xludf.DUMMYFUNCTION("""COMPUTED_VALUE"""),580)</f>
        <v>580</v>
      </c>
      <c r="D360" s="5">
        <v>1</v>
      </c>
      <c r="E360" s="5" t="str">
        <f ca="1"/>
        <v>DTDC</v>
      </c>
    </row>
    <row r="361" spans="1:5" ht="17.25">
      <c r="A361" s="9">
        <v>14078</v>
      </c>
      <c r="B361" s="10">
        <f ca="1">IFERROR(__xludf.DUMMYFUNCTION("""COMPUTED_VALUE"""),58103109886)</f>
        <v>58103109886</v>
      </c>
      <c r="C361" s="5">
        <f ca="1">IFERROR(__xludf.DUMMYFUNCTION("""COMPUTED_VALUE"""),30)</f>
        <v>30</v>
      </c>
      <c r="D361" s="5">
        <v>1</v>
      </c>
      <c r="E361" s="5" t="str">
        <f ca="1"/>
        <v>ST Courier</v>
      </c>
    </row>
    <row r="362" spans="1:5" ht="17.25">
      <c r="A362" s="9">
        <v>14079</v>
      </c>
      <c r="B362" s="10">
        <f ca="1">IFERROR(__xludf.DUMMYFUNCTION("""COMPUTED_VALUE"""),58103110472)</f>
        <v>58103110472</v>
      </c>
      <c r="C362" s="5">
        <f ca="1">IFERROR(__xludf.DUMMYFUNCTION("""COMPUTED_VALUE"""),1195)</f>
        <v>1195</v>
      </c>
      <c r="D362" s="5">
        <v>1</v>
      </c>
      <c r="E362" s="5" t="str">
        <f ca="1"/>
        <v>ST Courier</v>
      </c>
    </row>
    <row r="363" spans="1:5" ht="17.25">
      <c r="A363" s="9">
        <v>14080</v>
      </c>
      <c r="B363" s="10">
        <f ca="1">IFERROR(__xludf.DUMMYFUNCTION("""COMPUTED_VALUE"""),58103110332)</f>
        <v>58103110332</v>
      </c>
      <c r="C363" s="5">
        <f ca="1">IFERROR(__xludf.DUMMYFUNCTION("""COMPUTED_VALUE"""),390)</f>
        <v>390</v>
      </c>
      <c r="D363" s="5">
        <v>1</v>
      </c>
      <c r="E363" s="5" t="str">
        <f ca="1"/>
        <v>ST Courier</v>
      </c>
    </row>
    <row r="364" spans="1:5" ht="17.25">
      <c r="A364" s="9">
        <v>14081</v>
      </c>
      <c r="B364" s="10">
        <f ca="1">IFERROR(__xludf.DUMMYFUNCTION("""COMPUTED_VALUE"""),58103110380)</f>
        <v>58103110380</v>
      </c>
      <c r="C364" s="5">
        <f ca="1">IFERROR(__xludf.DUMMYFUNCTION("""COMPUTED_VALUE"""),210)</f>
        <v>210</v>
      </c>
      <c r="D364" s="5">
        <v>1</v>
      </c>
      <c r="E364" s="5" t="str">
        <f ca="1"/>
        <v>ST Courier</v>
      </c>
    </row>
    <row r="365" spans="1:5" ht="17.25">
      <c r="A365" s="9">
        <v>14082</v>
      </c>
      <c r="B365" s="10" t="str">
        <f ca="1">IFERROR(__xludf.DUMMYFUNCTION("""COMPUTED_VALUE"""),"#N/A")</f>
        <v>#N/A</v>
      </c>
      <c r="C365" s="5" t="str">
        <f ca="1">IFERROR(__xludf.DUMMYFUNCTION("""COMPUTED_VALUE"""),"#N/A")</f>
        <v>#N/A</v>
      </c>
      <c r="D365" s="5">
        <v>1</v>
      </c>
      <c r="E365" s="5" t="str">
        <f ca="1"/>
        <v>Unknown</v>
      </c>
    </row>
    <row r="366" spans="1:5" ht="17.25">
      <c r="A366" s="9">
        <v>14083</v>
      </c>
      <c r="B366" s="10">
        <f ca="1">IFERROR(__xludf.DUMMYFUNCTION("""COMPUTED_VALUE"""),58103110144)</f>
        <v>58103110144</v>
      </c>
      <c r="C366" s="5">
        <f ca="1">IFERROR(__xludf.DUMMYFUNCTION("""COMPUTED_VALUE"""),385)</f>
        <v>385</v>
      </c>
      <c r="D366" s="5">
        <v>1</v>
      </c>
      <c r="E366" s="5" t="str">
        <f ca="1"/>
        <v>ST Courier</v>
      </c>
    </row>
    <row r="367" spans="1:5" ht="17.25">
      <c r="A367" s="9">
        <v>14084</v>
      </c>
      <c r="B367" s="10">
        <f ca="1">IFERROR(__xludf.DUMMYFUNCTION("""COMPUTED_VALUE"""),58103110461)</f>
        <v>58103110461</v>
      </c>
      <c r="C367" s="5">
        <f ca="1">IFERROR(__xludf.DUMMYFUNCTION("""COMPUTED_VALUE"""),280)</f>
        <v>280</v>
      </c>
      <c r="D367" s="5">
        <v>1</v>
      </c>
      <c r="E367" s="5" t="str">
        <f ca="1"/>
        <v>ST Courier</v>
      </c>
    </row>
    <row r="368" spans="1:5" ht="17.25">
      <c r="A368" s="9">
        <v>14085</v>
      </c>
      <c r="B368" s="10" t="str">
        <f ca="1">IFERROR(__xludf.DUMMYFUNCTION("""COMPUTED_VALUE"""),"CT540957694IN")</f>
        <v>CT540957694IN</v>
      </c>
      <c r="C368" s="5">
        <f ca="1">IFERROR(__xludf.DUMMYFUNCTION("""COMPUTED_VALUE"""),310)</f>
        <v>310</v>
      </c>
      <c r="D368" s="5">
        <v>1</v>
      </c>
      <c r="E368" s="5" t="str">
        <f ca="1"/>
        <v>REGISTER PARCEL</v>
      </c>
    </row>
    <row r="369" spans="1:5" ht="17.25">
      <c r="A369" s="9">
        <v>14086</v>
      </c>
      <c r="B369" s="10">
        <f ca="1">IFERROR(__xludf.DUMMYFUNCTION("""COMPUTED_VALUE"""),58103110531)</f>
        <v>58103110531</v>
      </c>
      <c r="C369" s="5">
        <f ca="1">IFERROR(__xludf.DUMMYFUNCTION("""COMPUTED_VALUE"""),880)</f>
        <v>880</v>
      </c>
      <c r="D369" s="5">
        <v>1</v>
      </c>
      <c r="E369" s="5" t="str">
        <f ca="1"/>
        <v>ST Courier</v>
      </c>
    </row>
    <row r="370" spans="1:5" ht="17.25">
      <c r="A370" s="9">
        <v>14087</v>
      </c>
      <c r="B370" s="10" t="str">
        <f ca="1">IFERROR(__xludf.DUMMYFUNCTION("""COMPUTED_VALUE"""),"C43784172")</f>
        <v>C43784172</v>
      </c>
      <c r="C370" s="5">
        <f ca="1">IFERROR(__xludf.DUMMYFUNCTION("""COMPUTED_VALUE"""),380)</f>
        <v>380</v>
      </c>
      <c r="D370" s="5">
        <v>1</v>
      </c>
      <c r="E370" s="5" t="str">
        <f ca="1"/>
        <v>DTDC</v>
      </c>
    </row>
    <row r="371" spans="1:5" ht="17.25">
      <c r="A371" s="9">
        <v>14088</v>
      </c>
      <c r="B371" s="10">
        <f ca="1">IFERROR(__xludf.DUMMYFUNCTION("""COMPUTED_VALUE"""),58103110435)</f>
        <v>58103110435</v>
      </c>
      <c r="C371" s="5">
        <f ca="1">IFERROR(__xludf.DUMMYFUNCTION("""COMPUTED_VALUE"""),395)</f>
        <v>395</v>
      </c>
      <c r="D371" s="5">
        <v>1</v>
      </c>
      <c r="E371" s="5" t="str">
        <f ca="1"/>
        <v>ST Courier</v>
      </c>
    </row>
    <row r="372" spans="1:5" ht="17.25">
      <c r="A372" s="9">
        <v>14089</v>
      </c>
      <c r="B372" s="10">
        <f ca="1">IFERROR(__xludf.DUMMYFUNCTION("""COMPUTED_VALUE"""),58103110365)</f>
        <v>58103110365</v>
      </c>
      <c r="C372" s="5">
        <f ca="1">IFERROR(__xludf.DUMMYFUNCTION("""COMPUTED_VALUE"""),205)</f>
        <v>205</v>
      </c>
      <c r="D372" s="5">
        <v>1</v>
      </c>
      <c r="E372" s="5" t="str">
        <f ca="1"/>
        <v>ST Courier</v>
      </c>
    </row>
    <row r="373" spans="1:5" ht="17.25">
      <c r="A373" s="9">
        <v>14090</v>
      </c>
      <c r="B373" s="10">
        <f ca="1">IFERROR(__xludf.DUMMYFUNCTION("""COMPUTED_VALUE"""),58103110030)</f>
        <v>58103110030</v>
      </c>
      <c r="C373" s="5">
        <f ca="1">IFERROR(__xludf.DUMMYFUNCTION("""COMPUTED_VALUE"""),190)</f>
        <v>190</v>
      </c>
      <c r="D373" s="5">
        <v>1</v>
      </c>
      <c r="E373" s="5" t="str">
        <f ca="1"/>
        <v>ST Courier</v>
      </c>
    </row>
    <row r="374" spans="1:5" ht="17.25">
      <c r="A374" s="9">
        <v>14091</v>
      </c>
      <c r="B374" s="10">
        <f ca="1">IFERROR(__xludf.DUMMYFUNCTION("""COMPUTED_VALUE"""),100180072565)</f>
        <v>100180072565</v>
      </c>
      <c r="C374" s="5">
        <f ca="1">IFERROR(__xludf.DUMMYFUNCTION("""COMPUTED_VALUE"""),500)</f>
        <v>500</v>
      </c>
      <c r="D374" s="5">
        <v>1</v>
      </c>
      <c r="E374" s="5" t="str">
        <f ca="1"/>
        <v>TRACKON</v>
      </c>
    </row>
    <row r="375" spans="1:5" ht="17.25">
      <c r="A375" s="9">
        <v>14092</v>
      </c>
      <c r="B375" s="10">
        <f ca="1">IFERROR(__xludf.DUMMYFUNCTION("""COMPUTED_VALUE"""),58103110450)</f>
        <v>58103110450</v>
      </c>
      <c r="C375" s="5">
        <f ca="1">IFERROR(__xludf.DUMMYFUNCTION("""COMPUTED_VALUE"""),70)</f>
        <v>70</v>
      </c>
      <c r="D375" s="5">
        <v>1</v>
      </c>
      <c r="E375" s="5" t="str">
        <f ca="1"/>
        <v>ST Courier</v>
      </c>
    </row>
    <row r="376" spans="1:5" ht="17.25">
      <c r="A376" s="9">
        <v>14093</v>
      </c>
      <c r="B376" s="10">
        <f ca="1">IFERROR(__xludf.DUMMYFUNCTION("""COMPUTED_VALUE"""),58103110730)</f>
        <v>58103110730</v>
      </c>
      <c r="C376" s="5">
        <f ca="1">IFERROR(__xludf.DUMMYFUNCTION("""COMPUTED_VALUE"""),1760)</f>
        <v>1760</v>
      </c>
      <c r="D376" s="5">
        <v>1</v>
      </c>
      <c r="E376" s="5" t="str">
        <f ca="1"/>
        <v>ST Courier</v>
      </c>
    </row>
    <row r="377" spans="1:5" ht="17.25">
      <c r="A377" s="9">
        <v>14094</v>
      </c>
      <c r="B377" s="10">
        <f ca="1">IFERROR(__xludf.DUMMYFUNCTION("""COMPUTED_VALUE"""),58103110811)</f>
        <v>58103110811</v>
      </c>
      <c r="C377" s="5">
        <f ca="1">IFERROR(__xludf.DUMMYFUNCTION("""COMPUTED_VALUE"""),370)</f>
        <v>370</v>
      </c>
      <c r="D377" s="5">
        <v>1</v>
      </c>
      <c r="E377" s="5" t="str">
        <f ca="1"/>
        <v>ST Courier</v>
      </c>
    </row>
    <row r="378" spans="1:5" ht="17.25">
      <c r="A378" s="9">
        <v>14095</v>
      </c>
      <c r="B378" s="10" t="str">
        <f ca="1">IFERROR(__xludf.DUMMYFUNCTION("""COMPUTED_VALUE"""),"C43784168")</f>
        <v>C43784168</v>
      </c>
      <c r="C378" s="5">
        <f ca="1">IFERROR(__xludf.DUMMYFUNCTION("""COMPUTED_VALUE"""),380)</f>
        <v>380</v>
      </c>
      <c r="D378" s="5">
        <v>1</v>
      </c>
      <c r="E378" s="5" t="str">
        <f ca="1"/>
        <v>DTDC</v>
      </c>
    </row>
    <row r="379" spans="1:5" ht="17.25">
      <c r="A379" s="9">
        <v>14096</v>
      </c>
      <c r="B379" s="10" t="str">
        <f ca="1">IFERROR(__xludf.DUMMYFUNCTION("""COMPUTED_VALUE"""),"C43784170")</f>
        <v>C43784170</v>
      </c>
      <c r="C379" s="5">
        <f ca="1">IFERROR(__xludf.DUMMYFUNCTION("""COMPUTED_VALUE"""),450)</f>
        <v>450</v>
      </c>
      <c r="D379" s="5">
        <v>1</v>
      </c>
      <c r="E379" s="5" t="str">
        <f ca="1"/>
        <v>DTDC</v>
      </c>
    </row>
    <row r="380" spans="1:5" ht="17.25">
      <c r="A380" s="9">
        <v>14097</v>
      </c>
      <c r="B380" s="10">
        <f ca="1">IFERROR(__xludf.DUMMYFUNCTION("""COMPUTED_VALUE"""),58103110741)</f>
        <v>58103110741</v>
      </c>
      <c r="C380" s="5">
        <f ca="1">IFERROR(__xludf.DUMMYFUNCTION("""COMPUTED_VALUE"""),280)</f>
        <v>280</v>
      </c>
      <c r="D380" s="5">
        <v>1</v>
      </c>
      <c r="E380" s="5" t="str">
        <f ca="1"/>
        <v>ST Courier</v>
      </c>
    </row>
    <row r="381" spans="1:5" ht="17.25">
      <c r="A381" s="9">
        <v>14098</v>
      </c>
      <c r="B381" s="10">
        <f ca="1">IFERROR(__xludf.DUMMYFUNCTION("""COMPUTED_VALUE"""),58103110553)</f>
        <v>58103110553</v>
      </c>
      <c r="C381" s="5">
        <f ca="1">IFERROR(__xludf.DUMMYFUNCTION("""COMPUTED_VALUE"""),430)</f>
        <v>430</v>
      </c>
      <c r="D381" s="5">
        <v>1</v>
      </c>
      <c r="E381" s="5" t="str">
        <f ca="1"/>
        <v>ST Courier</v>
      </c>
    </row>
    <row r="382" spans="1:5" ht="17.25">
      <c r="A382" s="9">
        <v>14099</v>
      </c>
      <c r="B382" s="10" t="str">
        <f ca="1">IFERROR(__xludf.DUMMYFUNCTION("""COMPUTED_VALUE"""),"CT540957601IN")</f>
        <v>CT540957601IN</v>
      </c>
      <c r="C382" s="5">
        <f ca="1">IFERROR(__xludf.DUMMYFUNCTION("""COMPUTED_VALUE"""),210)</f>
        <v>210</v>
      </c>
      <c r="D382" s="5">
        <v>1</v>
      </c>
      <c r="E382" s="5" t="str">
        <f ca="1"/>
        <v>REGISTER PARCEL</v>
      </c>
    </row>
    <row r="383" spans="1:5" ht="17.25">
      <c r="A383" s="9">
        <v>14188</v>
      </c>
      <c r="B383" s="10">
        <f ca="1">IFERROR(__xludf.DUMMYFUNCTION("""COMPUTED_VALUE"""),58103111673)</f>
        <v>58103111673</v>
      </c>
      <c r="C383" s="5">
        <f ca="1">IFERROR(__xludf.DUMMYFUNCTION("""COMPUTED_VALUE"""),915)</f>
        <v>915</v>
      </c>
      <c r="D383" s="5">
        <v>1</v>
      </c>
      <c r="E383" s="5" t="str">
        <f ca="1"/>
        <v>ST Courier</v>
      </c>
    </row>
    <row r="384" spans="1:5" ht="17.25">
      <c r="A384" s="9">
        <v>14187</v>
      </c>
      <c r="B384" s="10">
        <f ca="1">IFERROR(__xludf.DUMMYFUNCTION("""COMPUTED_VALUE"""),58103111743)</f>
        <v>58103111743</v>
      </c>
      <c r="C384" s="5">
        <f ca="1">IFERROR(__xludf.DUMMYFUNCTION("""COMPUTED_VALUE"""),125)</f>
        <v>125</v>
      </c>
      <c r="D384" s="5">
        <v>1</v>
      </c>
      <c r="E384" s="5" t="str">
        <f ca="1"/>
        <v>ST Courier</v>
      </c>
    </row>
    <row r="385" spans="1:5" ht="17.25">
      <c r="A385" s="9">
        <v>14186</v>
      </c>
      <c r="B385" s="10">
        <f ca="1">IFERROR(__xludf.DUMMYFUNCTION("""COMPUTED_VALUE"""),58103113736)</f>
        <v>58103113736</v>
      </c>
      <c r="C385" s="5">
        <f ca="1">IFERROR(__xludf.DUMMYFUNCTION("""COMPUTED_VALUE"""),620)</f>
        <v>620</v>
      </c>
      <c r="D385" s="5">
        <v>1</v>
      </c>
      <c r="E385" s="5" t="str">
        <f ca="1"/>
        <v>ST Courier</v>
      </c>
    </row>
    <row r="386" spans="1:5" ht="17.25">
      <c r="A386" s="9">
        <v>14185</v>
      </c>
      <c r="B386" s="10">
        <f ca="1">IFERROR(__xludf.DUMMYFUNCTION("""COMPUTED_VALUE"""),58103111802)</f>
        <v>58103111802</v>
      </c>
      <c r="C386" s="5">
        <f ca="1">IFERROR(__xludf.DUMMYFUNCTION("""COMPUTED_VALUE"""),730)</f>
        <v>730</v>
      </c>
      <c r="D386" s="5">
        <v>1</v>
      </c>
      <c r="E386" s="5" t="str">
        <f ca="1"/>
        <v>ST Courier</v>
      </c>
    </row>
    <row r="387" spans="1:5" ht="17.25">
      <c r="A387" s="9">
        <v>14184</v>
      </c>
      <c r="B387" s="10">
        <f ca="1">IFERROR(__xludf.DUMMYFUNCTION("""COMPUTED_VALUE"""),58103111916)</f>
        <v>58103111916</v>
      </c>
      <c r="C387" s="5">
        <f ca="1">IFERROR(__xludf.DUMMYFUNCTION("""COMPUTED_VALUE"""),270)</f>
        <v>270</v>
      </c>
      <c r="D387" s="5">
        <v>1</v>
      </c>
      <c r="E387" s="5" t="str">
        <f ca="1"/>
        <v>ST Courier</v>
      </c>
    </row>
    <row r="388" spans="1:5" ht="17.25">
      <c r="A388" s="9">
        <v>14183</v>
      </c>
      <c r="B388" s="10">
        <f ca="1">IFERROR(__xludf.DUMMYFUNCTION("""COMPUTED_VALUE"""),58103111920)</f>
        <v>58103111920</v>
      </c>
      <c r="C388" s="5">
        <f ca="1">IFERROR(__xludf.DUMMYFUNCTION("""COMPUTED_VALUE"""),130)</f>
        <v>130</v>
      </c>
      <c r="D388" s="5">
        <v>1</v>
      </c>
      <c r="E388" s="5" t="str">
        <f ca="1"/>
        <v>ST Courier</v>
      </c>
    </row>
    <row r="389" spans="1:5" ht="17.25">
      <c r="A389" s="9">
        <v>14182</v>
      </c>
      <c r="B389" s="10">
        <f ca="1">IFERROR(__xludf.DUMMYFUNCTION("""COMPUTED_VALUE"""),58103111813)</f>
        <v>58103111813</v>
      </c>
      <c r="C389" s="5">
        <f ca="1">IFERROR(__xludf.DUMMYFUNCTION("""COMPUTED_VALUE"""),390)</f>
        <v>390</v>
      </c>
      <c r="D389" s="5">
        <v>1</v>
      </c>
      <c r="E389" s="5" t="str">
        <f ca="1"/>
        <v>ST Courier</v>
      </c>
    </row>
    <row r="390" spans="1:5" ht="17.25">
      <c r="A390" s="9">
        <v>14181</v>
      </c>
      <c r="B390" s="10">
        <f ca="1">IFERROR(__xludf.DUMMYFUNCTION("""COMPUTED_VALUE"""),58103112900)</f>
        <v>58103112900</v>
      </c>
      <c r="C390" s="5">
        <f ca="1">IFERROR(__xludf.DUMMYFUNCTION("""COMPUTED_VALUE"""),210)</f>
        <v>210</v>
      </c>
      <c r="D390" s="5">
        <v>1</v>
      </c>
      <c r="E390" s="5" t="str">
        <f ca="1"/>
        <v>ST Courier</v>
      </c>
    </row>
    <row r="391" spans="1:5" ht="17.25">
      <c r="A391" s="9">
        <v>14180</v>
      </c>
      <c r="B391" s="10">
        <f ca="1">IFERROR(__xludf.DUMMYFUNCTION("""COMPUTED_VALUE"""),58103112863)</f>
        <v>58103112863</v>
      </c>
      <c r="C391" s="5">
        <f ca="1">IFERROR(__xludf.DUMMYFUNCTION("""COMPUTED_VALUE"""),210)</f>
        <v>210</v>
      </c>
      <c r="D391" s="5">
        <v>1</v>
      </c>
      <c r="E391" s="5" t="str">
        <f ca="1"/>
        <v>ST Courier</v>
      </c>
    </row>
    <row r="392" spans="1:5" ht="17.25">
      <c r="A392" s="9">
        <v>14179</v>
      </c>
      <c r="B392" s="10">
        <f ca="1">IFERROR(__xludf.DUMMYFUNCTION("""COMPUTED_VALUE"""),58103111765)</f>
        <v>58103111765</v>
      </c>
      <c r="C392" s="5">
        <f ca="1">IFERROR(__xludf.DUMMYFUNCTION("""COMPUTED_VALUE"""),275)</f>
        <v>275</v>
      </c>
      <c r="D392" s="5">
        <v>1</v>
      </c>
      <c r="E392" s="5" t="str">
        <f ca="1"/>
        <v>ST Courier</v>
      </c>
    </row>
    <row r="393" spans="1:5" ht="17.25">
      <c r="A393" s="9">
        <v>14178</v>
      </c>
      <c r="B393" s="10">
        <f ca="1">IFERROR(__xludf.DUMMYFUNCTION("""COMPUTED_VALUE"""),58103112454)</f>
        <v>58103112454</v>
      </c>
      <c r="C393" s="5">
        <f ca="1">IFERROR(__xludf.DUMMYFUNCTION("""COMPUTED_VALUE"""),390)</f>
        <v>390</v>
      </c>
      <c r="D393" s="5">
        <v>1</v>
      </c>
      <c r="E393" s="5" t="str">
        <f ca="1"/>
        <v>ST Courier</v>
      </c>
    </row>
    <row r="394" spans="1:5" ht="17.25">
      <c r="A394" s="9">
        <v>14177</v>
      </c>
      <c r="B394" s="10">
        <f ca="1">IFERROR(__xludf.DUMMYFUNCTION("""COMPUTED_VALUE"""),58103112336)</f>
        <v>58103112336</v>
      </c>
      <c r="C394" s="5">
        <f ca="1">IFERROR(__xludf.DUMMYFUNCTION("""COMPUTED_VALUE"""),385)</f>
        <v>385</v>
      </c>
      <c r="D394" s="5">
        <v>1</v>
      </c>
      <c r="E394" s="5" t="str">
        <f ca="1"/>
        <v>ST Courier</v>
      </c>
    </row>
    <row r="395" spans="1:5" ht="17.25">
      <c r="A395" s="9">
        <v>14176</v>
      </c>
      <c r="B395" s="10">
        <f ca="1">IFERROR(__xludf.DUMMYFUNCTION("""COMPUTED_VALUE"""),58103113740)</f>
        <v>58103113740</v>
      </c>
      <c r="C395" s="5">
        <f ca="1">IFERROR(__xludf.DUMMYFUNCTION("""COMPUTED_VALUE"""),370)</f>
        <v>370</v>
      </c>
      <c r="D395" s="5">
        <v>1</v>
      </c>
      <c r="E395" s="5" t="str">
        <f ca="1"/>
        <v>ST Courier</v>
      </c>
    </row>
    <row r="396" spans="1:5" ht="17.25">
      <c r="A396" s="9">
        <v>14175</v>
      </c>
      <c r="B396" s="10" t="str">
        <f ca="1">IFERROR(__xludf.DUMMYFUNCTION("""COMPUTED_VALUE"""),"#N/A")</f>
        <v>#N/A</v>
      </c>
      <c r="C396" s="5" t="str">
        <f ca="1">IFERROR(__xludf.DUMMYFUNCTION("""COMPUTED_VALUE"""),"#N/A")</f>
        <v>#N/A</v>
      </c>
      <c r="D396" s="5">
        <v>1</v>
      </c>
      <c r="E396" s="5" t="str">
        <f ca="1"/>
        <v>Unknown</v>
      </c>
    </row>
    <row r="397" spans="1:5" ht="17.25">
      <c r="A397" s="9">
        <v>14174</v>
      </c>
      <c r="B397" s="10">
        <f ca="1">IFERROR(__xludf.DUMMYFUNCTION("""COMPUTED_VALUE"""),58103112896)</f>
        <v>58103112896</v>
      </c>
      <c r="C397" s="5">
        <f ca="1">IFERROR(__xludf.DUMMYFUNCTION("""COMPUTED_VALUE"""),260)</f>
        <v>260</v>
      </c>
      <c r="D397" s="5">
        <v>1</v>
      </c>
      <c r="E397" s="5" t="str">
        <f ca="1"/>
        <v>ST Courier</v>
      </c>
    </row>
    <row r="398" spans="1:5" ht="17.25">
      <c r="A398" s="9">
        <v>14173</v>
      </c>
      <c r="B398" s="10">
        <f ca="1">IFERROR(__xludf.DUMMYFUNCTION("""COMPUTED_VALUE"""),58103112071)</f>
        <v>58103112071</v>
      </c>
      <c r="C398" s="5">
        <f ca="1">IFERROR(__xludf.DUMMYFUNCTION("""COMPUTED_VALUE"""),280)</f>
        <v>280</v>
      </c>
      <c r="D398" s="5">
        <v>1</v>
      </c>
      <c r="E398" s="5" t="str">
        <f ca="1"/>
        <v>ST Courier</v>
      </c>
    </row>
    <row r="399" spans="1:5" ht="17.25">
      <c r="A399" s="9">
        <v>14172</v>
      </c>
      <c r="B399" s="10">
        <f ca="1">IFERROR(__xludf.DUMMYFUNCTION("""COMPUTED_VALUE"""),58103111695)</f>
        <v>58103111695</v>
      </c>
      <c r="C399" s="5">
        <f ca="1">IFERROR(__xludf.DUMMYFUNCTION("""COMPUTED_VALUE"""),70)</f>
        <v>70</v>
      </c>
      <c r="D399" s="5">
        <v>1</v>
      </c>
      <c r="E399" s="5" t="str">
        <f ca="1"/>
        <v>ST Courier</v>
      </c>
    </row>
    <row r="400" spans="1:5" ht="17.25">
      <c r="A400" s="9">
        <v>14171</v>
      </c>
      <c r="B400" s="10">
        <f ca="1">IFERROR(__xludf.DUMMYFUNCTION("""COMPUTED_VALUE"""),58103113585)</f>
        <v>58103113585</v>
      </c>
      <c r="C400" s="5">
        <f ca="1">IFERROR(__xludf.DUMMYFUNCTION("""COMPUTED_VALUE"""),210)</f>
        <v>210</v>
      </c>
      <c r="D400" s="5">
        <v>1</v>
      </c>
      <c r="E400" s="5" t="str">
        <f ca="1"/>
        <v>ST Courier</v>
      </c>
    </row>
    <row r="401" spans="1:5" ht="17.25">
      <c r="A401" s="9">
        <v>14170</v>
      </c>
      <c r="B401" s="10">
        <f ca="1">IFERROR(__xludf.DUMMYFUNCTION("""COMPUTED_VALUE"""),58103111861)</f>
        <v>58103111861</v>
      </c>
      <c r="C401" s="5">
        <f ca="1">IFERROR(__xludf.DUMMYFUNCTION("""COMPUTED_VALUE"""),280)</f>
        <v>280</v>
      </c>
      <c r="D401" s="5">
        <v>1</v>
      </c>
      <c r="E401" s="5" t="str">
        <f ca="1"/>
        <v>ST Courier</v>
      </c>
    </row>
    <row r="402" spans="1:5" ht="17.25">
      <c r="A402" s="9">
        <v>14169</v>
      </c>
      <c r="B402" s="10">
        <f ca="1">IFERROR(__xludf.DUMMYFUNCTION("""COMPUTED_VALUE"""),58103112056)</f>
        <v>58103112056</v>
      </c>
      <c r="C402" s="5">
        <f ca="1">IFERROR(__xludf.DUMMYFUNCTION("""COMPUTED_VALUE"""),365)</f>
        <v>365</v>
      </c>
      <c r="D402" s="5">
        <v>1</v>
      </c>
      <c r="E402" s="5" t="str">
        <f ca="1"/>
        <v>ST Courier</v>
      </c>
    </row>
    <row r="403" spans="1:5" ht="17.25">
      <c r="A403" s="9">
        <v>14168</v>
      </c>
      <c r="B403" s="10">
        <f ca="1">IFERROR(__xludf.DUMMYFUNCTION("""COMPUTED_VALUE"""),58103111640)</f>
        <v>58103111640</v>
      </c>
      <c r="C403" s="5">
        <f ca="1">IFERROR(__xludf.DUMMYFUNCTION("""COMPUTED_VALUE"""),280)</f>
        <v>280</v>
      </c>
      <c r="D403" s="5">
        <v>1</v>
      </c>
      <c r="E403" s="5" t="str">
        <f ca="1"/>
        <v>ST Courier</v>
      </c>
    </row>
    <row r="404" spans="1:5" ht="17.25">
      <c r="A404" s="9">
        <v>14167</v>
      </c>
      <c r="B404" s="10">
        <f ca="1">IFERROR(__xludf.DUMMYFUNCTION("""COMPUTED_VALUE"""),58103112152)</f>
        <v>58103112152</v>
      </c>
      <c r="C404" s="5">
        <f ca="1">IFERROR(__xludf.DUMMYFUNCTION("""COMPUTED_VALUE"""),290)</f>
        <v>290</v>
      </c>
      <c r="D404" s="5">
        <v>1</v>
      </c>
      <c r="E404" s="5" t="str">
        <f ca="1"/>
        <v>ST Courier</v>
      </c>
    </row>
    <row r="405" spans="1:5" ht="17.25">
      <c r="A405" s="9">
        <v>14166</v>
      </c>
      <c r="B405" s="10">
        <f ca="1">IFERROR(__xludf.DUMMYFUNCTION("""COMPUTED_VALUE"""),58103113596)</f>
        <v>58103113596</v>
      </c>
      <c r="C405" s="5">
        <f ca="1">IFERROR(__xludf.DUMMYFUNCTION("""COMPUTED_VALUE"""),215)</f>
        <v>215</v>
      </c>
      <c r="D405" s="5">
        <v>1</v>
      </c>
      <c r="E405" s="5" t="str">
        <f ca="1"/>
        <v>ST Courier</v>
      </c>
    </row>
    <row r="406" spans="1:5" ht="17.25">
      <c r="A406" s="9">
        <v>14165</v>
      </c>
      <c r="B406" s="10">
        <f ca="1">IFERROR(__xludf.DUMMYFUNCTION("""COMPUTED_VALUE"""),58103113541)</f>
        <v>58103113541</v>
      </c>
      <c r="C406" s="5">
        <f ca="1">IFERROR(__xludf.DUMMYFUNCTION("""COMPUTED_VALUE"""),280)</f>
        <v>280</v>
      </c>
      <c r="D406" s="5">
        <v>1</v>
      </c>
      <c r="E406" s="5" t="str">
        <f ca="1"/>
        <v>ST Courier</v>
      </c>
    </row>
    <row r="407" spans="1:5" ht="17.25">
      <c r="A407" s="9">
        <v>14164</v>
      </c>
      <c r="B407" s="10">
        <f ca="1">IFERROR(__xludf.DUMMYFUNCTION("""COMPUTED_VALUE"""),58103111883)</f>
        <v>58103111883</v>
      </c>
      <c r="C407" s="5">
        <f ca="1">IFERROR(__xludf.DUMMYFUNCTION("""COMPUTED_VALUE"""),340)</f>
        <v>340</v>
      </c>
      <c r="D407" s="5">
        <v>1</v>
      </c>
      <c r="E407" s="5" t="str">
        <f ca="1"/>
        <v>ST Courier</v>
      </c>
    </row>
    <row r="408" spans="1:5" ht="17.25">
      <c r="A408" s="9">
        <v>14163</v>
      </c>
      <c r="B408" s="10">
        <f ca="1">IFERROR(__xludf.DUMMYFUNCTION("""COMPUTED_VALUE"""),58103113950)</f>
        <v>58103113950</v>
      </c>
      <c r="C408" s="5">
        <f ca="1">IFERROR(__xludf.DUMMYFUNCTION("""COMPUTED_VALUE"""),270)</f>
        <v>270</v>
      </c>
      <c r="D408" s="5">
        <v>1</v>
      </c>
      <c r="E408" s="5" t="str">
        <f ca="1"/>
        <v>ST Courier</v>
      </c>
    </row>
    <row r="409" spans="1:5" ht="17.25">
      <c r="A409" s="9">
        <v>14162</v>
      </c>
      <c r="B409" s="10">
        <f ca="1">IFERROR(__xludf.DUMMYFUNCTION("""COMPUTED_VALUE"""),58103113891)</f>
        <v>58103113891</v>
      </c>
      <c r="C409" s="5">
        <f ca="1">IFERROR(__xludf.DUMMYFUNCTION("""COMPUTED_VALUE"""),270)</f>
        <v>270</v>
      </c>
      <c r="D409" s="5">
        <v>1</v>
      </c>
      <c r="E409" s="5" t="str">
        <f ca="1"/>
        <v>ST Courier</v>
      </c>
    </row>
    <row r="410" spans="1:5" ht="17.25">
      <c r="A410" s="9">
        <v>14161</v>
      </c>
      <c r="B410" s="10">
        <f ca="1">IFERROR(__xludf.DUMMYFUNCTION("""COMPUTED_VALUE"""),58103112793)</f>
        <v>58103112793</v>
      </c>
      <c r="C410" s="5">
        <f ca="1">IFERROR(__xludf.DUMMYFUNCTION("""COMPUTED_VALUE"""),450)</f>
        <v>450</v>
      </c>
      <c r="D410" s="5">
        <v>1</v>
      </c>
      <c r="E410" s="5" t="str">
        <f ca="1"/>
        <v>ST Courier</v>
      </c>
    </row>
    <row r="411" spans="1:5" ht="17.25">
      <c r="A411" s="9">
        <v>14160</v>
      </c>
      <c r="B411" s="10">
        <f ca="1">IFERROR(__xludf.DUMMYFUNCTION("""COMPUTED_VALUE"""),58103112093)</f>
        <v>58103112093</v>
      </c>
      <c r="C411" s="5">
        <f ca="1">IFERROR(__xludf.DUMMYFUNCTION("""COMPUTED_VALUE"""),510)</f>
        <v>510</v>
      </c>
      <c r="D411" s="5">
        <v>1</v>
      </c>
      <c r="E411" s="5" t="str">
        <f ca="1"/>
        <v>ST Courier</v>
      </c>
    </row>
    <row r="412" spans="1:5" ht="17.25">
      <c r="A412" s="9">
        <v>14159</v>
      </c>
      <c r="B412" s="10">
        <f ca="1">IFERROR(__xludf.DUMMYFUNCTION("""COMPUTED_VALUE"""),58103111894)</f>
        <v>58103111894</v>
      </c>
      <c r="C412" s="5">
        <f ca="1">IFERROR(__xludf.DUMMYFUNCTION("""COMPUTED_VALUE"""),470)</f>
        <v>470</v>
      </c>
      <c r="D412" s="5">
        <v>1</v>
      </c>
      <c r="E412" s="5" t="str">
        <f ca="1"/>
        <v>ST Courier</v>
      </c>
    </row>
    <row r="413" spans="1:5" ht="17.25">
      <c r="A413" s="9">
        <v>14158</v>
      </c>
      <c r="B413" s="10">
        <f ca="1">IFERROR(__xludf.DUMMYFUNCTION("""COMPUTED_VALUE"""),58103113994)</f>
        <v>58103113994</v>
      </c>
      <c r="C413" s="5">
        <f ca="1">IFERROR(__xludf.DUMMYFUNCTION("""COMPUTED_VALUE"""),280)</f>
        <v>280</v>
      </c>
      <c r="D413" s="5">
        <v>1</v>
      </c>
      <c r="E413" s="5" t="str">
        <f ca="1"/>
        <v>ST Courier</v>
      </c>
    </row>
    <row r="414" spans="1:5" ht="17.25">
      <c r="A414" s="9">
        <v>14157</v>
      </c>
      <c r="B414" s="10" t="str">
        <f ca="1">IFERROR(__xludf.DUMMYFUNCTION("""COMPUTED_VALUE"""),"#N/A")</f>
        <v>#N/A</v>
      </c>
      <c r="C414" s="5" t="str">
        <f ca="1">IFERROR(__xludf.DUMMYFUNCTION("""COMPUTED_VALUE"""),"#N/A")</f>
        <v>#N/A</v>
      </c>
      <c r="D414" s="5">
        <v>1</v>
      </c>
      <c r="E414" s="5" t="str">
        <f ca="1"/>
        <v>Unknown</v>
      </c>
    </row>
    <row r="415" spans="1:5" ht="17.25">
      <c r="A415" s="9">
        <v>14156</v>
      </c>
      <c r="B415" s="10">
        <f ca="1">IFERROR(__xludf.DUMMYFUNCTION("""COMPUTED_VALUE"""),58103112406)</f>
        <v>58103112406</v>
      </c>
      <c r="C415" s="5">
        <f ca="1">IFERROR(__xludf.DUMMYFUNCTION("""COMPUTED_VALUE"""),390)</f>
        <v>390</v>
      </c>
      <c r="D415" s="5">
        <v>1</v>
      </c>
      <c r="E415" s="5" t="str">
        <f ca="1"/>
        <v>ST Courier</v>
      </c>
    </row>
    <row r="416" spans="1:5" ht="17.25">
      <c r="A416" s="9">
        <v>14155</v>
      </c>
      <c r="B416" s="10">
        <f ca="1">IFERROR(__xludf.DUMMYFUNCTION("""COMPUTED_VALUE"""),58103111791)</f>
        <v>58103111791</v>
      </c>
      <c r="C416" s="5">
        <f ca="1">IFERROR(__xludf.DUMMYFUNCTION("""COMPUTED_VALUE"""),330)</f>
        <v>330</v>
      </c>
      <c r="D416" s="5">
        <v>1</v>
      </c>
      <c r="E416" s="5" t="str">
        <f ca="1"/>
        <v>ST Courier</v>
      </c>
    </row>
    <row r="417" spans="1:5" ht="17.25">
      <c r="A417" s="9">
        <v>14154</v>
      </c>
      <c r="B417" s="10">
        <f ca="1">IFERROR(__xludf.DUMMYFUNCTION("""COMPUTED_VALUE"""),58103113482)</f>
        <v>58103113482</v>
      </c>
      <c r="C417" s="5">
        <f ca="1">IFERROR(__xludf.DUMMYFUNCTION("""COMPUTED_VALUE"""),215)</f>
        <v>215</v>
      </c>
      <c r="D417" s="5">
        <v>1</v>
      </c>
      <c r="E417" s="5" t="str">
        <f ca="1"/>
        <v>ST Courier</v>
      </c>
    </row>
    <row r="418" spans="1:5" ht="17.25">
      <c r="A418" s="9">
        <v>14153</v>
      </c>
      <c r="B418" s="10">
        <f ca="1">IFERROR(__xludf.DUMMYFUNCTION("""COMPUTED_VALUE"""),58103112546)</f>
        <v>58103112546</v>
      </c>
      <c r="C418" s="5">
        <f ca="1">IFERROR(__xludf.DUMMYFUNCTION("""COMPUTED_VALUE"""),670)</f>
        <v>670</v>
      </c>
      <c r="D418" s="5">
        <v>1</v>
      </c>
      <c r="E418" s="5" t="str">
        <f ca="1"/>
        <v>ST Courier</v>
      </c>
    </row>
    <row r="419" spans="1:5" ht="17.25">
      <c r="A419" s="9">
        <v>14152</v>
      </c>
      <c r="B419" s="10" t="str">
        <f ca="1">IFERROR(__xludf.DUMMYFUNCTION("""COMPUTED_VALUE"""),"CT540960441IN")</f>
        <v>CT540960441IN</v>
      </c>
      <c r="C419" s="5">
        <f ca="1">IFERROR(__xludf.DUMMYFUNCTION("""COMPUTED_VALUE"""),130)</f>
        <v>130</v>
      </c>
      <c r="D419" s="5">
        <v>1</v>
      </c>
      <c r="E419" s="5" t="str">
        <f ca="1"/>
        <v>REGISTER PARCEL</v>
      </c>
    </row>
    <row r="420" spans="1:5" ht="17.25">
      <c r="A420" s="9">
        <v>14151</v>
      </c>
      <c r="B420" s="10">
        <f ca="1">IFERROR(__xludf.DUMMYFUNCTION("""COMPUTED_VALUE"""),58103111776)</f>
        <v>58103111776</v>
      </c>
      <c r="C420" s="5">
        <f ca="1">IFERROR(__xludf.DUMMYFUNCTION("""COMPUTED_VALUE"""),125)</f>
        <v>125</v>
      </c>
      <c r="D420" s="5">
        <v>1</v>
      </c>
      <c r="E420" s="5" t="str">
        <f ca="1"/>
        <v>ST Courier</v>
      </c>
    </row>
    <row r="421" spans="1:5" ht="17.25">
      <c r="A421" s="9">
        <v>14150</v>
      </c>
      <c r="B421" s="10">
        <f ca="1">IFERROR(__xludf.DUMMYFUNCTION("""COMPUTED_VALUE"""),58103113121)</f>
        <v>58103113121</v>
      </c>
      <c r="C421" s="5">
        <f ca="1">IFERROR(__xludf.DUMMYFUNCTION("""COMPUTED_VALUE"""),440)</f>
        <v>440</v>
      </c>
      <c r="D421" s="5">
        <v>1</v>
      </c>
      <c r="E421" s="5" t="str">
        <f ca="1"/>
        <v>ST Courier</v>
      </c>
    </row>
    <row r="422" spans="1:5" ht="17.25">
      <c r="A422" s="9">
        <v>14148</v>
      </c>
      <c r="B422" s="10">
        <f ca="1">IFERROR(__xludf.DUMMYFUNCTION("""COMPUTED_VALUE"""),58103112830)</f>
        <v>58103112830</v>
      </c>
      <c r="C422" s="5">
        <f ca="1">IFERROR(__xludf.DUMMYFUNCTION("""COMPUTED_VALUE"""),1310)</f>
        <v>1310</v>
      </c>
      <c r="D422" s="5">
        <v>1</v>
      </c>
      <c r="E422" s="5" t="str">
        <f ca="1"/>
        <v>ST Courier</v>
      </c>
    </row>
    <row r="423" spans="1:5" ht="17.25">
      <c r="A423" s="9">
        <v>14149</v>
      </c>
      <c r="B423" s="10">
        <f ca="1">IFERROR(__xludf.DUMMYFUNCTION("""COMPUTED_VALUE"""),58103111846)</f>
        <v>58103111846</v>
      </c>
      <c r="C423" s="5">
        <f ca="1">IFERROR(__xludf.DUMMYFUNCTION("""COMPUTED_VALUE"""),565)</f>
        <v>565</v>
      </c>
      <c r="D423" s="5">
        <v>1</v>
      </c>
      <c r="E423" s="5" t="str">
        <f ca="1"/>
        <v>ST Courier</v>
      </c>
    </row>
    <row r="424" spans="1:5" ht="17.25">
      <c r="A424" s="9">
        <v>14147</v>
      </c>
      <c r="B424" s="10">
        <f ca="1">IFERROR(__xludf.DUMMYFUNCTION("""COMPUTED_VALUE"""),58103111780)</f>
        <v>58103111780</v>
      </c>
      <c r="C424" s="5">
        <f ca="1">IFERROR(__xludf.DUMMYFUNCTION("""COMPUTED_VALUE"""),280)</f>
        <v>280</v>
      </c>
      <c r="D424" s="5">
        <v>1</v>
      </c>
      <c r="E424" s="5" t="str">
        <f ca="1"/>
        <v>ST Courier</v>
      </c>
    </row>
    <row r="425" spans="1:5" ht="17.25">
      <c r="A425" s="9">
        <v>14146</v>
      </c>
      <c r="B425" s="10">
        <f ca="1">IFERROR(__xludf.DUMMYFUNCTION("""COMPUTED_VALUE"""),58103112933)</f>
        <v>58103112933</v>
      </c>
      <c r="C425" s="5">
        <f ca="1">IFERROR(__xludf.DUMMYFUNCTION("""COMPUTED_VALUE"""),325)</f>
        <v>325</v>
      </c>
      <c r="D425" s="5">
        <v>1</v>
      </c>
      <c r="E425" s="5" t="str">
        <f ca="1"/>
        <v>ST Courier</v>
      </c>
    </row>
    <row r="426" spans="1:5" ht="17.25">
      <c r="A426" s="9">
        <v>14145</v>
      </c>
      <c r="B426" s="10">
        <f ca="1">IFERROR(__xludf.DUMMYFUNCTION("""COMPUTED_VALUE"""),58103111636)</f>
        <v>58103111636</v>
      </c>
      <c r="C426" s="5">
        <f ca="1">IFERROR(__xludf.DUMMYFUNCTION("""COMPUTED_VALUE"""),125)</f>
        <v>125</v>
      </c>
      <c r="D426" s="5">
        <v>1</v>
      </c>
      <c r="E426" s="5" t="str">
        <f ca="1"/>
        <v>ST Courier</v>
      </c>
    </row>
    <row r="427" spans="1:5" ht="17.25">
      <c r="A427" s="9">
        <v>14144</v>
      </c>
      <c r="B427" s="10">
        <f ca="1">IFERROR(__xludf.DUMMYFUNCTION("""COMPUTED_VALUE"""),58103111754)</f>
        <v>58103111754</v>
      </c>
      <c r="C427" s="5">
        <f ca="1">IFERROR(__xludf.DUMMYFUNCTION("""COMPUTED_VALUE"""),500)</f>
        <v>500</v>
      </c>
      <c r="D427" s="5">
        <v>1</v>
      </c>
      <c r="E427" s="5" t="str">
        <f ca="1"/>
        <v>ST Courier</v>
      </c>
    </row>
    <row r="428" spans="1:5" ht="17.25">
      <c r="A428" s="9">
        <v>14143</v>
      </c>
      <c r="B428" s="10">
        <f ca="1">IFERROR(__xludf.DUMMYFUNCTION("""COMPUTED_VALUE"""),58103111662)</f>
        <v>58103111662</v>
      </c>
      <c r="C428" s="5">
        <f ca="1">IFERROR(__xludf.DUMMYFUNCTION("""COMPUTED_VALUE"""),210)</f>
        <v>210</v>
      </c>
      <c r="D428" s="5">
        <v>1</v>
      </c>
      <c r="E428" s="5" t="str">
        <f ca="1"/>
        <v>ST Courier</v>
      </c>
    </row>
    <row r="429" spans="1:5" ht="17.25">
      <c r="A429" s="9">
        <v>14142</v>
      </c>
      <c r="B429" s="10">
        <f ca="1">IFERROR(__xludf.DUMMYFUNCTION("""COMPUTED_VALUE"""),100180072916)</f>
        <v>100180072916</v>
      </c>
      <c r="C429" s="5">
        <f ca="1">IFERROR(__xludf.DUMMYFUNCTION("""COMPUTED_VALUE"""),215)</f>
        <v>215</v>
      </c>
      <c r="D429" s="5">
        <v>1</v>
      </c>
      <c r="E429" s="5" t="str">
        <f ca="1"/>
        <v>TRACKON</v>
      </c>
    </row>
    <row r="430" spans="1:5" ht="17.25">
      <c r="A430" s="9">
        <v>14141</v>
      </c>
      <c r="B430" s="10">
        <f ca="1">IFERROR(__xludf.DUMMYFUNCTION("""COMPUTED_VALUE"""),58103111721)</f>
        <v>58103111721</v>
      </c>
      <c r="C430" s="5">
        <f ca="1">IFERROR(__xludf.DUMMYFUNCTION("""COMPUTED_VALUE"""),210)</f>
        <v>210</v>
      </c>
      <c r="D430" s="5">
        <v>1</v>
      </c>
      <c r="E430" s="5" t="str">
        <f ca="1"/>
        <v>ST Courier</v>
      </c>
    </row>
    <row r="431" spans="1:5" ht="17.25">
      <c r="A431" s="9">
        <v>14140</v>
      </c>
      <c r="B431" s="10">
        <f ca="1">IFERROR(__xludf.DUMMYFUNCTION("""COMPUTED_VALUE"""),58103111706)</f>
        <v>58103111706</v>
      </c>
      <c r="C431" s="5">
        <f ca="1">IFERROR(__xludf.DUMMYFUNCTION("""COMPUTED_VALUE"""),120)</f>
        <v>120</v>
      </c>
      <c r="D431" s="5">
        <v>1</v>
      </c>
      <c r="E431" s="5" t="str">
        <f ca="1"/>
        <v>ST Courier</v>
      </c>
    </row>
    <row r="432" spans="1:5" ht="17.25">
      <c r="A432" s="9">
        <v>14139</v>
      </c>
      <c r="B432" s="10">
        <f ca="1">IFERROR(__xludf.DUMMYFUNCTION("""COMPUTED_VALUE"""),58103111581)</f>
        <v>58103111581</v>
      </c>
      <c r="C432" s="5">
        <f ca="1">IFERROR(__xludf.DUMMYFUNCTION("""COMPUTED_VALUE"""),600)</f>
        <v>600</v>
      </c>
      <c r="D432" s="5">
        <v>1</v>
      </c>
      <c r="E432" s="5" t="str">
        <f ca="1"/>
        <v>ST Courier</v>
      </c>
    </row>
    <row r="433" spans="1:5" ht="17.25">
      <c r="A433" s="9">
        <v>14138</v>
      </c>
      <c r="B433" s="10">
        <f ca="1">IFERROR(__xludf.DUMMYFUNCTION("""COMPUTED_VALUE"""),58103111603)</f>
        <v>58103111603</v>
      </c>
      <c r="C433" s="5">
        <f ca="1">IFERROR(__xludf.DUMMYFUNCTION("""COMPUTED_VALUE"""),210)</f>
        <v>210</v>
      </c>
      <c r="D433" s="5">
        <v>1</v>
      </c>
      <c r="E433" s="5" t="str">
        <f ca="1"/>
        <v>ST Courier</v>
      </c>
    </row>
    <row r="434" spans="1:5" ht="17.25">
      <c r="A434" s="9">
        <v>14137</v>
      </c>
      <c r="B434" s="10">
        <f ca="1">IFERROR(__xludf.DUMMYFUNCTION("""COMPUTED_VALUE"""),58103111835)</f>
        <v>58103111835</v>
      </c>
      <c r="C434" s="5">
        <f ca="1">IFERROR(__xludf.DUMMYFUNCTION("""COMPUTED_VALUE"""),280)</f>
        <v>280</v>
      </c>
      <c r="D434" s="5">
        <v>1</v>
      </c>
      <c r="E434" s="5" t="str">
        <f ca="1"/>
        <v>ST Courier</v>
      </c>
    </row>
    <row r="435" spans="1:5" ht="17.25">
      <c r="A435" s="9">
        <v>14136</v>
      </c>
      <c r="B435" s="10">
        <f ca="1">IFERROR(__xludf.DUMMYFUNCTION("""COMPUTED_VALUE"""),58103112524)</f>
        <v>58103112524</v>
      </c>
      <c r="C435" s="5">
        <f ca="1">IFERROR(__xludf.DUMMYFUNCTION("""COMPUTED_VALUE"""),225)</f>
        <v>225</v>
      </c>
      <c r="D435" s="5">
        <v>1</v>
      </c>
      <c r="E435" s="5" t="str">
        <f ca="1"/>
        <v>ST Courier</v>
      </c>
    </row>
    <row r="436" spans="1:5" ht="17.25">
      <c r="A436" s="9">
        <v>14135</v>
      </c>
      <c r="B436" s="10">
        <f ca="1">IFERROR(__xludf.DUMMYFUNCTION("""COMPUTED_VALUE"""),58103112060)</f>
        <v>58103112060</v>
      </c>
      <c r="C436" s="5">
        <f ca="1">IFERROR(__xludf.DUMMYFUNCTION("""COMPUTED_VALUE"""),240)</f>
        <v>240</v>
      </c>
      <c r="D436" s="5">
        <v>1</v>
      </c>
      <c r="E436" s="5" t="str">
        <f ca="1"/>
        <v>ST Courier</v>
      </c>
    </row>
    <row r="437" spans="1:5" ht="17.25">
      <c r="A437" s="9">
        <v>14134</v>
      </c>
      <c r="B437" s="10">
        <f ca="1">IFERROR(__xludf.DUMMYFUNCTION("""COMPUTED_VALUE"""),58103112852)</f>
        <v>58103112852</v>
      </c>
      <c r="C437" s="5">
        <f ca="1">IFERROR(__xludf.DUMMYFUNCTION("""COMPUTED_VALUE"""),230)</f>
        <v>230</v>
      </c>
      <c r="D437" s="5">
        <v>1</v>
      </c>
      <c r="E437" s="5" t="str">
        <f ca="1"/>
        <v>ST Courier</v>
      </c>
    </row>
    <row r="438" spans="1:5" ht="17.25">
      <c r="A438" s="9">
        <v>14133</v>
      </c>
      <c r="B438" s="10">
        <f ca="1">IFERROR(__xludf.DUMMYFUNCTION("""COMPUTED_VALUE"""),58103112115)</f>
        <v>58103112115</v>
      </c>
      <c r="C438" s="5">
        <f ca="1">IFERROR(__xludf.DUMMYFUNCTION("""COMPUTED_VALUE"""),70)</f>
        <v>70</v>
      </c>
      <c r="D438" s="5">
        <v>1</v>
      </c>
      <c r="E438" s="5" t="str">
        <f ca="1"/>
        <v>ST Courier</v>
      </c>
    </row>
    <row r="439" spans="1:5" ht="17.25">
      <c r="A439" s="9">
        <v>14132</v>
      </c>
      <c r="B439" s="10">
        <f ca="1">IFERROR(__xludf.DUMMYFUNCTION("""COMPUTED_VALUE"""),58103112126)</f>
        <v>58103112126</v>
      </c>
      <c r="C439" s="5">
        <f ca="1">IFERROR(__xludf.DUMMYFUNCTION("""COMPUTED_VALUE"""),70)</f>
        <v>70</v>
      </c>
      <c r="D439" s="5">
        <v>1</v>
      </c>
      <c r="E439" s="5" t="str">
        <f ca="1"/>
        <v>ST Courier</v>
      </c>
    </row>
    <row r="440" spans="1:5" ht="17.25">
      <c r="A440" s="9">
        <v>14131</v>
      </c>
      <c r="B440" s="10">
        <f ca="1">IFERROR(__xludf.DUMMYFUNCTION("""COMPUTED_VALUE"""),58103112281)</f>
        <v>58103112281</v>
      </c>
      <c r="C440" s="5">
        <f ca="1">IFERROR(__xludf.DUMMYFUNCTION("""COMPUTED_VALUE"""),130)</f>
        <v>130</v>
      </c>
      <c r="D440" s="5">
        <v>1</v>
      </c>
      <c r="E440" s="5" t="str">
        <f ca="1"/>
        <v>ST Courier</v>
      </c>
    </row>
    <row r="441" spans="1:5" ht="17.25">
      <c r="A441" s="9">
        <v>14130</v>
      </c>
      <c r="B441" s="10">
        <f ca="1">IFERROR(__xludf.DUMMYFUNCTION("""COMPUTED_VALUE"""),58103115490)</f>
        <v>58103115490</v>
      </c>
      <c r="C441" s="5">
        <f ca="1">IFERROR(__xludf.DUMMYFUNCTION("""COMPUTED_VALUE"""),440)</f>
        <v>440</v>
      </c>
      <c r="D441" s="5">
        <v>1</v>
      </c>
      <c r="E441" s="5" t="str">
        <f ca="1"/>
        <v>ST Courier</v>
      </c>
    </row>
    <row r="442" spans="1:5" ht="17.25">
      <c r="A442" s="9">
        <v>14129</v>
      </c>
      <c r="B442" s="10">
        <f ca="1">IFERROR(__xludf.DUMMYFUNCTION("""COMPUTED_VALUE"""),58103111850)</f>
        <v>58103111850</v>
      </c>
      <c r="C442" s="5">
        <f ca="1">IFERROR(__xludf.DUMMYFUNCTION("""COMPUTED_VALUE"""),380)</f>
        <v>380</v>
      </c>
      <c r="D442" s="5">
        <v>1</v>
      </c>
      <c r="E442" s="5" t="str">
        <f ca="1"/>
        <v>ST Courier</v>
      </c>
    </row>
    <row r="443" spans="1:5" ht="17.25">
      <c r="A443" s="9">
        <v>14128</v>
      </c>
      <c r="B443" s="10">
        <f ca="1">IFERROR(__xludf.DUMMYFUNCTION("""COMPUTED_VALUE"""),58103111614)</f>
        <v>58103111614</v>
      </c>
      <c r="C443" s="5">
        <f ca="1">IFERROR(__xludf.DUMMYFUNCTION("""COMPUTED_VALUE"""),895)</f>
        <v>895</v>
      </c>
      <c r="D443" s="5">
        <v>1</v>
      </c>
      <c r="E443" s="5" t="str">
        <f ca="1"/>
        <v>ST Courier</v>
      </c>
    </row>
    <row r="444" spans="1:5" ht="17.25">
      <c r="A444" s="9">
        <v>14127</v>
      </c>
      <c r="B444" s="10">
        <f ca="1">IFERROR(__xludf.DUMMYFUNCTION("""COMPUTED_VALUE"""),58103112745)</f>
        <v>58103112745</v>
      </c>
      <c r="C444" s="5">
        <f ca="1">IFERROR(__xludf.DUMMYFUNCTION("""COMPUTED_VALUE"""),670)</f>
        <v>670</v>
      </c>
      <c r="D444" s="5">
        <v>1</v>
      </c>
      <c r="E444" s="5" t="str">
        <f ca="1"/>
        <v>ST Courier</v>
      </c>
    </row>
    <row r="445" spans="1:5" ht="17.25">
      <c r="A445" s="9">
        <v>14126</v>
      </c>
      <c r="B445" s="10">
        <f ca="1">IFERROR(__xludf.DUMMYFUNCTION("""COMPUTED_VALUE"""),58103112605)</f>
        <v>58103112605</v>
      </c>
      <c r="C445" s="5">
        <f ca="1">IFERROR(__xludf.DUMMYFUNCTION("""COMPUTED_VALUE"""),285)</f>
        <v>285</v>
      </c>
      <c r="D445" s="5">
        <v>1</v>
      </c>
      <c r="E445" s="5" t="str">
        <f ca="1"/>
        <v>ST Courier</v>
      </c>
    </row>
    <row r="446" spans="1:5" ht="17.25">
      <c r="A446" s="9">
        <v>14125</v>
      </c>
      <c r="B446" s="10">
        <f ca="1">IFERROR(__xludf.DUMMYFUNCTION("""COMPUTED_VALUE"""),58103113600)</f>
        <v>58103113600</v>
      </c>
      <c r="C446" s="5">
        <f ca="1">IFERROR(__xludf.DUMMYFUNCTION("""COMPUTED_VALUE"""),210)</f>
        <v>210</v>
      </c>
      <c r="D446" s="5">
        <v>1</v>
      </c>
      <c r="E446" s="5" t="str">
        <f ca="1"/>
        <v>ST Courier</v>
      </c>
    </row>
    <row r="447" spans="1:5" ht="17.25">
      <c r="A447" s="9">
        <v>14124</v>
      </c>
      <c r="B447" s="10">
        <f ca="1">IFERROR(__xludf.DUMMYFUNCTION("""COMPUTED_VALUE"""),58103112572)</f>
        <v>58103112572</v>
      </c>
      <c r="C447" s="5">
        <f ca="1">IFERROR(__xludf.DUMMYFUNCTION("""COMPUTED_VALUE"""),400)</f>
        <v>400</v>
      </c>
      <c r="D447" s="5">
        <v>1</v>
      </c>
      <c r="E447" s="5" t="str">
        <f ca="1"/>
        <v>ST Courier</v>
      </c>
    </row>
    <row r="448" spans="1:5" ht="17.25">
      <c r="A448" s="9">
        <v>14123</v>
      </c>
      <c r="B448" s="10">
        <f ca="1">IFERROR(__xludf.DUMMYFUNCTION("""COMPUTED_VALUE"""),58103111566)</f>
        <v>58103111566</v>
      </c>
      <c r="C448" s="5">
        <f ca="1">IFERROR(__xludf.DUMMYFUNCTION("""COMPUTED_VALUE"""),725)</f>
        <v>725</v>
      </c>
      <c r="D448" s="5">
        <v>1</v>
      </c>
      <c r="E448" s="5" t="str">
        <f ca="1"/>
        <v>ST Courier</v>
      </c>
    </row>
    <row r="449" spans="1:5" ht="17.25">
      <c r="A449" s="9">
        <v>14122</v>
      </c>
      <c r="B449" s="10">
        <f ca="1">IFERROR(__xludf.DUMMYFUNCTION("""COMPUTED_VALUE"""),58103111872)</f>
        <v>58103111872</v>
      </c>
      <c r="C449" s="5">
        <f ca="1">IFERROR(__xludf.DUMMYFUNCTION("""COMPUTED_VALUE"""),280)</f>
        <v>280</v>
      </c>
      <c r="D449" s="5">
        <v>1</v>
      </c>
      <c r="E449" s="5" t="str">
        <f ca="1"/>
        <v>ST Courier</v>
      </c>
    </row>
    <row r="450" spans="1:5" ht="17.25">
      <c r="A450" s="9">
        <v>14121</v>
      </c>
      <c r="B450" s="10">
        <f ca="1">IFERROR(__xludf.DUMMYFUNCTION("""COMPUTED_VALUE"""),58103114042)</f>
        <v>58103114042</v>
      </c>
      <c r="C450" s="5">
        <f ca="1">IFERROR(__xludf.DUMMYFUNCTION("""COMPUTED_VALUE"""),675)</f>
        <v>675</v>
      </c>
      <c r="D450" s="5">
        <v>1</v>
      </c>
      <c r="E450" s="5" t="str">
        <f ca="1"/>
        <v>ST Courier</v>
      </c>
    </row>
    <row r="451" spans="1:5" ht="17.25">
      <c r="A451" s="9">
        <v>14120</v>
      </c>
      <c r="B451" s="10">
        <f ca="1">IFERROR(__xludf.DUMMYFUNCTION("""COMPUTED_VALUE"""),58103115501)</f>
        <v>58103115501</v>
      </c>
      <c r="C451" s="5">
        <f ca="1">IFERROR(__xludf.DUMMYFUNCTION("""COMPUTED_VALUE"""),275)</f>
        <v>275</v>
      </c>
      <c r="D451" s="5">
        <v>1</v>
      </c>
      <c r="E451" s="5" t="str">
        <f ca="1"/>
        <v>ST Courier</v>
      </c>
    </row>
    <row r="452" spans="1:5" ht="17.25">
      <c r="A452" s="9">
        <v>14119</v>
      </c>
      <c r="B452" s="10">
        <f ca="1">IFERROR(__xludf.DUMMYFUNCTION("""COMPUTED_VALUE"""),58103112966)</f>
        <v>58103112966</v>
      </c>
      <c r="C452" s="5">
        <f ca="1">IFERROR(__xludf.DUMMYFUNCTION("""COMPUTED_VALUE"""),130)</f>
        <v>130</v>
      </c>
      <c r="D452" s="5">
        <v>1</v>
      </c>
      <c r="E452" s="5" t="str">
        <f ca="1"/>
        <v>ST Courier</v>
      </c>
    </row>
    <row r="453" spans="1:5" ht="17.25">
      <c r="A453" s="9">
        <v>14118</v>
      </c>
      <c r="B453" s="10">
        <f ca="1">IFERROR(__xludf.DUMMYFUNCTION("""COMPUTED_VALUE"""),100180072673)</f>
        <v>100180072673</v>
      </c>
      <c r="C453" s="5">
        <f ca="1">IFERROR(__xludf.DUMMYFUNCTION("""COMPUTED_VALUE"""),1685)</f>
        <v>1685</v>
      </c>
      <c r="D453" s="5">
        <v>1</v>
      </c>
      <c r="E453" s="5" t="str">
        <f ca="1"/>
        <v>TRACKON</v>
      </c>
    </row>
    <row r="454" spans="1:5" ht="17.25">
      <c r="A454" s="9">
        <v>14117</v>
      </c>
      <c r="B454" s="10" t="str">
        <f ca="1">IFERROR(__xludf.DUMMYFUNCTION("""COMPUTED_VALUE"""),"CT540960185IN")</f>
        <v>CT540960185IN</v>
      </c>
      <c r="C454" s="5">
        <f ca="1">IFERROR(__xludf.DUMMYFUNCTION("""COMPUTED_VALUE"""),205)</f>
        <v>205</v>
      </c>
      <c r="D454" s="5">
        <v>1</v>
      </c>
      <c r="E454" s="5" t="str">
        <f ca="1"/>
        <v>REGISTER PARCEL</v>
      </c>
    </row>
    <row r="455" spans="1:5" ht="17.25">
      <c r="A455" s="9">
        <v>14116</v>
      </c>
      <c r="B455" s="10">
        <f ca="1">IFERROR(__xludf.DUMMYFUNCTION("""COMPUTED_VALUE"""),100180072943)</f>
        <v>100180072943</v>
      </c>
      <c r="C455" s="5">
        <f ca="1">IFERROR(__xludf.DUMMYFUNCTION("""COMPUTED_VALUE"""),375)</f>
        <v>375</v>
      </c>
      <c r="D455" s="5">
        <v>1</v>
      </c>
      <c r="E455" s="5" t="str">
        <f ca="1"/>
        <v>TRACKON</v>
      </c>
    </row>
    <row r="456" spans="1:5" ht="17.25">
      <c r="A456" s="9">
        <v>14115</v>
      </c>
      <c r="B456" s="10">
        <f ca="1">IFERROR(__xludf.DUMMYFUNCTION("""COMPUTED_VALUE"""),58103112023)</f>
        <v>58103112023</v>
      </c>
      <c r="C456" s="5">
        <f ca="1">IFERROR(__xludf.DUMMYFUNCTION("""COMPUTED_VALUE"""),280)</f>
        <v>280</v>
      </c>
      <c r="D456" s="5">
        <v>1</v>
      </c>
      <c r="E456" s="5" t="str">
        <f ca="1"/>
        <v>ST Courier</v>
      </c>
    </row>
    <row r="457" spans="1:5" ht="17.25">
      <c r="A457" s="9">
        <v>14114</v>
      </c>
      <c r="B457" s="10">
        <f ca="1">IFERROR(__xludf.DUMMYFUNCTION("""COMPUTED_VALUE"""),100180072898)</f>
        <v>100180072898</v>
      </c>
      <c r="C457" s="5">
        <f ca="1">IFERROR(__xludf.DUMMYFUNCTION("""COMPUTED_VALUE"""),390)</f>
        <v>390</v>
      </c>
      <c r="D457" s="5">
        <v>1</v>
      </c>
      <c r="E457" s="5" t="str">
        <f ca="1"/>
        <v>TRACKON</v>
      </c>
    </row>
    <row r="458" spans="1:5" ht="17.25">
      <c r="A458" s="9">
        <v>14113</v>
      </c>
      <c r="B458" s="10">
        <f ca="1">IFERROR(__xludf.DUMMYFUNCTION("""COMPUTED_VALUE"""),58103111592)</f>
        <v>58103111592</v>
      </c>
      <c r="C458" s="5">
        <f ca="1">IFERROR(__xludf.DUMMYFUNCTION("""COMPUTED_VALUE"""),285)</f>
        <v>285</v>
      </c>
      <c r="D458" s="5">
        <v>1</v>
      </c>
      <c r="E458" s="5" t="str">
        <f ca="1"/>
        <v>ST Courier</v>
      </c>
    </row>
    <row r="459" spans="1:5" ht="17.25">
      <c r="A459" s="9">
        <v>14112</v>
      </c>
      <c r="B459" s="10">
        <f ca="1">IFERROR(__xludf.DUMMYFUNCTION("""COMPUTED_VALUE"""),58103114016)</f>
        <v>58103114016</v>
      </c>
      <c r="C459" s="5">
        <f ca="1">IFERROR(__xludf.DUMMYFUNCTION("""COMPUTED_VALUE"""),290)</f>
        <v>290</v>
      </c>
      <c r="D459" s="5">
        <v>1</v>
      </c>
      <c r="E459" s="5" t="str">
        <f ca="1"/>
        <v>ST Courier</v>
      </c>
    </row>
    <row r="460" spans="1:5" ht="17.25">
      <c r="A460" s="9">
        <v>14111</v>
      </c>
      <c r="B460" s="10">
        <f ca="1">IFERROR(__xludf.DUMMYFUNCTION("""COMPUTED_VALUE"""),58103111931)</f>
        <v>58103111931</v>
      </c>
      <c r="C460" s="5">
        <f ca="1">IFERROR(__xludf.DUMMYFUNCTION("""COMPUTED_VALUE"""),275)</f>
        <v>275</v>
      </c>
      <c r="D460" s="5">
        <v>1</v>
      </c>
      <c r="E460" s="5" t="str">
        <f ca="1"/>
        <v>ST Courier</v>
      </c>
    </row>
    <row r="461" spans="1:5" ht="17.25">
      <c r="A461" s="9">
        <v>14110</v>
      </c>
      <c r="B461" s="10">
        <f ca="1">IFERROR(__xludf.DUMMYFUNCTION("""COMPUTED_VALUE"""),100180072646)</f>
        <v>100180072646</v>
      </c>
      <c r="C461" s="5">
        <f ca="1">IFERROR(__xludf.DUMMYFUNCTION("""COMPUTED_VALUE"""),385)</f>
        <v>385</v>
      </c>
      <c r="D461" s="5">
        <v>1</v>
      </c>
      <c r="E461" s="5" t="str">
        <f ca="1"/>
        <v>TRACKON</v>
      </c>
    </row>
    <row r="462" spans="1:5" ht="17.25">
      <c r="A462" s="9">
        <v>14109</v>
      </c>
      <c r="B462" s="10">
        <f ca="1">IFERROR(__xludf.DUMMYFUNCTION("""COMPUTED_VALUE"""),58103111651)</f>
        <v>58103111651</v>
      </c>
      <c r="C462" s="5">
        <f ca="1">IFERROR(__xludf.DUMMYFUNCTION("""COMPUTED_VALUE"""),285)</f>
        <v>285</v>
      </c>
      <c r="D462" s="5">
        <v>1</v>
      </c>
      <c r="E462" s="5" t="str">
        <f ca="1"/>
        <v>ST Courier</v>
      </c>
    </row>
    <row r="463" spans="1:5" ht="17.25">
      <c r="A463" s="9">
        <v>14108</v>
      </c>
      <c r="B463" s="10">
        <f ca="1">IFERROR(__xludf.DUMMYFUNCTION("""COMPUTED_VALUE"""),58103113644)</f>
        <v>58103113644</v>
      </c>
      <c r="C463" s="5">
        <f ca="1">IFERROR(__xludf.DUMMYFUNCTION("""COMPUTED_VALUE"""),215)</f>
        <v>215</v>
      </c>
      <c r="D463" s="5">
        <v>1</v>
      </c>
      <c r="E463" s="5" t="str">
        <f ca="1"/>
        <v>ST Courier</v>
      </c>
    </row>
    <row r="464" spans="1:5" ht="17.25">
      <c r="A464" s="9">
        <v>14107</v>
      </c>
      <c r="B464" s="10">
        <f ca="1">IFERROR(__xludf.DUMMYFUNCTION("""COMPUTED_VALUE"""),58103112045)</f>
        <v>58103112045</v>
      </c>
      <c r="C464" s="5">
        <f ca="1">IFERROR(__xludf.DUMMYFUNCTION("""COMPUTED_VALUE"""),280)</f>
        <v>280</v>
      </c>
      <c r="D464" s="5">
        <v>1</v>
      </c>
      <c r="E464" s="5" t="str">
        <f ca="1"/>
        <v>ST Courier</v>
      </c>
    </row>
    <row r="465" spans="1:5" ht="17.25">
      <c r="A465" s="9">
        <v>14106</v>
      </c>
      <c r="B465" s="10">
        <f ca="1">IFERROR(__xludf.DUMMYFUNCTION("""COMPUTED_VALUE"""),58103111710)</f>
        <v>58103111710</v>
      </c>
      <c r="C465" s="5">
        <f ca="1">IFERROR(__xludf.DUMMYFUNCTION("""COMPUTED_VALUE"""),240)</f>
        <v>240</v>
      </c>
      <c r="D465" s="5">
        <v>1</v>
      </c>
      <c r="E465" s="5" t="str">
        <f ca="1"/>
        <v>ST Courier</v>
      </c>
    </row>
    <row r="466" spans="1:5" ht="17.25">
      <c r="A466" s="9">
        <v>14105</v>
      </c>
      <c r="B466" s="10">
        <f ca="1">IFERROR(__xludf.DUMMYFUNCTION("""COMPUTED_VALUE"""),58103112410)</f>
        <v>58103112410</v>
      </c>
      <c r="C466" s="5">
        <f ca="1">IFERROR(__xludf.DUMMYFUNCTION("""COMPUTED_VALUE"""),795)</f>
        <v>795</v>
      </c>
      <c r="D466" s="5">
        <v>1</v>
      </c>
      <c r="E466" s="5" t="str">
        <f ca="1"/>
        <v>ST Courier</v>
      </c>
    </row>
    <row r="467" spans="1:5" ht="17.25">
      <c r="A467" s="9">
        <v>14104</v>
      </c>
      <c r="B467" s="10">
        <f ca="1">IFERROR(__xludf.DUMMYFUNCTION("""COMPUTED_VALUE"""),100180072961)</f>
        <v>100180072961</v>
      </c>
      <c r="C467" s="5">
        <f ca="1">IFERROR(__xludf.DUMMYFUNCTION("""COMPUTED_VALUE"""),205)</f>
        <v>205</v>
      </c>
      <c r="D467" s="5">
        <v>1</v>
      </c>
      <c r="E467" s="5" t="str">
        <f ca="1"/>
        <v>TRACKON</v>
      </c>
    </row>
    <row r="468" spans="1:5" ht="17.25">
      <c r="A468" s="9">
        <v>14103</v>
      </c>
      <c r="B468" s="10">
        <f ca="1">IFERROR(__xludf.DUMMYFUNCTION("""COMPUTED_VALUE"""),58103111824)</f>
        <v>58103111824</v>
      </c>
      <c r="C468" s="5">
        <f ca="1">IFERROR(__xludf.DUMMYFUNCTION("""COMPUTED_VALUE"""),395)</f>
        <v>395</v>
      </c>
      <c r="D468" s="5">
        <v>1</v>
      </c>
      <c r="E468" s="5" t="str">
        <f ca="1"/>
        <v>ST Courier</v>
      </c>
    </row>
    <row r="469" spans="1:5" ht="17.25">
      <c r="A469" s="9">
        <v>14102</v>
      </c>
      <c r="B469" s="10">
        <f ca="1">IFERROR(__xludf.DUMMYFUNCTION("""COMPUTED_VALUE"""),58103113655)</f>
        <v>58103113655</v>
      </c>
      <c r="C469" s="5">
        <f ca="1">IFERROR(__xludf.DUMMYFUNCTION("""COMPUTED_VALUE"""),215)</f>
        <v>215</v>
      </c>
      <c r="D469" s="5">
        <v>1</v>
      </c>
      <c r="E469" s="5" t="str">
        <f ca="1"/>
        <v>ST Courier</v>
      </c>
    </row>
    <row r="470" spans="1:5" ht="17.25">
      <c r="A470" s="9">
        <v>14101</v>
      </c>
      <c r="B470" s="10">
        <f ca="1">IFERROR(__xludf.DUMMYFUNCTION("""COMPUTED_VALUE"""),58103113633)</f>
        <v>58103113633</v>
      </c>
      <c r="C470" s="5">
        <f ca="1">IFERROR(__xludf.DUMMYFUNCTION("""COMPUTED_VALUE"""),215)</f>
        <v>215</v>
      </c>
      <c r="D470" s="5">
        <v>1</v>
      </c>
      <c r="E470" s="5" t="str">
        <f ca="1"/>
        <v>ST Courier</v>
      </c>
    </row>
    <row r="471" spans="1:5" ht="17.25">
      <c r="A471" s="9">
        <v>14100</v>
      </c>
      <c r="B471" s="10">
        <f ca="1">IFERROR(__xludf.DUMMYFUNCTION("""COMPUTED_VALUE"""),58103111625)</f>
        <v>58103111625</v>
      </c>
      <c r="C471" s="5">
        <f ca="1">IFERROR(__xludf.DUMMYFUNCTION("""COMPUTED_VALUE"""),280)</f>
        <v>280</v>
      </c>
      <c r="D471" s="5">
        <v>1</v>
      </c>
      <c r="E471" s="5" t="str">
        <f ca="1"/>
        <v>ST Courier</v>
      </c>
    </row>
    <row r="472" spans="1:5" ht="17.25">
      <c r="A472" s="9">
        <v>14218</v>
      </c>
      <c r="B472" s="10">
        <f ca="1">IFERROR(__xludf.DUMMYFUNCTION("""COMPUTED_VALUE"""),58103114506)</f>
        <v>58103114506</v>
      </c>
      <c r="C472" s="5">
        <f ca="1">IFERROR(__xludf.DUMMYFUNCTION("""COMPUTED_VALUE"""),205)</f>
        <v>205</v>
      </c>
      <c r="D472" s="5">
        <v>1</v>
      </c>
      <c r="E472" s="5" t="str">
        <f ca="1"/>
        <v>ST Courier</v>
      </c>
    </row>
    <row r="473" spans="1:5" ht="17.25">
      <c r="A473" s="9">
        <v>14217</v>
      </c>
      <c r="B473" s="10">
        <f ca="1">IFERROR(__xludf.DUMMYFUNCTION("""COMPUTED_VALUE"""),100180072745)</f>
        <v>100180072745</v>
      </c>
      <c r="C473" s="5">
        <f ca="1">IFERROR(__xludf.DUMMYFUNCTION("""COMPUTED_VALUE"""),210)</f>
        <v>210</v>
      </c>
      <c r="D473" s="5">
        <v>1</v>
      </c>
      <c r="E473" s="5" t="str">
        <f ca="1"/>
        <v>TRACKON</v>
      </c>
    </row>
    <row r="474" spans="1:5" ht="17.25">
      <c r="A474" s="9">
        <v>14216</v>
      </c>
      <c r="B474" s="10" t="str">
        <f ca="1">IFERROR(__xludf.DUMMYFUNCTION("""COMPUTED_VALUE"""),"CT540960061IN")</f>
        <v>CT540960061IN</v>
      </c>
      <c r="C474" s="5">
        <f ca="1">IFERROR(__xludf.DUMMYFUNCTION("""COMPUTED_VALUE"""),95)</f>
        <v>95</v>
      </c>
      <c r="D474" s="5">
        <v>1</v>
      </c>
      <c r="E474" s="5" t="str">
        <f ca="1"/>
        <v>REGISTER PARCEL</v>
      </c>
    </row>
    <row r="475" spans="1:5" ht="17.25">
      <c r="A475" s="9">
        <v>14215</v>
      </c>
      <c r="B475" s="10">
        <f ca="1">IFERROR(__xludf.DUMMYFUNCTION("""COMPUTED_VALUE"""),58103114160)</f>
        <v>58103114160</v>
      </c>
      <c r="C475" s="5">
        <f ca="1">IFERROR(__xludf.DUMMYFUNCTION("""COMPUTED_VALUE"""),14215)</f>
        <v>14215</v>
      </c>
      <c r="D475" s="5">
        <v>1</v>
      </c>
      <c r="E475" s="5" t="str">
        <f ca="1"/>
        <v>ST Courier</v>
      </c>
    </row>
    <row r="476" spans="1:5" ht="17.25">
      <c r="A476" s="9">
        <v>14214</v>
      </c>
      <c r="B476" s="10" t="str">
        <f ca="1">IFERROR(__xludf.DUMMYFUNCTION("""COMPUTED_VALUE"""),"CT540960146IN")</f>
        <v>CT540960146IN</v>
      </c>
      <c r="C476" s="5">
        <f ca="1">IFERROR(__xludf.DUMMYFUNCTION("""COMPUTED_VALUE"""),14214)</f>
        <v>14214</v>
      </c>
      <c r="D476" s="5">
        <v>1</v>
      </c>
      <c r="E476" s="5" t="str">
        <f ca="1"/>
        <v>REGISTER PARCEL</v>
      </c>
    </row>
    <row r="477" spans="1:5" ht="17.25">
      <c r="A477" s="9">
        <v>14213</v>
      </c>
      <c r="B477" s="10">
        <f ca="1">IFERROR(__xludf.DUMMYFUNCTION("""COMPUTED_VALUE"""),100180073537)</f>
        <v>100180073537</v>
      </c>
      <c r="C477" s="5">
        <f ca="1">IFERROR(__xludf.DUMMYFUNCTION("""COMPUTED_VALUE"""),285)</f>
        <v>285</v>
      </c>
      <c r="D477" s="5">
        <v>1</v>
      </c>
      <c r="E477" s="5" t="str">
        <f ca="1"/>
        <v>TRACKON</v>
      </c>
    </row>
    <row r="478" spans="1:5" ht="17.25">
      <c r="A478" s="9">
        <v>14212</v>
      </c>
      <c r="B478" s="10">
        <f ca="1">IFERROR(__xludf.DUMMYFUNCTION("""COMPUTED_VALUE"""),58103114355)</f>
        <v>58103114355</v>
      </c>
      <c r="C478" s="5">
        <f ca="1">IFERROR(__xludf.DUMMYFUNCTION("""COMPUTED_VALUE"""),14212)</f>
        <v>14212</v>
      </c>
      <c r="D478" s="5">
        <v>1</v>
      </c>
      <c r="E478" s="5" t="str">
        <f ca="1"/>
        <v>ST Courier</v>
      </c>
    </row>
    <row r="479" spans="1:5" ht="17.25">
      <c r="A479" s="9">
        <v>14211</v>
      </c>
      <c r="B479" s="10">
        <f ca="1">IFERROR(__xludf.DUMMYFUNCTION("""COMPUTED_VALUE"""),58103114576)</f>
        <v>58103114576</v>
      </c>
      <c r="C479" s="5">
        <f ca="1">IFERROR(__xludf.DUMMYFUNCTION("""COMPUTED_VALUE"""),1490)</f>
        <v>1490</v>
      </c>
      <c r="D479" s="5">
        <v>1</v>
      </c>
      <c r="E479" s="5" t="str">
        <f ca="1"/>
        <v>ST Courier</v>
      </c>
    </row>
    <row r="480" spans="1:5" ht="17.25">
      <c r="A480" s="9">
        <v>14210</v>
      </c>
      <c r="B480" s="10">
        <f ca="1">IFERROR(__xludf.DUMMYFUNCTION("""COMPUTED_VALUE"""),58103114926)</f>
        <v>58103114926</v>
      </c>
      <c r="C480" s="5">
        <f ca="1">IFERROR(__xludf.DUMMYFUNCTION("""COMPUTED_VALUE"""),210)</f>
        <v>210</v>
      </c>
      <c r="D480" s="5">
        <v>1</v>
      </c>
      <c r="E480" s="5" t="str">
        <f ca="1"/>
        <v>ST Courier</v>
      </c>
    </row>
    <row r="481" spans="1:5" ht="17.25">
      <c r="A481" s="9">
        <v>14209</v>
      </c>
      <c r="B481" s="10" t="str">
        <f ca="1">IFERROR(__xludf.DUMMYFUNCTION("""COMPUTED_VALUE"""),"CT540960375IN")</f>
        <v>CT540960375IN</v>
      </c>
      <c r="C481" s="5">
        <f ca="1">IFERROR(__xludf.DUMMYFUNCTION("""COMPUTED_VALUE"""),500)</f>
        <v>500</v>
      </c>
      <c r="D481" s="5">
        <v>1</v>
      </c>
      <c r="E481" s="5" t="str">
        <f ca="1"/>
        <v>REGISTER PARCEL</v>
      </c>
    </row>
    <row r="482" spans="1:5" ht="17.25">
      <c r="A482" s="9">
        <v>14208</v>
      </c>
      <c r="B482" s="10">
        <f ca="1">IFERROR(__xludf.DUMMYFUNCTION("""COMPUTED_VALUE"""),100180072700)</f>
        <v>100180072700</v>
      </c>
      <c r="C482" s="5">
        <f ca="1">IFERROR(__xludf.DUMMYFUNCTION("""COMPUTED_VALUE"""),14208)</f>
        <v>14208</v>
      </c>
      <c r="D482" s="5">
        <v>1</v>
      </c>
      <c r="E482" s="5" t="str">
        <f ca="1"/>
        <v>TRACKON</v>
      </c>
    </row>
    <row r="483" spans="1:5" ht="17.25">
      <c r="A483" s="9">
        <v>14207</v>
      </c>
      <c r="B483" s="10">
        <f ca="1">IFERROR(__xludf.DUMMYFUNCTION("""COMPUTED_VALUE"""),58103114171)</f>
        <v>58103114171</v>
      </c>
      <c r="C483" s="5">
        <f ca="1">IFERROR(__xludf.DUMMYFUNCTION("""COMPUTED_VALUE"""),14207)</f>
        <v>14207</v>
      </c>
      <c r="D483" s="5">
        <v>1</v>
      </c>
      <c r="E483" s="5" t="str">
        <f ca="1"/>
        <v>ST Courier</v>
      </c>
    </row>
    <row r="484" spans="1:5" ht="17.25">
      <c r="A484" s="9">
        <v>14206</v>
      </c>
      <c r="B484" s="10">
        <f ca="1">IFERROR(__xludf.DUMMYFUNCTION("""COMPUTED_VALUE"""),58103114646)</f>
        <v>58103114646</v>
      </c>
      <c r="C484" s="5">
        <f ca="1">IFERROR(__xludf.DUMMYFUNCTION("""COMPUTED_VALUE"""),125)</f>
        <v>125</v>
      </c>
      <c r="D484" s="5">
        <v>1</v>
      </c>
      <c r="E484" s="5" t="str">
        <f ca="1"/>
        <v>ST Courier</v>
      </c>
    </row>
    <row r="485" spans="1:5" ht="17.25">
      <c r="A485" s="9">
        <v>14205</v>
      </c>
      <c r="B485" s="10">
        <f ca="1">IFERROR(__xludf.DUMMYFUNCTION("""COMPUTED_VALUE"""),58103114193)</f>
        <v>58103114193</v>
      </c>
      <c r="C485" s="5">
        <f ca="1">IFERROR(__xludf.DUMMYFUNCTION("""COMPUTED_VALUE"""),14205)</f>
        <v>14205</v>
      </c>
      <c r="D485" s="5">
        <v>1</v>
      </c>
      <c r="E485" s="5" t="str">
        <f ca="1"/>
        <v>ST Courier</v>
      </c>
    </row>
    <row r="486" spans="1:5" ht="17.25">
      <c r="A486" s="9">
        <v>14204</v>
      </c>
      <c r="B486" s="10">
        <f ca="1">IFERROR(__xludf.DUMMYFUNCTION("""COMPUTED_VALUE"""),58103114215)</f>
        <v>58103114215</v>
      </c>
      <c r="C486" s="5">
        <f ca="1">IFERROR(__xludf.DUMMYFUNCTION("""COMPUTED_VALUE"""),14204)</f>
        <v>14204</v>
      </c>
      <c r="D486" s="5">
        <v>1</v>
      </c>
      <c r="E486" s="5" t="str">
        <f ca="1"/>
        <v>ST Courier</v>
      </c>
    </row>
    <row r="487" spans="1:5" ht="17.25">
      <c r="A487" s="9">
        <v>14203</v>
      </c>
      <c r="B487" s="10">
        <f ca="1">IFERROR(__xludf.DUMMYFUNCTION("""COMPUTED_VALUE"""),58103114764)</f>
        <v>58103114764</v>
      </c>
      <c r="C487" s="5">
        <f ca="1">IFERROR(__xludf.DUMMYFUNCTION("""COMPUTED_VALUE"""),120)</f>
        <v>120</v>
      </c>
      <c r="D487" s="5">
        <v>1</v>
      </c>
      <c r="E487" s="5" t="str">
        <f ca="1"/>
        <v>ST Courier</v>
      </c>
    </row>
    <row r="488" spans="1:5" ht="17.25">
      <c r="A488" s="9">
        <v>14202</v>
      </c>
      <c r="B488" s="10">
        <f ca="1">IFERROR(__xludf.DUMMYFUNCTION("""COMPUTED_VALUE"""),100180072781)</f>
        <v>100180072781</v>
      </c>
      <c r="C488" s="5">
        <f ca="1">IFERROR(__xludf.DUMMYFUNCTION("""COMPUTED_VALUE"""),405)</f>
        <v>405</v>
      </c>
      <c r="D488" s="5">
        <v>1</v>
      </c>
      <c r="E488" s="5" t="str">
        <f ca="1"/>
        <v>TRACKON</v>
      </c>
    </row>
    <row r="489" spans="1:5" ht="17.25">
      <c r="A489" s="9">
        <v>14201</v>
      </c>
      <c r="B489" s="10">
        <f ca="1">IFERROR(__xludf.DUMMYFUNCTION("""COMPUTED_VALUE"""),58103114705)</f>
        <v>58103114705</v>
      </c>
      <c r="C489" s="5">
        <f ca="1">IFERROR(__xludf.DUMMYFUNCTION("""COMPUTED_VALUE"""),385)</f>
        <v>385</v>
      </c>
      <c r="D489" s="5">
        <v>1</v>
      </c>
      <c r="E489" s="5" t="str">
        <f ca="1"/>
        <v>ST Courier</v>
      </c>
    </row>
    <row r="490" spans="1:5" ht="17.25">
      <c r="A490" s="9">
        <v>14200</v>
      </c>
      <c r="B490" s="10">
        <f ca="1">IFERROR(__xludf.DUMMYFUNCTION("""COMPUTED_VALUE"""),100180073582)</f>
        <v>100180073582</v>
      </c>
      <c r="C490" s="5">
        <f ca="1">IFERROR(__xludf.DUMMYFUNCTION("""COMPUTED_VALUE"""),3555)</f>
        <v>3555</v>
      </c>
      <c r="D490" s="5">
        <v>1</v>
      </c>
      <c r="E490" s="5" t="str">
        <f ca="1"/>
        <v>TRACKON</v>
      </c>
    </row>
    <row r="491" spans="1:5" ht="17.25">
      <c r="A491" s="9">
        <v>14199</v>
      </c>
      <c r="B491" s="10">
        <f ca="1">IFERROR(__xludf.DUMMYFUNCTION("""COMPUTED_VALUE"""),58103114134)</f>
        <v>58103114134</v>
      </c>
      <c r="C491" s="5">
        <f ca="1">IFERROR(__xludf.DUMMYFUNCTION("""COMPUTED_VALUE"""),14199)</f>
        <v>14199</v>
      </c>
      <c r="D491" s="5">
        <v>1</v>
      </c>
      <c r="E491" s="5" t="str">
        <f ca="1"/>
        <v>ST Courier</v>
      </c>
    </row>
    <row r="492" spans="1:5" ht="17.25">
      <c r="A492" s="9">
        <v>14198</v>
      </c>
      <c r="B492" s="10" t="str">
        <f ca="1">IFERROR(__xludf.DUMMYFUNCTION("""COMPUTED_VALUE"""),"CT540960101IN")</f>
        <v>CT540960101IN</v>
      </c>
      <c r="C492" s="5">
        <f ca="1">IFERROR(__xludf.DUMMYFUNCTION("""COMPUTED_VALUE"""),70)</f>
        <v>70</v>
      </c>
      <c r="D492" s="5">
        <v>1</v>
      </c>
      <c r="E492" s="5" t="str">
        <f ca="1"/>
        <v>REGISTER PARCEL</v>
      </c>
    </row>
    <row r="493" spans="1:5" ht="17.25">
      <c r="A493" s="9">
        <v>14197</v>
      </c>
      <c r="B493" s="10" t="str">
        <f ca="1">IFERROR(__xludf.DUMMYFUNCTION("""COMPUTED_VALUE"""),"CT540960129IN")</f>
        <v>CT540960129IN</v>
      </c>
      <c r="C493" s="5">
        <f ca="1">IFERROR(__xludf.DUMMYFUNCTION("""COMPUTED_VALUE"""),420)</f>
        <v>420</v>
      </c>
      <c r="D493" s="5">
        <v>1</v>
      </c>
      <c r="E493" s="5" t="str">
        <f ca="1"/>
        <v>REGISTER PARCEL</v>
      </c>
    </row>
    <row r="494" spans="1:5" ht="17.25">
      <c r="A494" s="9">
        <v>14196</v>
      </c>
      <c r="B494" s="10">
        <f ca="1">IFERROR(__xludf.DUMMYFUNCTION("""COMPUTED_VALUE"""),58103114145)</f>
        <v>58103114145</v>
      </c>
      <c r="C494" s="5">
        <f ca="1">IFERROR(__xludf.DUMMYFUNCTION("""COMPUTED_VALUE"""),285)</f>
        <v>285</v>
      </c>
      <c r="D494" s="5">
        <v>1</v>
      </c>
      <c r="E494" s="5" t="str">
        <f ca="1"/>
        <v>ST Courier</v>
      </c>
    </row>
    <row r="495" spans="1:5" ht="17.25">
      <c r="A495" s="9">
        <v>14195</v>
      </c>
      <c r="B495" s="10">
        <f ca="1">IFERROR(__xludf.DUMMYFUNCTION("""COMPUTED_VALUE"""),58103115022)</f>
        <v>58103115022</v>
      </c>
      <c r="C495" s="5">
        <f ca="1">IFERROR(__xludf.DUMMYFUNCTION("""COMPUTED_VALUE"""),385)</f>
        <v>385</v>
      </c>
      <c r="D495" s="5">
        <v>2</v>
      </c>
      <c r="E495" s="5" t="str">
        <f ca="1"/>
        <v>ST Courier</v>
      </c>
    </row>
    <row r="496" spans="1:5" ht="17.25">
      <c r="A496" s="9">
        <v>14194</v>
      </c>
      <c r="B496" s="10">
        <f ca="1">IFERROR(__xludf.DUMMYFUNCTION("""COMPUTED_VALUE"""),58103114731)</f>
        <v>58103114731</v>
      </c>
      <c r="C496" s="5">
        <f ca="1">IFERROR(__xludf.DUMMYFUNCTION("""COMPUTED_VALUE"""),14194)</f>
        <v>14194</v>
      </c>
      <c r="D496" s="5">
        <v>1</v>
      </c>
      <c r="E496" s="5" t="str">
        <f ca="1"/>
        <v>ST Courier</v>
      </c>
    </row>
    <row r="497" spans="1:5" ht="17.25">
      <c r="A497" s="9">
        <v>14193</v>
      </c>
      <c r="B497" s="10">
        <f ca="1">IFERROR(__xludf.DUMMYFUNCTION("""COMPUTED_VALUE"""),58103115162)</f>
        <v>58103115162</v>
      </c>
      <c r="C497" s="5">
        <f ca="1">IFERROR(__xludf.DUMMYFUNCTION("""COMPUTED_VALUE"""),205)</f>
        <v>205</v>
      </c>
      <c r="D497" s="5">
        <v>1</v>
      </c>
      <c r="E497" s="5" t="str">
        <f ca="1"/>
        <v>ST Courier</v>
      </c>
    </row>
    <row r="498" spans="1:5" ht="17.25">
      <c r="A498" s="9">
        <v>14192</v>
      </c>
      <c r="B498" s="10">
        <f ca="1">IFERROR(__xludf.DUMMYFUNCTION("""COMPUTED_VALUE"""),58103114226)</f>
        <v>58103114226</v>
      </c>
      <c r="C498" s="5">
        <f ca="1">IFERROR(__xludf.DUMMYFUNCTION("""COMPUTED_VALUE"""),50)</f>
        <v>50</v>
      </c>
      <c r="D498" s="5">
        <v>1</v>
      </c>
      <c r="E498" s="5" t="str">
        <f ca="1"/>
        <v>ST Courier</v>
      </c>
    </row>
    <row r="499" spans="1:5" ht="17.25">
      <c r="A499" s="9">
        <v>14191</v>
      </c>
      <c r="B499" s="10">
        <f ca="1">IFERROR(__xludf.DUMMYFUNCTION("""COMPUTED_VALUE"""),58103115405)</f>
        <v>58103115405</v>
      </c>
      <c r="C499" s="5">
        <f ca="1">IFERROR(__xludf.DUMMYFUNCTION("""COMPUTED_VALUE"""),1070)</f>
        <v>1070</v>
      </c>
      <c r="D499" s="5">
        <v>1</v>
      </c>
      <c r="E499" s="5" t="str">
        <f ca="1"/>
        <v>ST Courier</v>
      </c>
    </row>
    <row r="500" spans="1:5" ht="17.25">
      <c r="A500" s="9">
        <v>14190</v>
      </c>
      <c r="B500" s="10">
        <f ca="1">IFERROR(__xludf.DUMMYFUNCTION("""COMPUTED_VALUE"""),58103114871)</f>
        <v>58103114871</v>
      </c>
      <c r="C500" s="5">
        <f ca="1">IFERROR(__xludf.DUMMYFUNCTION("""COMPUTED_VALUE"""),535)</f>
        <v>535</v>
      </c>
      <c r="D500" s="5">
        <v>1</v>
      </c>
      <c r="E500" s="5" t="str">
        <f ca="1"/>
        <v>ST Courier</v>
      </c>
    </row>
    <row r="501" spans="1:5" ht="17.25">
      <c r="A501" s="9">
        <v>14189</v>
      </c>
      <c r="B501" s="10">
        <f ca="1">IFERROR(__xludf.DUMMYFUNCTION("""COMPUTED_VALUE"""),100180072763)</f>
        <v>100180072763</v>
      </c>
      <c r="C501" s="5">
        <f ca="1">IFERROR(__xludf.DUMMYFUNCTION("""COMPUTED_VALUE"""),790)</f>
        <v>790</v>
      </c>
      <c r="D501" s="5">
        <v>1</v>
      </c>
      <c r="E501" s="5" t="str">
        <f ca="1"/>
        <v>TRACKON</v>
      </c>
    </row>
    <row r="502" spans="1:5" ht="17.25">
      <c r="A502" s="9">
        <v>14242</v>
      </c>
      <c r="B502" s="10">
        <f ca="1">IFERROR(__xludf.DUMMYFUNCTION("""COMPUTED_VALUE"""),58101957336)</f>
        <v>58101957336</v>
      </c>
      <c r="C502" s="5">
        <f ca="1">IFERROR(__xludf.DUMMYFUNCTION("""COMPUTED_VALUE"""),250)</f>
        <v>250</v>
      </c>
      <c r="D502" s="5">
        <v>1</v>
      </c>
      <c r="E502" s="5" t="str">
        <f ca="1"/>
        <v>ST Courier</v>
      </c>
    </row>
    <row r="503" spans="1:5" ht="17.25">
      <c r="A503" s="9">
        <v>14241</v>
      </c>
      <c r="B503" s="10">
        <f ca="1">IFERROR(__xludf.DUMMYFUNCTION("""COMPUTED_VALUE"""),58103115862)</f>
        <v>58103115862</v>
      </c>
      <c r="C503" s="5">
        <f ca="1">IFERROR(__xludf.DUMMYFUNCTION("""COMPUTED_VALUE"""),270)</f>
        <v>270</v>
      </c>
      <c r="D503" s="5">
        <v>1</v>
      </c>
      <c r="E503" s="5" t="str">
        <f ca="1"/>
        <v>ST Courier</v>
      </c>
    </row>
    <row r="504" spans="1:5" ht="17.25">
      <c r="A504" s="9">
        <v>14240</v>
      </c>
      <c r="B504" s="10">
        <f ca="1">IFERROR(__xludf.DUMMYFUNCTION("""COMPUTED_VALUE"""),58101957480)</f>
        <v>58101957480</v>
      </c>
      <c r="C504" s="5">
        <f ca="1">IFERROR(__xludf.DUMMYFUNCTION("""COMPUTED_VALUE"""),230)</f>
        <v>230</v>
      </c>
      <c r="D504" s="5">
        <v>1</v>
      </c>
      <c r="E504" s="5" t="str">
        <f ca="1"/>
        <v>ST Courier</v>
      </c>
    </row>
    <row r="505" spans="1:5" ht="17.25">
      <c r="A505" s="9">
        <v>14239</v>
      </c>
      <c r="B505" s="10">
        <f ca="1">IFERROR(__xludf.DUMMYFUNCTION("""COMPUTED_VALUE"""),58101957535)</f>
        <v>58101957535</v>
      </c>
      <c r="C505" s="5">
        <f ca="1">IFERROR(__xludf.DUMMYFUNCTION("""COMPUTED_VALUE"""),130)</f>
        <v>130</v>
      </c>
      <c r="D505" s="5">
        <v>1</v>
      </c>
      <c r="E505" s="5" t="str">
        <f ca="1"/>
        <v>ST Courier</v>
      </c>
    </row>
    <row r="506" spans="1:5" ht="17.25">
      <c r="A506" s="9">
        <v>14238</v>
      </c>
      <c r="B506" s="10">
        <f ca="1">IFERROR(__xludf.DUMMYFUNCTION("""COMPUTED_VALUE"""),58103115770)</f>
        <v>58103115770</v>
      </c>
      <c r="C506" s="5">
        <f ca="1">IFERROR(__xludf.DUMMYFUNCTION("""COMPUTED_VALUE"""),250)</f>
        <v>250</v>
      </c>
      <c r="D506" s="5">
        <v>1</v>
      </c>
      <c r="E506" s="5" t="str">
        <f ca="1"/>
        <v>ST Courier</v>
      </c>
    </row>
    <row r="507" spans="1:5" ht="17.25">
      <c r="A507" s="9">
        <v>14237</v>
      </c>
      <c r="B507" s="10">
        <f ca="1">IFERROR(__xludf.DUMMYFUNCTION("""COMPUTED_VALUE"""),58101957502)</f>
        <v>58101957502</v>
      </c>
      <c r="C507" s="5">
        <f ca="1">IFERROR(__xludf.DUMMYFUNCTION("""COMPUTED_VALUE"""),290)</f>
        <v>290</v>
      </c>
      <c r="D507" s="5">
        <v>1</v>
      </c>
      <c r="E507" s="5" t="str">
        <f ca="1"/>
        <v>ST Courier</v>
      </c>
    </row>
    <row r="508" spans="1:5" ht="17.25">
      <c r="A508" s="9">
        <v>14236</v>
      </c>
      <c r="B508" s="10">
        <f ca="1">IFERROR(__xludf.DUMMYFUNCTION("""COMPUTED_VALUE"""),58101957815)</f>
        <v>58101957815</v>
      </c>
      <c r="C508" s="5">
        <f ca="1">IFERROR(__xludf.DUMMYFUNCTION("""COMPUTED_VALUE"""),280)</f>
        <v>280</v>
      </c>
      <c r="D508" s="5">
        <v>1</v>
      </c>
      <c r="E508" s="5" t="str">
        <f ca="1"/>
        <v>ST Courier</v>
      </c>
    </row>
    <row r="509" spans="1:5" ht="17.25">
      <c r="A509" s="9">
        <v>14235</v>
      </c>
      <c r="B509" s="10">
        <f ca="1">IFERROR(__xludf.DUMMYFUNCTION("""COMPUTED_VALUE"""),58101957616)</f>
        <v>58101957616</v>
      </c>
      <c r="C509" s="5">
        <f ca="1">IFERROR(__xludf.DUMMYFUNCTION("""COMPUTED_VALUE"""),14235)</f>
        <v>14235</v>
      </c>
      <c r="D509" s="5">
        <v>1</v>
      </c>
      <c r="E509" s="5" t="str">
        <f ca="1"/>
        <v>ST Courier</v>
      </c>
    </row>
    <row r="510" spans="1:5" ht="17.25">
      <c r="A510" s="9">
        <v>14234</v>
      </c>
      <c r="B510" s="10">
        <f ca="1">IFERROR(__xludf.DUMMYFUNCTION("""COMPUTED_VALUE"""),58101957594)</f>
        <v>58101957594</v>
      </c>
      <c r="C510" s="5">
        <f ca="1">IFERROR(__xludf.DUMMYFUNCTION("""COMPUTED_VALUE"""),14234)</f>
        <v>14234</v>
      </c>
      <c r="D510" s="5">
        <v>1</v>
      </c>
      <c r="E510" s="5" t="str">
        <f ca="1"/>
        <v>ST Courier</v>
      </c>
    </row>
    <row r="511" spans="1:5" ht="17.25">
      <c r="A511" s="9">
        <v>14233</v>
      </c>
      <c r="B511" s="10">
        <f ca="1">IFERROR(__xludf.DUMMYFUNCTION("""COMPUTED_VALUE"""),58103115722)</f>
        <v>58103115722</v>
      </c>
      <c r="C511" s="5">
        <f ca="1">IFERROR(__xludf.DUMMYFUNCTION("""COMPUTED_VALUE"""),370)</f>
        <v>370</v>
      </c>
      <c r="D511" s="5">
        <v>1</v>
      </c>
      <c r="E511" s="5" t="str">
        <f ca="1"/>
        <v>ST Courier</v>
      </c>
    </row>
    <row r="512" spans="1:5" ht="17.25">
      <c r="A512" s="9">
        <v>14232</v>
      </c>
      <c r="B512" s="10">
        <f ca="1">IFERROR(__xludf.DUMMYFUNCTION("""COMPUTED_VALUE"""),58103115630)</f>
        <v>58103115630</v>
      </c>
      <c r="C512" s="5">
        <f ca="1">IFERROR(__xludf.DUMMYFUNCTION("""COMPUTED_VALUE"""),290)</f>
        <v>290</v>
      </c>
      <c r="D512" s="5">
        <v>1</v>
      </c>
      <c r="E512" s="5" t="str">
        <f ca="1"/>
        <v>ST Courier</v>
      </c>
    </row>
    <row r="513" spans="1:5" ht="17.25">
      <c r="A513" s="9">
        <v>14231</v>
      </c>
      <c r="B513" s="10">
        <f ca="1">IFERROR(__xludf.DUMMYFUNCTION("""COMPUTED_VALUE"""),58103115641)</f>
        <v>58103115641</v>
      </c>
      <c r="C513" s="5">
        <f ca="1">IFERROR(__xludf.DUMMYFUNCTION("""COMPUTED_VALUE"""),400)</f>
        <v>400</v>
      </c>
      <c r="D513" s="5">
        <v>1</v>
      </c>
      <c r="E513" s="5" t="str">
        <f ca="1"/>
        <v>ST Courier</v>
      </c>
    </row>
    <row r="514" spans="1:5" ht="17.25">
      <c r="A514" s="9">
        <v>14230</v>
      </c>
      <c r="B514" s="10" t="str">
        <f ca="1">IFERROR(__xludf.DUMMYFUNCTION("""COMPUTED_VALUE"""),"C43784183")</f>
        <v>C43784183</v>
      </c>
      <c r="C514" s="5">
        <f ca="1">IFERROR(__xludf.DUMMYFUNCTION("""COMPUTED_VALUE"""),410)</f>
        <v>410</v>
      </c>
      <c r="D514" s="5">
        <v>1</v>
      </c>
      <c r="E514" s="5" t="str">
        <f ca="1"/>
        <v>DTDC</v>
      </c>
    </row>
    <row r="515" spans="1:5" ht="17.25">
      <c r="A515" s="9">
        <v>14229</v>
      </c>
      <c r="B515" s="10">
        <f ca="1">IFERROR(__xludf.DUMMYFUNCTION("""COMPUTED_VALUE"""),58103115895)</f>
        <v>58103115895</v>
      </c>
      <c r="C515" s="5">
        <f ca="1">IFERROR(__xludf.DUMMYFUNCTION("""COMPUTED_VALUE"""),275)</f>
        <v>275</v>
      </c>
      <c r="D515" s="5">
        <v>1</v>
      </c>
      <c r="E515" s="5" t="str">
        <f ca="1"/>
        <v>ST Courier</v>
      </c>
    </row>
    <row r="516" spans="1:5" ht="17.25">
      <c r="A516" s="9">
        <v>14228</v>
      </c>
      <c r="B516" s="10">
        <f ca="1">IFERROR(__xludf.DUMMYFUNCTION("""COMPUTED_VALUE"""),58103115744)</f>
        <v>58103115744</v>
      </c>
      <c r="C516" s="5">
        <f ca="1">IFERROR(__xludf.DUMMYFUNCTION("""COMPUTED_VALUE"""),110)</f>
        <v>110</v>
      </c>
      <c r="D516" s="5">
        <v>1</v>
      </c>
      <c r="E516" s="5" t="str">
        <f ca="1"/>
        <v>ST Courier</v>
      </c>
    </row>
    <row r="517" spans="1:5" ht="17.25">
      <c r="A517" s="9">
        <v>14227</v>
      </c>
      <c r="B517" s="10">
        <f ca="1">IFERROR(__xludf.DUMMYFUNCTION("""COMPUTED_VALUE"""),58103115593)</f>
        <v>58103115593</v>
      </c>
      <c r="C517" s="5">
        <f ca="1">IFERROR(__xludf.DUMMYFUNCTION("""COMPUTED_VALUE"""),220)</f>
        <v>220</v>
      </c>
      <c r="D517" s="5">
        <v>1</v>
      </c>
      <c r="E517" s="5" t="str">
        <f ca="1"/>
        <v>ST Courier</v>
      </c>
    </row>
    <row r="518" spans="1:5" ht="17.25">
      <c r="A518" s="9">
        <v>14226</v>
      </c>
      <c r="B518" s="10">
        <f ca="1">IFERROR(__xludf.DUMMYFUNCTION("""COMPUTED_VALUE"""),58101957826)</f>
        <v>58101957826</v>
      </c>
      <c r="C518" s="5">
        <f ca="1">IFERROR(__xludf.DUMMYFUNCTION("""COMPUTED_VALUE"""),410)</f>
        <v>410</v>
      </c>
      <c r="D518" s="5">
        <v>1</v>
      </c>
      <c r="E518" s="5" t="str">
        <f ca="1"/>
        <v>ST Courier</v>
      </c>
    </row>
    <row r="519" spans="1:5" ht="17.25">
      <c r="A519" s="9">
        <v>14225</v>
      </c>
      <c r="B519" s="10">
        <f ca="1">IFERROR(__xludf.DUMMYFUNCTION("""COMPUTED_VALUE"""),58101957454)</f>
        <v>58101957454</v>
      </c>
      <c r="C519" s="5">
        <f ca="1">IFERROR(__xludf.DUMMYFUNCTION("""COMPUTED_VALUE"""),14225)</f>
        <v>14225</v>
      </c>
      <c r="D519" s="5">
        <v>1</v>
      </c>
      <c r="E519" s="5" t="str">
        <f ca="1"/>
        <v>ST Courier</v>
      </c>
    </row>
    <row r="520" spans="1:5" ht="17.25">
      <c r="A520" s="9">
        <v>14224</v>
      </c>
      <c r="B520" s="10">
        <f ca="1">IFERROR(__xludf.DUMMYFUNCTION("""COMPUTED_VALUE"""),58101957583)</f>
        <v>58101957583</v>
      </c>
      <c r="C520" s="5">
        <f ca="1">IFERROR(__xludf.DUMMYFUNCTION("""COMPUTED_VALUE"""),460)</f>
        <v>460</v>
      </c>
      <c r="D520" s="5">
        <v>1</v>
      </c>
      <c r="E520" s="5" t="str">
        <f ca="1"/>
        <v>ST Courier</v>
      </c>
    </row>
    <row r="521" spans="1:5" ht="17.25">
      <c r="A521" s="9">
        <v>14223</v>
      </c>
      <c r="B521" s="10">
        <f ca="1">IFERROR(__xludf.DUMMYFUNCTION("""COMPUTED_VALUE"""),58101957314)</f>
        <v>58101957314</v>
      </c>
      <c r="C521" s="5">
        <f ca="1">IFERROR(__xludf.DUMMYFUNCTION("""COMPUTED_VALUE"""),260)</f>
        <v>260</v>
      </c>
      <c r="D521" s="5">
        <v>1</v>
      </c>
      <c r="E521" s="5" t="str">
        <f ca="1"/>
        <v>ST Courier</v>
      </c>
    </row>
    <row r="522" spans="1:5" ht="17.25">
      <c r="A522" s="9">
        <v>14222</v>
      </c>
      <c r="B522" s="10">
        <f ca="1">IFERROR(__xludf.DUMMYFUNCTION("""COMPUTED_VALUE"""),58101957620)</f>
        <v>58101957620</v>
      </c>
      <c r="C522" s="5">
        <f ca="1">IFERROR(__xludf.DUMMYFUNCTION("""COMPUTED_VALUE"""),580)</f>
        <v>580</v>
      </c>
      <c r="D522" s="5">
        <v>1</v>
      </c>
      <c r="E522" s="5" t="str">
        <f ca="1"/>
        <v>ST Courier</v>
      </c>
    </row>
    <row r="523" spans="1:5" ht="17.25">
      <c r="A523" s="9">
        <v>14221</v>
      </c>
      <c r="B523" s="10">
        <f ca="1">IFERROR(__xludf.DUMMYFUNCTION("""COMPUTED_VALUE"""),58101957690)</f>
        <v>58101957690</v>
      </c>
      <c r="C523" s="5">
        <f ca="1">IFERROR(__xludf.DUMMYFUNCTION("""COMPUTED_VALUE"""),450)</f>
        <v>450</v>
      </c>
      <c r="D523" s="5">
        <v>1</v>
      </c>
      <c r="E523" s="5" t="str">
        <f ca="1"/>
        <v>ST Courier</v>
      </c>
    </row>
    <row r="524" spans="1:5" ht="17.25">
      <c r="A524" s="9">
        <v>14220</v>
      </c>
      <c r="B524" s="10" t="str">
        <f ca="1">IFERROR(__xludf.DUMMYFUNCTION("""COMPUTED_VALUE"""),"CT540960044IN")</f>
        <v>CT540960044IN</v>
      </c>
      <c r="C524" s="5">
        <f ca="1">IFERROR(__xludf.DUMMYFUNCTION("""COMPUTED_VALUE"""),125)</f>
        <v>125</v>
      </c>
      <c r="D524" s="5">
        <v>1</v>
      </c>
      <c r="E524" s="5" t="str">
        <f ca="1"/>
        <v>REGISTER PARCEL</v>
      </c>
    </row>
    <row r="525" spans="1:5" ht="17.25">
      <c r="A525" s="9">
        <v>14219</v>
      </c>
      <c r="B525" s="10">
        <f ca="1">IFERROR(__xludf.DUMMYFUNCTION("""COMPUTED_VALUE"""),58103115652)</f>
        <v>58103115652</v>
      </c>
      <c r="C525" s="5">
        <f ca="1">IFERROR(__xludf.DUMMYFUNCTION("""COMPUTED_VALUE"""),14219)</f>
        <v>14219</v>
      </c>
      <c r="D525" s="5">
        <v>1</v>
      </c>
      <c r="E525" s="5" t="str">
        <f ca="1"/>
        <v>ST Courier</v>
      </c>
    </row>
    <row r="526" spans="1:5" ht="17.25">
      <c r="A526" s="9">
        <v>14265</v>
      </c>
      <c r="B526" s="10">
        <f ca="1">IFERROR(__xludf.DUMMYFUNCTION("""COMPUTED_VALUE"""),58101958563)</f>
        <v>58101958563</v>
      </c>
      <c r="C526" s="5">
        <f ca="1">IFERROR(__xludf.DUMMYFUNCTION("""COMPUTED_VALUE"""),275)</f>
        <v>275</v>
      </c>
      <c r="D526" s="5">
        <v>3</v>
      </c>
      <c r="E526" s="5" t="str">
        <f ca="1"/>
        <v>ST Courier</v>
      </c>
    </row>
    <row r="527" spans="1:5" ht="17.25">
      <c r="A527" s="9">
        <v>14264</v>
      </c>
      <c r="B527" s="10">
        <f ca="1">IFERROR(__xludf.DUMMYFUNCTION("""COMPUTED_VALUE"""),58101958305)</f>
        <v>58101958305</v>
      </c>
      <c r="C527" s="5">
        <f ca="1">IFERROR(__xludf.DUMMYFUNCTION("""COMPUTED_VALUE"""),220)</f>
        <v>220</v>
      </c>
      <c r="D527" s="5">
        <v>1</v>
      </c>
      <c r="E527" s="5" t="str">
        <f ca="1"/>
        <v>ST Courier</v>
      </c>
    </row>
    <row r="528" spans="1:5" ht="17.25">
      <c r="A528" s="9">
        <v>14263</v>
      </c>
      <c r="B528" s="10">
        <f ca="1">IFERROR(__xludf.DUMMYFUNCTION("""COMPUTED_VALUE"""),58101958294)</f>
        <v>58101958294</v>
      </c>
      <c r="C528" s="5">
        <f ca="1">IFERROR(__xludf.DUMMYFUNCTION("""COMPUTED_VALUE"""),335)</f>
        <v>335</v>
      </c>
      <c r="D528" s="5">
        <v>1</v>
      </c>
      <c r="E528" s="5" t="str">
        <f ca="1"/>
        <v>ST Courier</v>
      </c>
    </row>
    <row r="529" spans="1:5" ht="17.25">
      <c r="A529" s="9">
        <v>14262</v>
      </c>
      <c r="B529" s="10">
        <f ca="1">IFERROR(__xludf.DUMMYFUNCTION("""COMPUTED_VALUE"""),58101958283)</f>
        <v>58101958283</v>
      </c>
      <c r="C529" s="5">
        <f ca="1">IFERROR(__xludf.DUMMYFUNCTION("""COMPUTED_VALUE"""),1010)</f>
        <v>1010</v>
      </c>
      <c r="D529" s="5">
        <v>1</v>
      </c>
      <c r="E529" s="5" t="str">
        <f ca="1"/>
        <v>ST Courier</v>
      </c>
    </row>
    <row r="530" spans="1:5" ht="17.25">
      <c r="A530" s="9">
        <v>14261</v>
      </c>
      <c r="B530" s="10">
        <f ca="1">IFERROR(__xludf.DUMMYFUNCTION("""COMPUTED_VALUE"""),58101958541)</f>
        <v>58101958541</v>
      </c>
      <c r="C530" s="5">
        <f ca="1">IFERROR(__xludf.DUMMYFUNCTION("""COMPUTED_VALUE"""),380)</f>
        <v>380</v>
      </c>
      <c r="D530" s="5">
        <v>1</v>
      </c>
      <c r="E530" s="5" t="str">
        <f ca="1"/>
        <v>ST Courier</v>
      </c>
    </row>
    <row r="531" spans="1:5" ht="17.25">
      <c r="A531" s="9">
        <v>14260</v>
      </c>
      <c r="B531" s="10">
        <f ca="1">IFERROR(__xludf.DUMMYFUNCTION("""COMPUTED_VALUE"""),58101958191)</f>
        <v>58101958191</v>
      </c>
      <c r="C531" s="5">
        <f ca="1">IFERROR(__xludf.DUMMYFUNCTION("""COMPUTED_VALUE"""),525)</f>
        <v>525</v>
      </c>
      <c r="D531" s="5">
        <v>1</v>
      </c>
      <c r="E531" s="5" t="str">
        <f ca="1"/>
        <v>ST Courier</v>
      </c>
    </row>
    <row r="532" spans="1:5" ht="17.25">
      <c r="A532" s="9">
        <v>14259</v>
      </c>
      <c r="B532" s="10">
        <f ca="1">IFERROR(__xludf.DUMMYFUNCTION("""COMPUTED_VALUE"""),58101958176)</f>
        <v>58101958176</v>
      </c>
      <c r="C532" s="5">
        <f ca="1">IFERROR(__xludf.DUMMYFUNCTION("""COMPUTED_VALUE"""),14259)</f>
        <v>14259</v>
      </c>
      <c r="D532" s="5">
        <v>1</v>
      </c>
      <c r="E532" s="5" t="str">
        <f ca="1"/>
        <v>ST Courier</v>
      </c>
    </row>
    <row r="533" spans="1:5" ht="17.25">
      <c r="A533" s="9">
        <v>14258</v>
      </c>
      <c r="B533" s="10">
        <f ca="1">IFERROR(__xludf.DUMMYFUNCTION("""COMPUTED_VALUE"""),58101958806)</f>
        <v>58101958806</v>
      </c>
      <c r="C533" s="5">
        <f ca="1">IFERROR(__xludf.DUMMYFUNCTION("""COMPUTED_VALUE"""),130)</f>
        <v>130</v>
      </c>
      <c r="D533" s="5">
        <v>1</v>
      </c>
      <c r="E533" s="5" t="str">
        <f ca="1"/>
        <v>ST Courier</v>
      </c>
    </row>
    <row r="534" spans="1:5" ht="17.25">
      <c r="A534" s="9">
        <v>14257</v>
      </c>
      <c r="B534" s="10" t="str">
        <f ca="1">IFERROR(__xludf.DUMMYFUNCTION("""COMPUTED_VALUE"""),"C43784198")</f>
        <v>C43784198</v>
      </c>
      <c r="C534" s="5">
        <f ca="1">IFERROR(__xludf.DUMMYFUNCTION("""COMPUTED_VALUE"""),215)</f>
        <v>215</v>
      </c>
      <c r="D534" s="5">
        <v>1</v>
      </c>
      <c r="E534" s="5" t="str">
        <f ca="1"/>
        <v>DTDC</v>
      </c>
    </row>
    <row r="535" spans="1:5" ht="17.25">
      <c r="A535" s="9">
        <v>14256</v>
      </c>
      <c r="B535" s="10">
        <f ca="1">IFERROR(__xludf.DUMMYFUNCTION("""COMPUTED_VALUE"""),58101958880)</f>
        <v>58101958880</v>
      </c>
      <c r="C535" s="5">
        <f ca="1">IFERROR(__xludf.DUMMYFUNCTION("""COMPUTED_VALUE"""),265)</f>
        <v>265</v>
      </c>
      <c r="D535" s="5">
        <v>1</v>
      </c>
      <c r="E535" s="5" t="str">
        <f ca="1"/>
        <v>ST Courier</v>
      </c>
    </row>
    <row r="536" spans="1:5" ht="17.25">
      <c r="A536" s="9">
        <v>14255</v>
      </c>
      <c r="B536" s="10">
        <f ca="1">IFERROR(__xludf.DUMMYFUNCTION("""COMPUTED_VALUE"""),58101958795)</f>
        <v>58101958795</v>
      </c>
      <c r="C536" s="5">
        <f ca="1">IFERROR(__xludf.DUMMYFUNCTION("""COMPUTED_VALUE"""),240)</f>
        <v>240</v>
      </c>
      <c r="D536" s="5">
        <v>1</v>
      </c>
      <c r="E536" s="5" t="str">
        <f ca="1"/>
        <v>ST Courier</v>
      </c>
    </row>
    <row r="537" spans="1:5" ht="17.25">
      <c r="A537" s="9">
        <v>14254</v>
      </c>
      <c r="B537" s="10" t="str">
        <f ca="1">IFERROR(__xludf.DUMMYFUNCTION("""COMPUTED_VALUE"""),"CT540959576IN")</f>
        <v>CT540959576IN</v>
      </c>
      <c r="C537" s="5">
        <f ca="1">IFERROR(__xludf.DUMMYFUNCTION("""COMPUTED_VALUE"""),220)</f>
        <v>220</v>
      </c>
      <c r="D537" s="5">
        <v>1</v>
      </c>
      <c r="E537" s="5" t="str">
        <f ca="1"/>
        <v>REGISTER PARCEL</v>
      </c>
    </row>
    <row r="538" spans="1:5" ht="17.25">
      <c r="A538" s="9">
        <v>14253</v>
      </c>
      <c r="B538" s="10">
        <f ca="1">IFERROR(__xludf.DUMMYFUNCTION("""COMPUTED_VALUE"""),58101958224)</f>
        <v>58101958224</v>
      </c>
      <c r="C538" s="5">
        <f ca="1">IFERROR(__xludf.DUMMYFUNCTION("""COMPUTED_VALUE"""),740)</f>
        <v>740</v>
      </c>
      <c r="D538" s="5">
        <v>1</v>
      </c>
      <c r="E538" s="5" t="str">
        <f ca="1"/>
        <v>ST Courier</v>
      </c>
    </row>
    <row r="539" spans="1:5" ht="17.25">
      <c r="A539" s="9">
        <v>14252</v>
      </c>
      <c r="B539" s="10">
        <f ca="1">IFERROR(__xludf.DUMMYFUNCTION("""COMPUTED_VALUE"""),58101958843)</f>
        <v>58101958843</v>
      </c>
      <c r="C539" s="5">
        <f ca="1">IFERROR(__xludf.DUMMYFUNCTION("""COMPUTED_VALUE"""),720)</f>
        <v>720</v>
      </c>
      <c r="D539" s="5">
        <v>1</v>
      </c>
      <c r="E539" s="5" t="str">
        <f ca="1"/>
        <v>ST Courier</v>
      </c>
    </row>
    <row r="540" spans="1:5" ht="17.25">
      <c r="A540" s="9">
        <v>14251</v>
      </c>
      <c r="B540" s="10">
        <f ca="1">IFERROR(__xludf.DUMMYFUNCTION("""COMPUTED_VALUE"""),58101958810)</f>
        <v>58101958810</v>
      </c>
      <c r="C540" s="5">
        <f ca="1">IFERROR(__xludf.DUMMYFUNCTION("""COMPUTED_VALUE"""),80)</f>
        <v>80</v>
      </c>
      <c r="D540" s="5">
        <v>1</v>
      </c>
      <c r="E540" s="5" t="str">
        <f ca="1"/>
        <v>ST Courier</v>
      </c>
    </row>
    <row r="541" spans="1:5" ht="17.25">
      <c r="A541" s="9">
        <v>14250</v>
      </c>
      <c r="B541" s="10">
        <f ca="1">IFERROR(__xludf.DUMMYFUNCTION("""COMPUTED_VALUE"""),58101958891)</f>
        <v>58101958891</v>
      </c>
      <c r="C541" s="5">
        <f ca="1">IFERROR(__xludf.DUMMYFUNCTION("""COMPUTED_VALUE"""),355)</f>
        <v>355</v>
      </c>
      <c r="D541" s="5">
        <v>1</v>
      </c>
      <c r="E541" s="5" t="str">
        <f ca="1"/>
        <v>ST Courier</v>
      </c>
    </row>
    <row r="542" spans="1:5" ht="17.25">
      <c r="A542" s="9">
        <v>14249</v>
      </c>
      <c r="B542" s="10">
        <f ca="1">IFERROR(__xludf.DUMMYFUNCTION("""COMPUTED_VALUE"""),58101958821)</f>
        <v>58101958821</v>
      </c>
      <c r="C542" s="5">
        <f ca="1">IFERROR(__xludf.DUMMYFUNCTION("""COMPUTED_VALUE"""),275)</f>
        <v>275</v>
      </c>
      <c r="D542" s="5">
        <v>1</v>
      </c>
      <c r="E542" s="5" t="str">
        <f ca="1"/>
        <v>ST Courier</v>
      </c>
    </row>
    <row r="543" spans="1:5" ht="17.25">
      <c r="A543" s="9">
        <v>14248</v>
      </c>
      <c r="B543" s="10">
        <f ca="1">IFERROR(__xludf.DUMMYFUNCTION("""COMPUTED_VALUE"""),58101959134)</f>
        <v>58101959134</v>
      </c>
      <c r="C543" s="5">
        <f ca="1">IFERROR(__xludf.DUMMYFUNCTION("""COMPUTED_VALUE"""),1590)</f>
        <v>1590</v>
      </c>
      <c r="D543" s="5">
        <v>1</v>
      </c>
      <c r="E543" s="5" t="str">
        <f ca="1"/>
        <v>ST Courier</v>
      </c>
    </row>
    <row r="544" spans="1:5" ht="17.25">
      <c r="A544" s="9">
        <v>14247</v>
      </c>
      <c r="B544" s="10">
        <f ca="1">IFERROR(__xludf.DUMMYFUNCTION("""COMPUTED_VALUE"""),58101958854)</f>
        <v>58101958854</v>
      </c>
      <c r="C544" s="5">
        <f ca="1">IFERROR(__xludf.DUMMYFUNCTION("""COMPUTED_VALUE"""),315)</f>
        <v>315</v>
      </c>
      <c r="D544" s="5">
        <v>1</v>
      </c>
      <c r="E544" s="5" t="str">
        <f ca="1"/>
        <v>ST Courier</v>
      </c>
    </row>
    <row r="545" spans="1:5" ht="17.25">
      <c r="A545" s="9">
        <v>14246</v>
      </c>
      <c r="B545" s="10">
        <f ca="1">IFERROR(__xludf.DUMMYFUNCTION("""COMPUTED_VALUE"""),100180073681)</f>
        <v>100180073681</v>
      </c>
      <c r="C545" s="5">
        <f ca="1">IFERROR(__xludf.DUMMYFUNCTION("""COMPUTED_VALUE"""),650)</f>
        <v>650</v>
      </c>
      <c r="D545" s="5">
        <v>1</v>
      </c>
      <c r="E545" s="5" t="str">
        <f ca="1"/>
        <v>TRACKON</v>
      </c>
    </row>
    <row r="546" spans="1:5" ht="17.25">
      <c r="A546" s="9">
        <v>14245</v>
      </c>
      <c r="B546" s="10">
        <f ca="1">IFERROR(__xludf.DUMMYFUNCTION("""COMPUTED_VALUE"""),58101958261)</f>
        <v>58101958261</v>
      </c>
      <c r="C546" s="5">
        <f ca="1">IFERROR(__xludf.DUMMYFUNCTION("""COMPUTED_VALUE"""),295)</f>
        <v>295</v>
      </c>
      <c r="D546" s="5">
        <v>1</v>
      </c>
      <c r="E546" s="5" t="str">
        <f ca="1"/>
        <v>ST Courier</v>
      </c>
    </row>
    <row r="547" spans="1:5" ht="17.25">
      <c r="A547" s="9">
        <v>14244</v>
      </c>
      <c r="B547" s="10">
        <f ca="1">IFERROR(__xludf.DUMMYFUNCTION("""COMPUTED_VALUE"""),58101958902)</f>
        <v>58101958902</v>
      </c>
      <c r="C547" s="5">
        <f ca="1">IFERROR(__xludf.DUMMYFUNCTION("""COMPUTED_VALUE"""),120)</f>
        <v>120</v>
      </c>
      <c r="D547" s="5">
        <v>1</v>
      </c>
      <c r="E547" s="5" t="str">
        <f ca="1"/>
        <v>ST Courier</v>
      </c>
    </row>
    <row r="548" spans="1:5" ht="17.25">
      <c r="A548" s="9">
        <v>14243</v>
      </c>
      <c r="B548" s="10" t="str">
        <f ca="1">IFERROR(__xludf.DUMMYFUNCTION("""COMPUTED_VALUE"""),"C12383404")</f>
        <v>C12383404</v>
      </c>
      <c r="C548" s="5">
        <f ca="1">IFERROR(__xludf.DUMMYFUNCTION("""COMPUTED_VALUE"""),740)</f>
        <v>740</v>
      </c>
      <c r="D548" s="5">
        <v>1</v>
      </c>
      <c r="E548" s="5" t="str">
        <f ca="1"/>
        <v>DTDC</v>
      </c>
    </row>
    <row r="549" spans="1:5" ht="17.25">
      <c r="A549" s="9">
        <v>14272</v>
      </c>
      <c r="B549" s="10">
        <f ca="1">IFERROR(__xludf.DUMMYFUNCTION("""COMPUTED_VALUE"""),58101959226)</f>
        <v>58101959226</v>
      </c>
      <c r="C549" s="5">
        <f ca="1">IFERROR(__xludf.DUMMYFUNCTION("""COMPUTED_VALUE"""),470)</f>
        <v>470</v>
      </c>
      <c r="D549" s="5">
        <v>1</v>
      </c>
      <c r="E549" s="5" t="str">
        <f ca="1"/>
        <v>ST Courier</v>
      </c>
    </row>
    <row r="550" spans="1:5" ht="17.25">
      <c r="A550" s="9">
        <v>14271</v>
      </c>
      <c r="B550" s="10">
        <f ca="1">IFERROR(__xludf.DUMMYFUNCTION("""COMPUTED_VALUE"""),58101959263)</f>
        <v>58101959263</v>
      </c>
      <c r="C550" s="5">
        <f ca="1">IFERROR(__xludf.DUMMYFUNCTION("""COMPUTED_VALUE"""),370)</f>
        <v>370</v>
      </c>
      <c r="D550" s="5">
        <v>1</v>
      </c>
      <c r="E550" s="5" t="str">
        <f ca="1"/>
        <v>ST Courier</v>
      </c>
    </row>
    <row r="551" spans="1:5" ht="17.25">
      <c r="A551" s="9">
        <v>14270</v>
      </c>
      <c r="B551" s="10">
        <f ca="1">IFERROR(__xludf.DUMMYFUNCTION("""COMPUTED_VALUE"""),58101959300)</f>
        <v>58101959300</v>
      </c>
      <c r="C551" s="5">
        <f ca="1">IFERROR(__xludf.DUMMYFUNCTION("""COMPUTED_VALUE"""),120)</f>
        <v>120</v>
      </c>
      <c r="D551" s="5">
        <v>1</v>
      </c>
      <c r="E551" s="5" t="str">
        <f ca="1"/>
        <v>ST Courier</v>
      </c>
    </row>
    <row r="552" spans="1:5" ht="17.25">
      <c r="A552" s="9">
        <v>14269</v>
      </c>
      <c r="B552" s="10">
        <f ca="1">IFERROR(__xludf.DUMMYFUNCTION("""COMPUTED_VALUE"""),58101959274)</f>
        <v>58101959274</v>
      </c>
      <c r="C552" s="5">
        <f ca="1">IFERROR(__xludf.DUMMYFUNCTION("""COMPUTED_VALUE"""),120)</f>
        <v>120</v>
      </c>
      <c r="D552" s="5">
        <v>1</v>
      </c>
      <c r="E552" s="5" t="str">
        <f ca="1"/>
        <v>ST Courier</v>
      </c>
    </row>
    <row r="553" spans="1:5" ht="17.25">
      <c r="A553" s="9">
        <v>14268</v>
      </c>
      <c r="B553" s="10">
        <f ca="1">IFERROR(__xludf.DUMMYFUNCTION("""COMPUTED_VALUE"""),58101959230)</f>
        <v>58101959230</v>
      </c>
      <c r="C553" s="5">
        <f ca="1">IFERROR(__xludf.DUMMYFUNCTION("""COMPUTED_VALUE"""),590)</f>
        <v>590</v>
      </c>
      <c r="D553" s="5">
        <v>1</v>
      </c>
      <c r="E553" s="5" t="str">
        <f ca="1"/>
        <v>ST Courier</v>
      </c>
    </row>
    <row r="554" spans="1:5" ht="17.25">
      <c r="A554" s="9">
        <v>14267</v>
      </c>
      <c r="B554" s="10">
        <f ca="1">IFERROR(__xludf.DUMMYFUNCTION("""COMPUTED_VALUE"""),58101959311)</f>
        <v>58101959311</v>
      </c>
      <c r="C554" s="5">
        <f ca="1">IFERROR(__xludf.DUMMYFUNCTION("""COMPUTED_VALUE"""),160)</f>
        <v>160</v>
      </c>
      <c r="D554" s="5">
        <v>1</v>
      </c>
      <c r="E554" s="5" t="str">
        <f ca="1"/>
        <v>ST Courier</v>
      </c>
    </row>
    <row r="555" spans="1:5" ht="17.25">
      <c r="A555" s="9">
        <v>14266</v>
      </c>
      <c r="B555" s="10" t="str">
        <f ca="1">IFERROR(__xludf.DUMMYFUNCTION("""COMPUTED_VALUE"""),"CT540959488IN")</f>
        <v>CT540959488IN</v>
      </c>
      <c r="C555" s="5">
        <f ca="1">IFERROR(__xludf.DUMMYFUNCTION("""COMPUTED_VALUE"""),240)</f>
        <v>240</v>
      </c>
      <c r="D555" s="5">
        <v>1</v>
      </c>
      <c r="E555" s="5" t="str">
        <f ca="1"/>
        <v>REGISTER PARCEL</v>
      </c>
    </row>
    <row r="556" spans="1:5" ht="17.25">
      <c r="A556" s="9">
        <v>14283</v>
      </c>
      <c r="B556" s="10">
        <f ca="1">IFERROR(__xludf.DUMMYFUNCTION("""COMPUTED_VALUE"""),58101959381)</f>
        <v>58101959381</v>
      </c>
      <c r="C556" s="5">
        <f ca="1">IFERROR(__xludf.DUMMYFUNCTION("""COMPUTED_VALUE"""),240)</f>
        <v>240</v>
      </c>
      <c r="D556" s="5">
        <v>1</v>
      </c>
      <c r="E556" s="5" t="str">
        <f ca="1"/>
        <v>ST Courier</v>
      </c>
    </row>
    <row r="557" spans="1:5" ht="17.25">
      <c r="A557" s="9">
        <v>14282</v>
      </c>
      <c r="B557" s="10">
        <f ca="1">IFERROR(__xludf.DUMMYFUNCTION("""COMPUTED_VALUE"""),58101959355)</f>
        <v>58101959355</v>
      </c>
      <c r="C557" s="5">
        <f ca="1">IFERROR(__xludf.DUMMYFUNCTION("""COMPUTED_VALUE"""),240)</f>
        <v>240</v>
      </c>
      <c r="D557" s="5">
        <v>1</v>
      </c>
      <c r="E557" s="5" t="str">
        <f ca="1"/>
        <v>ST Courier</v>
      </c>
    </row>
    <row r="558" spans="1:5" ht="17.25">
      <c r="A558" s="9">
        <v>14281</v>
      </c>
      <c r="B558" s="10">
        <f ca="1">IFERROR(__xludf.DUMMYFUNCTION("""COMPUTED_VALUE"""),58101959366)</f>
        <v>58101959366</v>
      </c>
      <c r="C558" s="5">
        <f ca="1">IFERROR(__xludf.DUMMYFUNCTION("""COMPUTED_VALUE"""),215)</f>
        <v>215</v>
      </c>
      <c r="D558" s="5">
        <v>1</v>
      </c>
      <c r="E558" s="5" t="str">
        <f ca="1"/>
        <v>ST Courier</v>
      </c>
    </row>
    <row r="559" spans="1:5" ht="17.25">
      <c r="A559" s="9">
        <v>14280</v>
      </c>
      <c r="B559" s="10" t="str">
        <f ca="1">IFERROR(__xludf.DUMMYFUNCTION("""COMPUTED_VALUE"""),"C12383409")</f>
        <v>C12383409</v>
      </c>
      <c r="C559" s="5">
        <f ca="1">IFERROR(__xludf.DUMMYFUNCTION("""COMPUTED_VALUE"""),280)</f>
        <v>280</v>
      </c>
      <c r="D559" s="5">
        <v>1</v>
      </c>
      <c r="E559" s="5" t="str">
        <f ca="1"/>
        <v>DTDC</v>
      </c>
    </row>
    <row r="560" spans="1:5" ht="17.25">
      <c r="A560" s="9">
        <v>14279</v>
      </c>
      <c r="B560" s="10" t="str">
        <f ca="1">IFERROR(__xludf.DUMMYFUNCTION("""COMPUTED_VALUE"""),"C12383411")</f>
        <v>C12383411</v>
      </c>
      <c r="C560" s="5">
        <f ca="1">IFERROR(__xludf.DUMMYFUNCTION("""COMPUTED_VALUE"""),435)</f>
        <v>435</v>
      </c>
      <c r="D560" s="5">
        <v>1</v>
      </c>
      <c r="E560" s="5" t="str">
        <f ca="1"/>
        <v>DTDC</v>
      </c>
    </row>
    <row r="561" spans="1:5" ht="17.25">
      <c r="A561" s="9">
        <v>14278</v>
      </c>
      <c r="B561" s="10">
        <f ca="1">IFERROR(__xludf.DUMMYFUNCTION("""COMPUTED_VALUE"""),58101959392)</f>
        <v>58101959392</v>
      </c>
      <c r="C561" s="5">
        <f ca="1">IFERROR(__xludf.DUMMYFUNCTION("""COMPUTED_VALUE"""),280)</f>
        <v>280</v>
      </c>
      <c r="D561" s="5">
        <v>1</v>
      </c>
      <c r="E561" s="5" t="str">
        <f ca="1"/>
        <v>ST Courier</v>
      </c>
    </row>
    <row r="562" spans="1:5" ht="17.25">
      <c r="A562" s="9">
        <v>14277</v>
      </c>
      <c r="B562" s="10" t="str">
        <f ca="1">IFERROR(__xludf.DUMMYFUNCTION("""COMPUTED_VALUE"""),"C12383410")</f>
        <v>C12383410</v>
      </c>
      <c r="C562" s="5">
        <f ca="1">IFERROR(__xludf.DUMMYFUNCTION("""COMPUTED_VALUE"""),210)</f>
        <v>210</v>
      </c>
      <c r="D562" s="5">
        <v>1</v>
      </c>
      <c r="E562" s="5" t="str">
        <f ca="1"/>
        <v>DTDC</v>
      </c>
    </row>
    <row r="563" spans="1:5" ht="17.25">
      <c r="A563" s="9">
        <v>14276</v>
      </c>
      <c r="B563" s="10">
        <f ca="1">IFERROR(__xludf.DUMMYFUNCTION("""COMPUTED_VALUE"""),58101959333)</f>
        <v>58101959333</v>
      </c>
      <c r="C563" s="5">
        <f ca="1">IFERROR(__xludf.DUMMYFUNCTION("""COMPUTED_VALUE"""),390)</f>
        <v>390</v>
      </c>
      <c r="D563" s="5">
        <v>1</v>
      </c>
      <c r="E563" s="5" t="str">
        <f ca="1"/>
        <v>ST Courier</v>
      </c>
    </row>
    <row r="564" spans="1:5" ht="17.25">
      <c r="A564" s="9">
        <v>14275</v>
      </c>
      <c r="B564" s="10">
        <f ca="1">IFERROR(__xludf.DUMMYFUNCTION("""COMPUTED_VALUE"""),58101959344)</f>
        <v>58101959344</v>
      </c>
      <c r="C564" s="5">
        <f ca="1">IFERROR(__xludf.DUMMYFUNCTION("""COMPUTED_VALUE"""),320)</f>
        <v>320</v>
      </c>
      <c r="D564" s="5">
        <v>1</v>
      </c>
      <c r="E564" s="5" t="str">
        <f ca="1"/>
        <v>ST Courier</v>
      </c>
    </row>
    <row r="565" spans="1:5" ht="17.25">
      <c r="A565" s="9">
        <v>14274</v>
      </c>
      <c r="B565" s="10">
        <f ca="1">IFERROR(__xludf.DUMMYFUNCTION("""COMPUTED_VALUE"""),58101959403)</f>
        <v>58101959403</v>
      </c>
      <c r="C565" s="5">
        <f ca="1">IFERROR(__xludf.DUMMYFUNCTION("""COMPUTED_VALUE"""),285)</f>
        <v>285</v>
      </c>
      <c r="D565" s="5">
        <v>1</v>
      </c>
      <c r="E565" s="5" t="str">
        <f ca="1"/>
        <v>ST Courier</v>
      </c>
    </row>
    <row r="566" spans="1:5" ht="17.25">
      <c r="A566" s="9">
        <v>14273</v>
      </c>
      <c r="B566" s="10">
        <f ca="1">IFERROR(__xludf.DUMMYFUNCTION("""COMPUTED_VALUE"""),58101959370)</f>
        <v>58101959370</v>
      </c>
      <c r="C566" s="5">
        <f ca="1">IFERROR(__xludf.DUMMYFUNCTION("""COMPUTED_VALUE"""),120)</f>
        <v>120</v>
      </c>
      <c r="D566" s="5">
        <v>1</v>
      </c>
      <c r="E566" s="5" t="str">
        <f ca="1"/>
        <v>ST Courier</v>
      </c>
    </row>
    <row r="567" spans="1:5" ht="17.25">
      <c r="A567" s="9">
        <v>14303</v>
      </c>
      <c r="B567" s="10">
        <f ca="1">IFERROR(__xludf.DUMMYFUNCTION("""COMPUTED_VALUE"""),58103636990)</f>
        <v>58103636990</v>
      </c>
      <c r="C567" s="5">
        <f ca="1">IFERROR(__xludf.DUMMYFUNCTION("""COMPUTED_VALUE"""),120)</f>
        <v>120</v>
      </c>
      <c r="D567" s="5">
        <v>1</v>
      </c>
      <c r="E567" s="5" t="str">
        <f ca="1"/>
        <v>ST Courier</v>
      </c>
    </row>
    <row r="568" spans="1:5" ht="17.25">
      <c r="A568" s="9">
        <v>14302</v>
      </c>
      <c r="B568" s="10">
        <f ca="1">IFERROR(__xludf.DUMMYFUNCTION("""COMPUTED_VALUE"""),58103636986)</f>
        <v>58103636986</v>
      </c>
      <c r="C568" s="5">
        <f ca="1">IFERROR(__xludf.DUMMYFUNCTION("""COMPUTED_VALUE"""),120)</f>
        <v>120</v>
      </c>
      <c r="D568" s="5">
        <v>1</v>
      </c>
      <c r="E568" s="5" t="str">
        <f ca="1"/>
        <v>ST Courier</v>
      </c>
    </row>
    <row r="569" spans="1:5" ht="17.25">
      <c r="A569" s="9">
        <v>14301</v>
      </c>
      <c r="B569" s="10" t="str">
        <f ca="1">IFERROR(__xludf.DUMMYFUNCTION("""COMPUTED_VALUE"""),"C12383423")</f>
        <v>C12383423</v>
      </c>
      <c r="C569" s="5">
        <f ca="1">IFERROR(__xludf.DUMMYFUNCTION("""COMPUTED_VALUE"""),805)</f>
        <v>805</v>
      </c>
      <c r="D569" s="5">
        <v>1</v>
      </c>
      <c r="E569" s="5" t="str">
        <f ca="1"/>
        <v>DTDC</v>
      </c>
    </row>
    <row r="570" spans="1:5" ht="17.25">
      <c r="A570" s="9">
        <v>14300</v>
      </c>
      <c r="B570" s="10">
        <f ca="1">IFERROR(__xludf.DUMMYFUNCTION("""COMPUTED_VALUE"""),58103637550)</f>
        <v>58103637550</v>
      </c>
      <c r="C570" s="5">
        <f ca="1">IFERROR(__xludf.DUMMYFUNCTION("""COMPUTED_VALUE"""),495)</f>
        <v>495</v>
      </c>
      <c r="D570" s="5">
        <v>1</v>
      </c>
      <c r="E570" s="5" t="str">
        <f ca="1"/>
        <v>ST Courier</v>
      </c>
    </row>
    <row r="571" spans="1:5" ht="17.25">
      <c r="A571" s="9">
        <v>14299</v>
      </c>
      <c r="B571" s="10">
        <f ca="1">IFERROR(__xludf.DUMMYFUNCTION("""COMPUTED_VALUE"""),58103637045)</f>
        <v>58103637045</v>
      </c>
      <c r="C571" s="5">
        <f ca="1">IFERROR(__xludf.DUMMYFUNCTION("""COMPUTED_VALUE"""),450)</f>
        <v>450</v>
      </c>
      <c r="D571" s="5">
        <v>1</v>
      </c>
      <c r="E571" s="5" t="str">
        <f ca="1"/>
        <v>ST Courier</v>
      </c>
    </row>
    <row r="572" spans="1:5" ht="17.25">
      <c r="A572" s="9">
        <v>14298</v>
      </c>
      <c r="B572" s="10">
        <f ca="1">IFERROR(__xludf.DUMMYFUNCTION("""COMPUTED_VALUE"""),58103637561)</f>
        <v>58103637561</v>
      </c>
      <c r="C572" s="5">
        <f ca="1">IFERROR(__xludf.DUMMYFUNCTION("""COMPUTED_VALUE"""),725)</f>
        <v>725</v>
      </c>
      <c r="D572" s="5">
        <v>1</v>
      </c>
      <c r="E572" s="5" t="str">
        <f ca="1"/>
        <v>ST Courier</v>
      </c>
    </row>
    <row r="573" spans="1:5" ht="17.25">
      <c r="A573" s="9">
        <v>14297</v>
      </c>
      <c r="B573" s="10" t="str">
        <f ca="1">IFERROR(__xludf.DUMMYFUNCTION("""COMPUTED_VALUE"""),"C12383421")</f>
        <v>C12383421</v>
      </c>
      <c r="C573" s="5">
        <f ca="1">IFERROR(__xludf.DUMMYFUNCTION("""COMPUTED_VALUE"""),550)</f>
        <v>550</v>
      </c>
      <c r="D573" s="5">
        <v>1</v>
      </c>
      <c r="E573" s="5" t="str">
        <f ca="1"/>
        <v>DTDC</v>
      </c>
    </row>
    <row r="574" spans="1:5" ht="17.25">
      <c r="A574" s="9">
        <v>14296</v>
      </c>
      <c r="B574" s="10">
        <f ca="1">IFERROR(__xludf.DUMMYFUNCTION("""COMPUTED_VALUE"""),58103636942)</f>
        <v>58103636942</v>
      </c>
      <c r="C574" s="5">
        <f ca="1">IFERROR(__xludf.DUMMYFUNCTION("""COMPUTED_VALUE"""),70)</f>
        <v>70</v>
      </c>
      <c r="D574" s="5">
        <v>1</v>
      </c>
      <c r="E574" s="5" t="str">
        <f ca="1"/>
        <v>ST Courier</v>
      </c>
    </row>
    <row r="575" spans="1:5" ht="17.25">
      <c r="A575" s="9">
        <v>14295</v>
      </c>
      <c r="B575" s="10">
        <f ca="1">IFERROR(__xludf.DUMMYFUNCTION("""COMPUTED_VALUE"""),58103636931)</f>
        <v>58103636931</v>
      </c>
      <c r="C575" s="5">
        <f ca="1">IFERROR(__xludf.DUMMYFUNCTION("""COMPUTED_VALUE"""),210)</f>
        <v>210</v>
      </c>
      <c r="D575" s="5">
        <v>1</v>
      </c>
      <c r="E575" s="5" t="str">
        <f ca="1"/>
        <v>ST Courier</v>
      </c>
    </row>
    <row r="576" spans="1:5" ht="17.25">
      <c r="A576" s="9">
        <v>14294</v>
      </c>
      <c r="B576" s="10" t="str">
        <f ca="1">IFERROR(__xludf.DUMMYFUNCTION("""COMPUTED_VALUE"""),"C12383424")</f>
        <v>C12383424</v>
      </c>
      <c r="C576" s="5">
        <f ca="1">IFERROR(__xludf.DUMMYFUNCTION("""COMPUTED_VALUE"""),450)</f>
        <v>450</v>
      </c>
      <c r="D576" s="5">
        <v>1</v>
      </c>
      <c r="E576" s="5" t="str">
        <f ca="1"/>
        <v>DTDC</v>
      </c>
    </row>
    <row r="577" spans="1:5" ht="17.25">
      <c r="A577" s="9">
        <v>14293</v>
      </c>
      <c r="B577" s="10">
        <f ca="1">IFERROR(__xludf.DUMMYFUNCTION("""COMPUTED_VALUE"""),58103637524)</f>
        <v>58103637524</v>
      </c>
      <c r="C577" s="5">
        <f ca="1">IFERROR(__xludf.DUMMYFUNCTION("""COMPUTED_VALUE"""),390)</f>
        <v>390</v>
      </c>
      <c r="D577" s="5">
        <v>1</v>
      </c>
      <c r="E577" s="5" t="str">
        <f ca="1"/>
        <v>ST Courier</v>
      </c>
    </row>
    <row r="578" spans="1:5" ht="17.25">
      <c r="A578" s="9">
        <v>14292</v>
      </c>
      <c r="B578" s="10">
        <f ca="1">IFERROR(__xludf.DUMMYFUNCTION("""COMPUTED_VALUE"""),58103636964)</f>
        <v>58103636964</v>
      </c>
      <c r="C578" s="5">
        <f ca="1">IFERROR(__xludf.DUMMYFUNCTION("""COMPUTED_VALUE"""),170)</f>
        <v>170</v>
      </c>
      <c r="D578" s="5">
        <v>1</v>
      </c>
      <c r="E578" s="5" t="str">
        <f ca="1"/>
        <v>ST Courier</v>
      </c>
    </row>
    <row r="579" spans="1:5" ht="17.25">
      <c r="A579" s="9">
        <v>14291</v>
      </c>
      <c r="B579" s="10">
        <f ca="1">IFERROR(__xludf.DUMMYFUNCTION("""COMPUTED_VALUE"""),58103637001)</f>
        <v>58103637001</v>
      </c>
      <c r="C579" s="5">
        <f ca="1">IFERROR(__xludf.DUMMYFUNCTION("""COMPUTED_VALUE"""),260)</f>
        <v>260</v>
      </c>
      <c r="D579" s="5">
        <v>1</v>
      </c>
      <c r="E579" s="5" t="str">
        <f ca="1"/>
        <v>ST Courier</v>
      </c>
    </row>
    <row r="580" spans="1:5" ht="17.25">
      <c r="A580" s="9">
        <v>14290</v>
      </c>
      <c r="B580" s="10">
        <f ca="1">IFERROR(__xludf.DUMMYFUNCTION("""COMPUTED_VALUE"""),58103637012)</f>
        <v>58103637012</v>
      </c>
      <c r="C580" s="5">
        <f ca="1">IFERROR(__xludf.DUMMYFUNCTION("""COMPUTED_VALUE"""),425)</f>
        <v>425</v>
      </c>
      <c r="D580" s="5">
        <v>1</v>
      </c>
      <c r="E580" s="5" t="str">
        <f ca="1"/>
        <v>ST Courier</v>
      </c>
    </row>
    <row r="581" spans="1:5" ht="17.25">
      <c r="A581" s="9">
        <v>14289</v>
      </c>
      <c r="B581" s="10">
        <f ca="1">IFERROR(__xludf.DUMMYFUNCTION("""COMPUTED_VALUE"""),58103636975)</f>
        <v>58103636975</v>
      </c>
      <c r="C581" s="5">
        <f ca="1">IFERROR(__xludf.DUMMYFUNCTION("""COMPUTED_VALUE"""),240)</f>
        <v>240</v>
      </c>
      <c r="D581" s="5">
        <v>1</v>
      </c>
      <c r="E581" s="5" t="str">
        <f ca="1"/>
        <v>ST Courier</v>
      </c>
    </row>
    <row r="582" spans="1:5" ht="17.25">
      <c r="A582" s="9">
        <v>14288</v>
      </c>
      <c r="B582" s="10">
        <f ca="1">IFERROR(__xludf.DUMMYFUNCTION("""COMPUTED_VALUE"""),58103637023)</f>
        <v>58103637023</v>
      </c>
      <c r="C582" s="5">
        <f ca="1">IFERROR(__xludf.DUMMYFUNCTION("""COMPUTED_VALUE"""),120)</f>
        <v>120</v>
      </c>
      <c r="D582" s="5">
        <v>1</v>
      </c>
      <c r="E582" s="5" t="str">
        <f ca="1"/>
        <v>ST Courier</v>
      </c>
    </row>
    <row r="583" spans="1:5" ht="17.25">
      <c r="A583" s="9">
        <v>14287</v>
      </c>
      <c r="B583" s="10">
        <f ca="1">IFERROR(__xludf.DUMMYFUNCTION("""COMPUTED_VALUE"""),58103637513)</f>
        <v>58103637513</v>
      </c>
      <c r="C583" s="5">
        <f ca="1">IFERROR(__xludf.DUMMYFUNCTION("""COMPUTED_VALUE"""),275)</f>
        <v>275</v>
      </c>
      <c r="D583" s="5">
        <v>1</v>
      </c>
      <c r="E583" s="5" t="str">
        <f ca="1"/>
        <v>ST Courier</v>
      </c>
    </row>
    <row r="584" spans="1:5" ht="17.25">
      <c r="A584" s="9">
        <v>14286</v>
      </c>
      <c r="B584" s="10" t="str">
        <f ca="1">IFERROR(__xludf.DUMMYFUNCTION("""COMPUTED_VALUE"""),"C12383422")</f>
        <v>C12383422</v>
      </c>
      <c r="C584" s="5">
        <f ca="1">IFERROR(__xludf.DUMMYFUNCTION("""COMPUTED_VALUE"""),270)</f>
        <v>270</v>
      </c>
      <c r="D584" s="5">
        <v>1</v>
      </c>
      <c r="E584" s="5" t="str">
        <f ca="1"/>
        <v>DTDC</v>
      </c>
    </row>
    <row r="585" spans="1:5" ht="17.25">
      <c r="A585" s="9">
        <v>14285</v>
      </c>
      <c r="B585" s="10">
        <f ca="1">IFERROR(__xludf.DUMMYFUNCTION("""COMPUTED_VALUE"""),58103637034)</f>
        <v>58103637034</v>
      </c>
      <c r="C585" s="5">
        <f ca="1">IFERROR(__xludf.DUMMYFUNCTION("""COMPUTED_VALUE"""),885)</f>
        <v>885</v>
      </c>
      <c r="D585" s="5">
        <v>2</v>
      </c>
      <c r="E585" s="5" t="str">
        <f ca="1"/>
        <v>ST Courier</v>
      </c>
    </row>
    <row r="586" spans="1:5" ht="17.25">
      <c r="A586" s="9">
        <v>14284</v>
      </c>
      <c r="B586" s="10">
        <f ca="1">IFERROR(__xludf.DUMMYFUNCTION("""COMPUTED_VALUE"""),58103636953)</f>
        <v>58103636953</v>
      </c>
      <c r="C586" s="5">
        <f ca="1">IFERROR(__xludf.DUMMYFUNCTION("""COMPUTED_VALUE"""),120)</f>
        <v>120</v>
      </c>
      <c r="D586" s="5">
        <v>1</v>
      </c>
      <c r="E586" s="5" t="str">
        <f ca="1"/>
        <v>ST Courier</v>
      </c>
    </row>
    <row r="587" spans="1:5" ht="17.25">
      <c r="A587" s="9">
        <v>14306</v>
      </c>
      <c r="B587" s="10">
        <f ca="1">IFERROR(__xludf.DUMMYFUNCTION("""COMPUTED_VALUE"""),58103637631)</f>
        <v>58103637631</v>
      </c>
      <c r="C587" s="5">
        <f ca="1">IFERROR(__xludf.DUMMYFUNCTION("""COMPUTED_VALUE"""),2250)</f>
        <v>2250</v>
      </c>
      <c r="D587" s="5">
        <v>1</v>
      </c>
      <c r="E587" s="5" t="str">
        <f ca="1"/>
        <v>ST Courier</v>
      </c>
    </row>
    <row r="588" spans="1:5" ht="17.25">
      <c r="A588" s="9">
        <v>14305</v>
      </c>
      <c r="B588" s="10">
        <f ca="1">IFERROR(__xludf.DUMMYFUNCTION("""COMPUTED_VALUE"""),58103637620)</f>
        <v>58103637620</v>
      </c>
      <c r="C588" s="5">
        <f ca="1">IFERROR(__xludf.DUMMYFUNCTION("""COMPUTED_VALUE"""),70)</f>
        <v>70</v>
      </c>
      <c r="D588" s="5">
        <v>1</v>
      </c>
      <c r="E588" s="5" t="str">
        <f ca="1"/>
        <v>ST Courier</v>
      </c>
    </row>
    <row r="589" spans="1:5" ht="17.25">
      <c r="A589" s="9">
        <v>14304</v>
      </c>
      <c r="B589" s="10">
        <f ca="1">IFERROR(__xludf.DUMMYFUNCTION("""COMPUTED_VALUE"""),58103637583)</f>
        <v>58103637583</v>
      </c>
      <c r="C589" s="5">
        <f ca="1">IFERROR(__xludf.DUMMYFUNCTION("""COMPUTED_VALUE"""),210)</f>
        <v>210</v>
      </c>
      <c r="D589" s="5">
        <v>1</v>
      </c>
      <c r="E589" s="5" t="str">
        <f ca="1"/>
        <v>ST Courier</v>
      </c>
    </row>
    <row r="590" spans="1:5" ht="17.25">
      <c r="A590" s="9">
        <v>14333</v>
      </c>
      <c r="B590" s="10">
        <f ca="1">IFERROR(__xludf.DUMMYFUNCTION("""COMPUTED_VALUE"""),58103638891)</f>
        <v>58103638891</v>
      </c>
      <c r="C590" s="5">
        <f ca="1">IFERROR(__xludf.DUMMYFUNCTION("""COMPUTED_VALUE"""),380)</f>
        <v>380</v>
      </c>
      <c r="D590" s="5">
        <v>1</v>
      </c>
      <c r="E590" s="5" t="str">
        <f ca="1"/>
        <v>ST Courier</v>
      </c>
    </row>
    <row r="591" spans="1:5" ht="17.25">
      <c r="A591" s="9">
        <v>14332</v>
      </c>
      <c r="B591" s="10">
        <f ca="1">IFERROR(__xludf.DUMMYFUNCTION("""COMPUTED_VALUE"""),58103638751)</f>
        <v>58103638751</v>
      </c>
      <c r="C591" s="5">
        <f ca="1">IFERROR(__xludf.DUMMYFUNCTION("""COMPUTED_VALUE"""),240)</f>
        <v>240</v>
      </c>
      <c r="D591" s="5">
        <v>1</v>
      </c>
      <c r="E591" s="5" t="str">
        <f ca="1"/>
        <v>ST Courier</v>
      </c>
    </row>
    <row r="592" spans="1:5" ht="17.25">
      <c r="A592" s="9">
        <v>14331</v>
      </c>
      <c r="B592" s="10">
        <f ca="1">IFERROR(__xludf.DUMMYFUNCTION("""COMPUTED_VALUE"""),58103638740)</f>
        <v>58103638740</v>
      </c>
      <c r="C592" s="5">
        <f ca="1">IFERROR(__xludf.DUMMYFUNCTION("""COMPUTED_VALUE"""),2900)</f>
        <v>2900</v>
      </c>
      <c r="D592" s="5">
        <v>1</v>
      </c>
      <c r="E592" s="5" t="str">
        <f ca="1"/>
        <v>ST Courier</v>
      </c>
    </row>
    <row r="593" spans="1:5" ht="17.25">
      <c r="A593" s="9">
        <v>14330</v>
      </c>
      <c r="B593" s="10">
        <f ca="1">IFERROR(__xludf.DUMMYFUNCTION("""COMPUTED_VALUE"""),58103638924)</f>
        <v>58103638924</v>
      </c>
      <c r="C593" s="5">
        <f ca="1">IFERROR(__xludf.DUMMYFUNCTION("""COMPUTED_VALUE"""),890)</f>
        <v>890</v>
      </c>
      <c r="D593" s="5">
        <v>1</v>
      </c>
      <c r="E593" s="5" t="str">
        <f ca="1"/>
        <v>ST Courier</v>
      </c>
    </row>
    <row r="594" spans="1:5" ht="17.25">
      <c r="A594" s="9">
        <v>14329</v>
      </c>
      <c r="B594" s="10" t="str">
        <f ca="1">IFERROR(__xludf.DUMMYFUNCTION("""COMPUTED_VALUE"""),"#N/A")</f>
        <v>#N/A</v>
      </c>
      <c r="C594" s="5" t="str">
        <f ca="1">IFERROR(__xludf.DUMMYFUNCTION("""COMPUTED_VALUE"""),"#N/A")</f>
        <v>#N/A</v>
      </c>
      <c r="D594" s="5">
        <v>1</v>
      </c>
      <c r="E594" s="5" t="str">
        <f ca="1"/>
        <v>Unknown</v>
      </c>
    </row>
    <row r="595" spans="1:5" ht="17.25">
      <c r="A595" s="9">
        <v>14328</v>
      </c>
      <c r="B595" s="10">
        <f ca="1">IFERROR(__xludf.DUMMYFUNCTION("""COMPUTED_VALUE"""),58103638876)</f>
        <v>58103638876</v>
      </c>
      <c r="C595" s="5">
        <f ca="1">IFERROR(__xludf.DUMMYFUNCTION("""COMPUTED_VALUE"""),700)</f>
        <v>700</v>
      </c>
      <c r="D595" s="5">
        <v>1</v>
      </c>
      <c r="E595" s="5" t="str">
        <f ca="1"/>
        <v>ST Courier</v>
      </c>
    </row>
    <row r="596" spans="1:5" ht="17.25">
      <c r="A596" s="9">
        <v>14327</v>
      </c>
      <c r="B596" s="10">
        <f ca="1">IFERROR(__xludf.DUMMYFUNCTION("""COMPUTED_VALUE"""),58103638832)</f>
        <v>58103638832</v>
      </c>
      <c r="C596" s="5">
        <f ca="1">IFERROR(__xludf.DUMMYFUNCTION("""COMPUTED_VALUE"""),210)</f>
        <v>210</v>
      </c>
      <c r="D596" s="5">
        <v>1</v>
      </c>
      <c r="E596" s="5" t="str">
        <f ca="1"/>
        <v>ST Courier</v>
      </c>
    </row>
    <row r="597" spans="1:5" ht="17.25">
      <c r="A597" s="9">
        <v>14326</v>
      </c>
      <c r="B597" s="10">
        <f ca="1">IFERROR(__xludf.DUMMYFUNCTION("""COMPUTED_VALUE"""),58103638821)</f>
        <v>58103638821</v>
      </c>
      <c r="C597" s="5">
        <f ca="1">IFERROR(__xludf.DUMMYFUNCTION("""COMPUTED_VALUE"""),400)</f>
        <v>400</v>
      </c>
      <c r="D597" s="5">
        <v>1</v>
      </c>
      <c r="E597" s="5" t="str">
        <f ca="1"/>
        <v>ST Courier</v>
      </c>
    </row>
    <row r="598" spans="1:5" ht="17.25">
      <c r="A598" s="9">
        <v>14325</v>
      </c>
      <c r="B598" s="10">
        <f ca="1">IFERROR(__xludf.DUMMYFUNCTION("""COMPUTED_VALUE"""),58103638784)</f>
        <v>58103638784</v>
      </c>
      <c r="C598" s="5">
        <f ca="1">IFERROR(__xludf.DUMMYFUNCTION("""COMPUTED_VALUE"""),890)</f>
        <v>890</v>
      </c>
      <c r="D598" s="5">
        <v>1</v>
      </c>
      <c r="E598" s="5" t="str">
        <f ca="1"/>
        <v>ST Courier</v>
      </c>
    </row>
    <row r="599" spans="1:5" ht="17.25">
      <c r="A599" s="9">
        <v>14324</v>
      </c>
      <c r="B599" s="10">
        <f ca="1">IFERROR(__xludf.DUMMYFUNCTION("""COMPUTED_VALUE"""),58103638865)</f>
        <v>58103638865</v>
      </c>
      <c r="C599" s="5">
        <f ca="1">IFERROR(__xludf.DUMMYFUNCTION("""COMPUTED_VALUE"""),380)</f>
        <v>380</v>
      </c>
      <c r="D599" s="5">
        <v>1</v>
      </c>
      <c r="E599" s="5" t="str">
        <f ca="1"/>
        <v>ST Courier</v>
      </c>
    </row>
    <row r="600" spans="1:5" ht="17.25">
      <c r="A600" s="9">
        <v>14323</v>
      </c>
      <c r="B600" s="10">
        <f ca="1">IFERROR(__xludf.DUMMYFUNCTION("""COMPUTED_VALUE"""),58103638913)</f>
        <v>58103638913</v>
      </c>
      <c r="C600" s="5">
        <f ca="1">IFERROR(__xludf.DUMMYFUNCTION("""COMPUTED_VALUE"""),280)</f>
        <v>280</v>
      </c>
      <c r="D600" s="5">
        <v>1</v>
      </c>
      <c r="E600" s="5" t="str">
        <f ca="1"/>
        <v>ST Courier</v>
      </c>
    </row>
    <row r="601" spans="1:5" ht="17.25">
      <c r="A601" s="9">
        <v>14322</v>
      </c>
      <c r="B601" s="10" t="str">
        <f ca="1">IFERROR(__xludf.DUMMYFUNCTION("""COMPUTED_VALUE"""),"C12383550")</f>
        <v>C12383550</v>
      </c>
      <c r="C601" s="5">
        <f ca="1">IFERROR(__xludf.DUMMYFUNCTION("""COMPUTED_VALUE"""),500)</f>
        <v>500</v>
      </c>
      <c r="D601" s="5">
        <v>1</v>
      </c>
      <c r="E601" s="5" t="str">
        <f ca="1"/>
        <v>DTDC</v>
      </c>
    </row>
    <row r="602" spans="1:5" ht="17.25">
      <c r="A602" s="9">
        <v>14321</v>
      </c>
      <c r="B602" s="10">
        <f ca="1">IFERROR(__xludf.DUMMYFUNCTION("""COMPUTED_VALUE"""),58103638703)</f>
        <v>58103638703</v>
      </c>
      <c r="C602" s="5">
        <f ca="1">IFERROR(__xludf.DUMMYFUNCTION("""COMPUTED_VALUE"""),270)</f>
        <v>270</v>
      </c>
      <c r="D602" s="5">
        <v>1</v>
      </c>
      <c r="E602" s="5" t="str">
        <f ca="1"/>
        <v>ST Courier</v>
      </c>
    </row>
    <row r="603" spans="1:5" ht="17.25">
      <c r="A603" s="9">
        <v>14320</v>
      </c>
      <c r="B603" s="10">
        <f ca="1">IFERROR(__xludf.DUMMYFUNCTION("""COMPUTED_VALUE"""),58103638736)</f>
        <v>58103638736</v>
      </c>
      <c r="C603" s="5">
        <f ca="1">IFERROR(__xludf.DUMMYFUNCTION("""COMPUTED_VALUE"""),70)</f>
        <v>70</v>
      </c>
      <c r="D603" s="5">
        <v>1</v>
      </c>
      <c r="E603" s="5" t="str">
        <f ca="1"/>
        <v>ST Courier</v>
      </c>
    </row>
    <row r="604" spans="1:5" ht="17.25">
      <c r="A604" s="9">
        <v>14319</v>
      </c>
      <c r="B604" s="10">
        <f ca="1">IFERROR(__xludf.DUMMYFUNCTION("""COMPUTED_VALUE"""),58103638810)</f>
        <v>58103638810</v>
      </c>
      <c r="C604" s="5">
        <f ca="1">IFERROR(__xludf.DUMMYFUNCTION("""COMPUTED_VALUE"""),210)</f>
        <v>210</v>
      </c>
      <c r="D604" s="5">
        <v>1</v>
      </c>
      <c r="E604" s="5" t="str">
        <f ca="1"/>
        <v>ST Courier</v>
      </c>
    </row>
    <row r="605" spans="1:5" ht="17.25">
      <c r="A605" s="9">
        <v>14318</v>
      </c>
      <c r="B605" s="10">
        <f ca="1">IFERROR(__xludf.DUMMYFUNCTION("""COMPUTED_VALUE"""),58103638972)</f>
        <v>58103638972</v>
      </c>
      <c r="C605" s="5">
        <f ca="1">IFERROR(__xludf.DUMMYFUNCTION("""COMPUTED_VALUE"""),740)</f>
        <v>740</v>
      </c>
      <c r="D605" s="5">
        <v>1</v>
      </c>
      <c r="E605" s="5" t="str">
        <f ca="1"/>
        <v>ST Courier</v>
      </c>
    </row>
    <row r="606" spans="1:5" ht="17.25">
      <c r="A606" s="9">
        <v>14317</v>
      </c>
      <c r="B606" s="10" t="str">
        <f ca="1">IFERROR(__xludf.DUMMYFUNCTION("""COMPUTED_VALUE"""),"C12383547")</f>
        <v>C12383547</v>
      </c>
      <c r="C606" s="5">
        <f ca="1">IFERROR(__xludf.DUMMYFUNCTION("""COMPUTED_VALUE"""),660)</f>
        <v>660</v>
      </c>
      <c r="D606" s="5">
        <v>1</v>
      </c>
      <c r="E606" s="5" t="str">
        <f ca="1"/>
        <v>DTDC</v>
      </c>
    </row>
    <row r="607" spans="1:5" ht="17.25">
      <c r="A607" s="9">
        <v>14316</v>
      </c>
      <c r="B607" s="10">
        <f ca="1">IFERROR(__xludf.DUMMYFUNCTION("""COMPUTED_VALUE"""),58103638725)</f>
        <v>58103638725</v>
      </c>
      <c r="C607" s="5">
        <f ca="1">IFERROR(__xludf.DUMMYFUNCTION("""COMPUTED_VALUE"""),70)</f>
        <v>70</v>
      </c>
      <c r="D607" s="5">
        <v>1</v>
      </c>
      <c r="E607" s="5" t="str">
        <f ca="1"/>
        <v>ST Courier</v>
      </c>
    </row>
    <row r="608" spans="1:5" ht="17.25">
      <c r="A608" s="9">
        <v>14315</v>
      </c>
      <c r="B608" s="10">
        <f ca="1">IFERROR(__xludf.DUMMYFUNCTION("""COMPUTED_VALUE"""),58103638773)</f>
        <v>58103638773</v>
      </c>
      <c r="C608" s="5">
        <f ca="1">IFERROR(__xludf.DUMMYFUNCTION("""COMPUTED_VALUE"""),240)</f>
        <v>240</v>
      </c>
      <c r="D608" s="5">
        <v>1</v>
      </c>
      <c r="E608" s="5" t="str">
        <f ca="1"/>
        <v>ST Courier</v>
      </c>
    </row>
    <row r="609" spans="1:5" ht="17.25">
      <c r="A609" s="9">
        <v>14314</v>
      </c>
      <c r="B609" s="10">
        <f ca="1">IFERROR(__xludf.DUMMYFUNCTION("""COMPUTED_VALUE"""),58103638762)</f>
        <v>58103638762</v>
      </c>
      <c r="C609" s="5">
        <f ca="1">IFERROR(__xludf.DUMMYFUNCTION("""COMPUTED_VALUE"""),120)</f>
        <v>120</v>
      </c>
      <c r="D609" s="5">
        <v>1</v>
      </c>
      <c r="E609" s="5" t="str">
        <f ca="1"/>
        <v>ST Courier</v>
      </c>
    </row>
    <row r="610" spans="1:5" ht="17.25">
      <c r="A610" s="9">
        <v>14313</v>
      </c>
      <c r="B610" s="10">
        <f ca="1">IFERROR(__xludf.DUMMYFUNCTION("""COMPUTED_VALUE"""),58103638843)</f>
        <v>58103638843</v>
      </c>
      <c r="C610" s="5">
        <f ca="1">IFERROR(__xludf.DUMMYFUNCTION("""COMPUTED_VALUE"""),240)</f>
        <v>240</v>
      </c>
      <c r="D610" s="5">
        <v>1</v>
      </c>
      <c r="E610" s="5" t="str">
        <f ca="1"/>
        <v>ST Courier</v>
      </c>
    </row>
    <row r="611" spans="1:5" ht="17.25">
      <c r="A611" s="9">
        <v>14312</v>
      </c>
      <c r="B611" s="10">
        <f ca="1">IFERROR(__xludf.DUMMYFUNCTION("""COMPUTED_VALUE"""),58103638795)</f>
        <v>58103638795</v>
      </c>
      <c r="C611" s="5">
        <f ca="1">IFERROR(__xludf.DUMMYFUNCTION("""COMPUTED_VALUE"""),480)</f>
        <v>480</v>
      </c>
      <c r="D611" s="5">
        <v>1</v>
      </c>
      <c r="E611" s="5" t="str">
        <f ca="1"/>
        <v>ST Courier</v>
      </c>
    </row>
    <row r="612" spans="1:5" ht="17.25">
      <c r="A612" s="9">
        <v>14311</v>
      </c>
      <c r="B612" s="10">
        <f ca="1">IFERROR(__xludf.DUMMYFUNCTION("""COMPUTED_VALUE"""),58103639893)</f>
        <v>58103639893</v>
      </c>
      <c r="C612" s="5">
        <f ca="1">IFERROR(__xludf.DUMMYFUNCTION("""COMPUTED_VALUE"""),370)</f>
        <v>370</v>
      </c>
      <c r="D612" s="5">
        <v>1</v>
      </c>
      <c r="E612" s="5" t="str">
        <f ca="1"/>
        <v>ST Courier</v>
      </c>
    </row>
    <row r="613" spans="1:5" ht="17.25">
      <c r="A613" s="9">
        <v>14310</v>
      </c>
      <c r="B613" s="10">
        <f ca="1">IFERROR(__xludf.DUMMYFUNCTION("""COMPUTED_VALUE"""),58103638806)</f>
        <v>58103638806</v>
      </c>
      <c r="C613" s="5">
        <f ca="1">IFERROR(__xludf.DUMMYFUNCTION("""COMPUTED_VALUE"""),14310)</f>
        <v>14310</v>
      </c>
      <c r="D613" s="5">
        <v>1</v>
      </c>
      <c r="E613" s="5" t="str">
        <f ca="1"/>
        <v>ST Courier</v>
      </c>
    </row>
    <row r="614" spans="1:5" ht="17.25">
      <c r="A614" s="9">
        <v>14309</v>
      </c>
      <c r="B614" s="10">
        <f ca="1">IFERROR(__xludf.DUMMYFUNCTION("""COMPUTED_VALUE"""),58103638961)</f>
        <v>58103638961</v>
      </c>
      <c r="C614" s="5">
        <f ca="1">IFERROR(__xludf.DUMMYFUNCTION("""COMPUTED_VALUE"""),580)</f>
        <v>580</v>
      </c>
      <c r="D614" s="5">
        <v>1</v>
      </c>
      <c r="E614" s="5" t="str">
        <f ca="1"/>
        <v>ST Courier</v>
      </c>
    </row>
    <row r="615" spans="1:5" ht="17.25">
      <c r="A615" s="9">
        <v>14308</v>
      </c>
      <c r="B615" s="10">
        <f ca="1">IFERROR(__xludf.DUMMYFUNCTION("""COMPUTED_VALUE"""),58103638935)</f>
        <v>58103638935</v>
      </c>
      <c r="C615" s="5">
        <f ca="1">IFERROR(__xludf.DUMMYFUNCTION("""COMPUTED_VALUE"""),260)</f>
        <v>260</v>
      </c>
      <c r="D615" s="5">
        <v>1</v>
      </c>
      <c r="E615" s="5" t="str">
        <f ca="1"/>
        <v>ST Courier</v>
      </c>
    </row>
    <row r="616" spans="1:5" ht="17.25">
      <c r="A616" s="9">
        <v>14307</v>
      </c>
      <c r="B616" s="10">
        <f ca="1">IFERROR(__xludf.DUMMYFUNCTION("""COMPUTED_VALUE"""),58103638902)</f>
        <v>58103638902</v>
      </c>
      <c r="C616" s="5">
        <f ca="1">IFERROR(__xludf.DUMMYFUNCTION("""COMPUTED_VALUE"""),390)</f>
        <v>390</v>
      </c>
      <c r="D616" s="5">
        <v>1</v>
      </c>
      <c r="E616" s="5" t="str">
        <f ca="1"/>
        <v>ST Courier</v>
      </c>
    </row>
    <row r="617" spans="1:5" ht="17.25">
      <c r="A617" s="9">
        <v>14341</v>
      </c>
      <c r="B617" s="10" t="str">
        <f ca="1">IFERROR(__xludf.DUMMYFUNCTION("""COMPUTED_VALUE"""),"#N/A")</f>
        <v>#N/A</v>
      </c>
      <c r="C617" s="5" t="str">
        <f ca="1">IFERROR(__xludf.DUMMYFUNCTION("""COMPUTED_VALUE"""),"#N/A")</f>
        <v>#N/A</v>
      </c>
      <c r="D617" s="5">
        <v>1</v>
      </c>
      <c r="E617" s="5" t="str">
        <f ca="1"/>
        <v>Unknown</v>
      </c>
    </row>
    <row r="618" spans="1:5" ht="17.25">
      <c r="A618" s="9">
        <v>14340</v>
      </c>
      <c r="B618" s="10">
        <f ca="1">IFERROR(__xludf.DUMMYFUNCTION("""COMPUTED_VALUE"""),58103640475)</f>
        <v>58103640475</v>
      </c>
      <c r="C618" s="5">
        <f ca="1">IFERROR(__xludf.DUMMYFUNCTION("""COMPUTED_VALUE"""),310)</f>
        <v>310</v>
      </c>
      <c r="D618" s="5">
        <v>1</v>
      </c>
      <c r="E618" s="5" t="str">
        <f ca="1"/>
        <v>ST Courier</v>
      </c>
    </row>
    <row r="619" spans="1:5" ht="17.25">
      <c r="A619" s="9">
        <v>14339</v>
      </c>
      <c r="B619" s="10">
        <f ca="1">IFERROR(__xludf.DUMMYFUNCTION("""COMPUTED_VALUE"""),58103640291)</f>
        <v>58103640291</v>
      </c>
      <c r="C619" s="5">
        <f ca="1">IFERROR(__xludf.DUMMYFUNCTION("""COMPUTED_VALUE"""),268)</f>
        <v>268</v>
      </c>
      <c r="D619" s="5">
        <v>1</v>
      </c>
      <c r="E619" s="5" t="str">
        <f ca="1"/>
        <v>ST Courier</v>
      </c>
    </row>
    <row r="620" spans="1:5" ht="17.25">
      <c r="A620" s="9">
        <v>14338</v>
      </c>
      <c r="B620" s="10">
        <f ca="1">IFERROR(__xludf.DUMMYFUNCTION("""COMPUTED_VALUE"""),58103640070)</f>
        <v>58103640070</v>
      </c>
      <c r="C620" s="5">
        <f ca="1">IFERROR(__xludf.DUMMYFUNCTION("""COMPUTED_VALUE"""),260)</f>
        <v>260</v>
      </c>
      <c r="D620" s="5">
        <v>1</v>
      </c>
      <c r="E620" s="5" t="str">
        <f ca="1"/>
        <v>ST Courier</v>
      </c>
    </row>
    <row r="621" spans="1:5" ht="17.25">
      <c r="A621" s="9">
        <v>14337</v>
      </c>
      <c r="B621" s="10">
        <f ca="1">IFERROR(__xludf.DUMMYFUNCTION("""COMPUTED_VALUE"""),58103640394)</f>
        <v>58103640394</v>
      </c>
      <c r="C621" s="5">
        <f ca="1">IFERROR(__xludf.DUMMYFUNCTION("""COMPUTED_VALUE"""),385)</f>
        <v>385</v>
      </c>
      <c r="D621" s="5">
        <v>1</v>
      </c>
      <c r="E621" s="5" t="str">
        <f ca="1"/>
        <v>ST Courier</v>
      </c>
    </row>
    <row r="622" spans="1:5" ht="17.25">
      <c r="A622" s="9">
        <v>14336</v>
      </c>
      <c r="B622" s="10">
        <f ca="1">IFERROR(__xludf.DUMMYFUNCTION("""COMPUTED_VALUE"""),58103640372)</f>
        <v>58103640372</v>
      </c>
      <c r="C622" s="5">
        <f ca="1">IFERROR(__xludf.DUMMYFUNCTION("""COMPUTED_VALUE"""),670)</f>
        <v>670</v>
      </c>
      <c r="D622" s="5">
        <v>1</v>
      </c>
      <c r="E622" s="5" t="str">
        <f ca="1"/>
        <v>ST Courier</v>
      </c>
    </row>
    <row r="623" spans="1:5" ht="17.25">
      <c r="A623" s="9">
        <v>14335</v>
      </c>
      <c r="B623" s="10">
        <f ca="1">IFERROR(__xludf.DUMMYFUNCTION("""COMPUTED_VALUE"""),58103640792)</f>
        <v>58103640792</v>
      </c>
      <c r="C623" s="5">
        <f ca="1">IFERROR(__xludf.DUMMYFUNCTION("""COMPUTED_VALUE"""),14335)</f>
        <v>14335</v>
      </c>
      <c r="D623" s="5">
        <v>1</v>
      </c>
      <c r="E623" s="5" t="str">
        <f ca="1"/>
        <v>ST Courier</v>
      </c>
    </row>
    <row r="624" spans="1:5" ht="17.25">
      <c r="A624" s="9">
        <v>14334</v>
      </c>
      <c r="B624" s="10" t="str">
        <f ca="1">IFERROR(__xludf.DUMMYFUNCTION("""COMPUTED_VALUE"""),"C12383533")</f>
        <v>C12383533</v>
      </c>
      <c r="C624" s="5">
        <f ca="1">IFERROR(__xludf.DUMMYFUNCTION("""COMPUTED_VALUE"""),120)</f>
        <v>120</v>
      </c>
      <c r="D624" s="5">
        <v>1</v>
      </c>
      <c r="E624" s="5" t="str">
        <f ca="1"/>
        <v>DTDC</v>
      </c>
    </row>
    <row r="625" spans="1:5" ht="17.25">
      <c r="A625" s="9">
        <v>14343</v>
      </c>
      <c r="B625" s="10">
        <f ca="1">IFERROR(__xludf.DUMMYFUNCTION("""COMPUTED_VALUE"""),58103640862)</f>
        <v>58103640862</v>
      </c>
      <c r="C625" s="5">
        <f ca="1">IFERROR(__xludf.DUMMYFUNCTION("""COMPUTED_VALUE"""),270)</f>
        <v>270</v>
      </c>
      <c r="D625" s="5">
        <v>1</v>
      </c>
      <c r="E625" s="5" t="str">
        <f ca="1"/>
        <v>ST Courier</v>
      </c>
    </row>
    <row r="626" spans="1:5" ht="17.25">
      <c r="A626" s="9">
        <v>14342</v>
      </c>
      <c r="B626" s="10" t="str">
        <f ca="1">IFERROR(__xludf.DUMMYFUNCTION("""COMPUTED_VALUE"""),"C12383526")</f>
        <v>C12383526</v>
      </c>
      <c r="C626" s="5">
        <f ca="1">IFERROR(__xludf.DUMMYFUNCTION("""COMPUTED_VALUE"""),295)</f>
        <v>295</v>
      </c>
      <c r="D626" s="5">
        <v>1</v>
      </c>
      <c r="E626" s="5" t="str">
        <f ca="1"/>
        <v>DTDC</v>
      </c>
    </row>
    <row r="627" spans="1:5" ht="17.25">
      <c r="A627" s="9">
        <v>14350</v>
      </c>
      <c r="B627" s="10">
        <f ca="1">IFERROR(__xludf.DUMMYFUNCTION("""COMPUTED_VALUE"""),58103641352)</f>
        <v>58103641352</v>
      </c>
      <c r="C627" s="5">
        <f ca="1">IFERROR(__xludf.DUMMYFUNCTION("""COMPUTED_VALUE"""),370)</f>
        <v>370</v>
      </c>
      <c r="D627" s="5">
        <v>1</v>
      </c>
      <c r="E627" s="5" t="str">
        <f ca="1"/>
        <v>ST Courier</v>
      </c>
    </row>
    <row r="628" spans="1:5" ht="17.25">
      <c r="A628" s="9">
        <v>14349</v>
      </c>
      <c r="B628" s="10" t="str">
        <f ca="1">IFERROR(__xludf.DUMMYFUNCTION("""COMPUTED_VALUE"""),"CT540958845IN")</f>
        <v>CT540958845IN</v>
      </c>
      <c r="C628" s="5">
        <f ca="1">IFERROR(__xludf.DUMMYFUNCTION("""COMPUTED_VALUE"""),640)</f>
        <v>640</v>
      </c>
      <c r="D628" s="5">
        <v>1</v>
      </c>
      <c r="E628" s="5" t="str">
        <f ca="1"/>
        <v>REGISTER PARCEL</v>
      </c>
    </row>
    <row r="629" spans="1:5" ht="17.25">
      <c r="A629" s="9">
        <v>14348</v>
      </c>
      <c r="B629" s="10">
        <f ca="1">IFERROR(__xludf.DUMMYFUNCTION("""COMPUTED_VALUE"""),58103641621)</f>
        <v>58103641621</v>
      </c>
      <c r="C629" s="5">
        <f ca="1">IFERROR(__xludf.DUMMYFUNCTION("""COMPUTED_VALUE"""),385)</f>
        <v>385</v>
      </c>
      <c r="D629" s="5">
        <v>1</v>
      </c>
      <c r="E629" s="5" t="str">
        <f ca="1"/>
        <v>ST Courier</v>
      </c>
    </row>
    <row r="630" spans="1:5" ht="17.25">
      <c r="A630" s="9">
        <v>14347</v>
      </c>
      <c r="B630" s="10">
        <f ca="1">IFERROR(__xludf.DUMMYFUNCTION("""COMPUTED_VALUE"""),58103641083)</f>
        <v>58103641083</v>
      </c>
      <c r="C630" s="5">
        <f ca="1">IFERROR(__xludf.DUMMYFUNCTION("""COMPUTED_VALUE"""),275)</f>
        <v>275</v>
      </c>
      <c r="D630" s="5">
        <v>1</v>
      </c>
      <c r="E630" s="5" t="str">
        <f ca="1"/>
        <v>ST Courier</v>
      </c>
    </row>
    <row r="631" spans="1:5" ht="17.25">
      <c r="A631" s="9">
        <v>14346</v>
      </c>
      <c r="B631" s="10">
        <f ca="1">IFERROR(__xludf.DUMMYFUNCTION("""COMPUTED_VALUE"""),58103641315)</f>
        <v>58103641315</v>
      </c>
      <c r="C631" s="5">
        <f ca="1">IFERROR(__xludf.DUMMYFUNCTION("""COMPUTED_VALUE"""),240)</f>
        <v>240</v>
      </c>
      <c r="D631" s="5">
        <v>1</v>
      </c>
      <c r="E631" s="5" t="str">
        <f ca="1"/>
        <v>ST Courier</v>
      </c>
    </row>
    <row r="632" spans="1:5" ht="17.25">
      <c r="A632" s="9">
        <v>14345</v>
      </c>
      <c r="B632" s="10">
        <f ca="1">IFERROR(__xludf.DUMMYFUNCTION("""COMPUTED_VALUE"""),58103641444)</f>
        <v>58103641444</v>
      </c>
      <c r="C632" s="5">
        <f ca="1">IFERROR(__xludf.DUMMYFUNCTION("""COMPUTED_VALUE"""),912)</f>
        <v>912</v>
      </c>
      <c r="D632" s="5">
        <v>1</v>
      </c>
      <c r="E632" s="5" t="str">
        <f ca="1"/>
        <v>ST Courier</v>
      </c>
    </row>
    <row r="633" spans="1:5" ht="17.25">
      <c r="A633" s="9">
        <v>14344</v>
      </c>
      <c r="B633" s="10">
        <f ca="1">IFERROR(__xludf.DUMMYFUNCTION("""COMPUTED_VALUE"""),58103641282)</f>
        <v>58103641282</v>
      </c>
      <c r="C633" s="5">
        <f ca="1">IFERROR(__xludf.DUMMYFUNCTION("""COMPUTED_VALUE"""),230)</f>
        <v>230</v>
      </c>
      <c r="D633" s="5">
        <v>1</v>
      </c>
      <c r="E633" s="5" t="str">
        <f ca="1"/>
        <v>ST Courier</v>
      </c>
    </row>
    <row r="634" spans="1:5" ht="17.25">
      <c r="A634" s="9">
        <v>14365</v>
      </c>
      <c r="B634" s="10">
        <f ca="1">IFERROR(__xludf.DUMMYFUNCTION("""COMPUTED_VALUE"""),58103644314)</f>
        <v>58103644314</v>
      </c>
      <c r="C634" s="5">
        <f ca="1">IFERROR(__xludf.DUMMYFUNCTION("""COMPUTED_VALUE"""),210)</f>
        <v>210</v>
      </c>
      <c r="D634" s="5">
        <v>1</v>
      </c>
      <c r="E634" s="5" t="str">
        <f ca="1"/>
        <v>ST Courier</v>
      </c>
    </row>
    <row r="635" spans="1:5" ht="17.25">
      <c r="A635" s="9">
        <v>14364</v>
      </c>
      <c r="B635" s="10">
        <f ca="1">IFERROR(__xludf.DUMMYFUNCTION("""COMPUTED_VALUE"""),58103644701)</f>
        <v>58103644701</v>
      </c>
      <c r="C635" s="5">
        <f ca="1">IFERROR(__xludf.DUMMYFUNCTION("""COMPUTED_VALUE"""),216)</f>
        <v>216</v>
      </c>
      <c r="D635" s="5">
        <v>1</v>
      </c>
      <c r="E635" s="5" t="str">
        <f ca="1"/>
        <v>ST Courier</v>
      </c>
    </row>
    <row r="636" spans="1:5" ht="17.25">
      <c r="A636" s="9">
        <v>14363</v>
      </c>
      <c r="B636" s="10">
        <f ca="1">IFERROR(__xludf.DUMMYFUNCTION("""COMPUTED_VALUE"""),58103644712)</f>
        <v>58103644712</v>
      </c>
      <c r="C636" s="5">
        <f ca="1">IFERROR(__xludf.DUMMYFUNCTION("""COMPUTED_VALUE"""),215)</f>
        <v>215</v>
      </c>
      <c r="D636" s="5">
        <v>1</v>
      </c>
      <c r="E636" s="5" t="str">
        <f ca="1"/>
        <v>ST Courier</v>
      </c>
    </row>
    <row r="637" spans="1:5" ht="17.25">
      <c r="A637" s="9">
        <v>14362</v>
      </c>
      <c r="B637" s="10">
        <f ca="1">IFERROR(__xludf.DUMMYFUNCTION("""COMPUTED_VALUE"""),58103641761)</f>
        <v>58103641761</v>
      </c>
      <c r="C637" s="5">
        <f ca="1">IFERROR(__xludf.DUMMYFUNCTION("""COMPUTED_VALUE"""),320)</f>
        <v>320</v>
      </c>
      <c r="D637" s="5">
        <v>1</v>
      </c>
      <c r="E637" s="5" t="str">
        <f ca="1"/>
        <v>ST Courier</v>
      </c>
    </row>
    <row r="638" spans="1:5" ht="17.25">
      <c r="A638" s="9">
        <v>14361</v>
      </c>
      <c r="B638" s="10">
        <f ca="1">IFERROR(__xludf.DUMMYFUNCTION("""COMPUTED_VALUE"""),58103644325)</f>
        <v>58103644325</v>
      </c>
      <c r="C638" s="5">
        <f ca="1">IFERROR(__xludf.DUMMYFUNCTION("""COMPUTED_VALUE"""),235)</f>
        <v>235</v>
      </c>
      <c r="D638" s="5">
        <v>1</v>
      </c>
      <c r="E638" s="5" t="str">
        <f ca="1"/>
        <v>ST Courier</v>
      </c>
    </row>
    <row r="639" spans="1:5" ht="17.25">
      <c r="A639" s="9">
        <v>14360</v>
      </c>
      <c r="B639" s="10">
        <f ca="1">IFERROR(__xludf.DUMMYFUNCTION("""COMPUTED_VALUE"""),58103641750)</f>
        <v>58103641750</v>
      </c>
      <c r="C639" s="5">
        <f ca="1">IFERROR(__xludf.DUMMYFUNCTION("""COMPUTED_VALUE"""),210)</f>
        <v>210</v>
      </c>
      <c r="D639" s="5">
        <v>1</v>
      </c>
      <c r="E639" s="5" t="str">
        <f ca="1"/>
        <v>ST Courier</v>
      </c>
    </row>
    <row r="640" spans="1:5" ht="17.25">
      <c r="A640" s="9">
        <v>14359</v>
      </c>
      <c r="B640" s="10">
        <f ca="1">IFERROR(__xludf.DUMMYFUNCTION("""COMPUTED_VALUE"""),58103644196)</f>
        <v>58103644196</v>
      </c>
      <c r="C640" s="5">
        <f ca="1">IFERROR(__xludf.DUMMYFUNCTION("""COMPUTED_VALUE"""),220)</f>
        <v>220</v>
      </c>
      <c r="D640" s="5">
        <v>1</v>
      </c>
      <c r="E640" s="5" t="str">
        <f ca="1"/>
        <v>ST Courier</v>
      </c>
    </row>
    <row r="641" spans="1:5" ht="17.25">
      <c r="A641" s="9">
        <v>14358</v>
      </c>
      <c r="B641" s="10">
        <f ca="1">IFERROR(__xludf.DUMMYFUNCTION("""COMPUTED_VALUE"""),58103643986)</f>
        <v>58103643986</v>
      </c>
      <c r="C641" s="5">
        <f ca="1">IFERROR(__xludf.DUMMYFUNCTION("""COMPUTED_VALUE"""),240)</f>
        <v>240</v>
      </c>
      <c r="D641" s="5">
        <v>1</v>
      </c>
      <c r="E641" s="5" t="str">
        <f ca="1"/>
        <v>ST Courier</v>
      </c>
    </row>
    <row r="642" spans="1:5" ht="17.25">
      <c r="A642" s="9">
        <v>14357</v>
      </c>
      <c r="B642" s="10">
        <f ca="1">IFERROR(__xludf.DUMMYFUNCTION("""COMPUTED_VALUE"""),58103644760)</f>
        <v>58103644760</v>
      </c>
      <c r="C642" s="5">
        <f ca="1">IFERROR(__xludf.DUMMYFUNCTION("""COMPUTED_VALUE"""),320)</f>
        <v>320</v>
      </c>
      <c r="D642" s="5">
        <v>1</v>
      </c>
      <c r="E642" s="5" t="str">
        <f ca="1"/>
        <v>ST Courier</v>
      </c>
    </row>
    <row r="643" spans="1:5" ht="17.25">
      <c r="A643" s="9">
        <v>14356</v>
      </c>
      <c r="B643" s="10" t="str">
        <f ca="1">IFERROR(__xludf.DUMMYFUNCTION("""COMPUTED_VALUE"""),"C12383520")</f>
        <v>C12383520</v>
      </c>
      <c r="C643" s="5">
        <f ca="1">IFERROR(__xludf.DUMMYFUNCTION("""COMPUTED_VALUE"""),490)</f>
        <v>490</v>
      </c>
      <c r="D643" s="5">
        <v>1</v>
      </c>
      <c r="E643" s="5" t="str">
        <f ca="1"/>
        <v>DTDC</v>
      </c>
    </row>
    <row r="644" spans="1:5" ht="17.25">
      <c r="A644" s="9">
        <v>14355</v>
      </c>
      <c r="B644" s="10">
        <f ca="1">IFERROR(__xludf.DUMMYFUNCTION("""COMPUTED_VALUE"""),58103643942)</f>
        <v>58103643942</v>
      </c>
      <c r="C644" s="5">
        <f ca="1">IFERROR(__xludf.DUMMYFUNCTION("""COMPUTED_VALUE"""),235)</f>
        <v>235</v>
      </c>
      <c r="D644" s="5">
        <v>1</v>
      </c>
      <c r="E644" s="5" t="str">
        <f ca="1"/>
        <v>ST Courier</v>
      </c>
    </row>
    <row r="645" spans="1:5" ht="17.25">
      <c r="A645" s="9">
        <v>14354</v>
      </c>
      <c r="B645" s="10">
        <f ca="1">IFERROR(__xludf.DUMMYFUNCTION("""COMPUTED_VALUE"""),58103644281)</f>
        <v>58103644281</v>
      </c>
      <c r="C645" s="5">
        <f ca="1">IFERROR(__xludf.DUMMYFUNCTION("""COMPUTED_VALUE"""),365)</f>
        <v>365</v>
      </c>
      <c r="D645" s="5">
        <v>1</v>
      </c>
      <c r="E645" s="5" t="str">
        <f ca="1"/>
        <v>ST Courier</v>
      </c>
    </row>
    <row r="646" spans="1:5" ht="17.25">
      <c r="A646" s="9">
        <v>14353</v>
      </c>
      <c r="B646" s="10">
        <f ca="1">IFERROR(__xludf.DUMMYFUNCTION("""COMPUTED_VALUE"""),58103644222)</f>
        <v>58103644222</v>
      </c>
      <c r="C646" s="5">
        <f ca="1">IFERROR(__xludf.DUMMYFUNCTION("""COMPUTED_VALUE"""),120)</f>
        <v>120</v>
      </c>
      <c r="D646" s="5">
        <v>1</v>
      </c>
      <c r="E646" s="5" t="str">
        <f ca="1"/>
        <v>ST Courier</v>
      </c>
    </row>
    <row r="647" spans="1:5" ht="17.25">
      <c r="A647" s="9">
        <v>14352</v>
      </c>
      <c r="B647" s="10">
        <f ca="1">IFERROR(__xludf.DUMMYFUNCTION("""COMPUTED_VALUE"""),58103644653)</f>
        <v>58103644653</v>
      </c>
      <c r="C647" s="5">
        <f ca="1">IFERROR(__xludf.DUMMYFUNCTION("""COMPUTED_VALUE"""),70)</f>
        <v>70</v>
      </c>
      <c r="D647" s="5">
        <v>1</v>
      </c>
      <c r="E647" s="5" t="str">
        <f ca="1"/>
        <v>ST Courier</v>
      </c>
    </row>
    <row r="648" spans="1:5" ht="17.25">
      <c r="A648" s="9">
        <v>14351</v>
      </c>
      <c r="B648" s="10" t="str">
        <f ca="1">IFERROR(__xludf.DUMMYFUNCTION("""COMPUTED_VALUE"""),"C12383519")</f>
        <v>C12383519</v>
      </c>
      <c r="C648" s="5">
        <f ca="1">IFERROR(__xludf.DUMMYFUNCTION("""COMPUTED_VALUE"""),380)</f>
        <v>380</v>
      </c>
      <c r="D648" s="5">
        <v>1</v>
      </c>
      <c r="E648" s="5" t="str">
        <f ca="1"/>
        <v>DTDC</v>
      </c>
    </row>
    <row r="649" spans="1:5" ht="17.25">
      <c r="A649" s="9">
        <v>14386</v>
      </c>
      <c r="B649" s="10" t="str">
        <f ca="1">IFERROR(__xludf.DUMMYFUNCTION("""COMPUTED_VALUE"""),"C12383502")</f>
        <v>C12383502</v>
      </c>
      <c r="C649" s="5">
        <f ca="1">IFERROR(__xludf.DUMMYFUNCTION("""COMPUTED_VALUE"""),445)</f>
        <v>445</v>
      </c>
      <c r="D649" s="5">
        <v>1</v>
      </c>
      <c r="E649" s="5" t="str">
        <f ca="1"/>
        <v>DTDC</v>
      </c>
    </row>
    <row r="650" spans="1:5" ht="17.25">
      <c r="A650" s="9">
        <v>14385</v>
      </c>
      <c r="B650" s="10">
        <f ca="1">IFERROR(__xludf.DUMMYFUNCTION("""COMPUTED_VALUE"""),58103642111)</f>
        <v>58103642111</v>
      </c>
      <c r="C650" s="5">
        <f ca="1">IFERROR(__xludf.DUMMYFUNCTION("""COMPUTED_VALUE"""),280)</f>
        <v>280</v>
      </c>
      <c r="D650" s="5">
        <v>1</v>
      </c>
      <c r="E650" s="5" t="str">
        <f ca="1"/>
        <v>ST Courier</v>
      </c>
    </row>
    <row r="651" spans="1:5" ht="17.25">
      <c r="A651" s="9">
        <v>14384</v>
      </c>
      <c r="B651" s="10">
        <f ca="1">IFERROR(__xludf.DUMMYFUNCTION("""COMPUTED_VALUE"""),58103642192)</f>
        <v>58103642192</v>
      </c>
      <c r="C651" s="5">
        <f ca="1">IFERROR(__xludf.DUMMYFUNCTION("""COMPUTED_VALUE"""),70)</f>
        <v>70</v>
      </c>
      <c r="D651" s="5">
        <v>1</v>
      </c>
      <c r="E651" s="5" t="str">
        <f ca="1"/>
        <v>ST Courier</v>
      </c>
    </row>
    <row r="652" spans="1:5" ht="17.25">
      <c r="A652" s="9">
        <v>14383</v>
      </c>
      <c r="B652" s="10">
        <f ca="1">IFERROR(__xludf.DUMMYFUNCTION("""COMPUTED_VALUE"""),58103642155)</f>
        <v>58103642155</v>
      </c>
      <c r="C652" s="5">
        <f ca="1">IFERROR(__xludf.DUMMYFUNCTION("""COMPUTED_VALUE"""),500)</f>
        <v>500</v>
      </c>
      <c r="D652" s="5">
        <v>1</v>
      </c>
      <c r="E652" s="5" t="str">
        <f ca="1"/>
        <v>ST Courier</v>
      </c>
    </row>
    <row r="653" spans="1:5" ht="17.25">
      <c r="A653" s="9">
        <v>14382</v>
      </c>
      <c r="B653" s="10">
        <f ca="1">IFERROR(__xludf.DUMMYFUNCTION("""COMPUTED_VALUE"""),58103643006)</f>
        <v>58103643006</v>
      </c>
      <c r="C653" s="5">
        <f ca="1">IFERROR(__xludf.DUMMYFUNCTION("""COMPUTED_VALUE"""),380)</f>
        <v>380</v>
      </c>
      <c r="D653" s="5">
        <v>1</v>
      </c>
      <c r="E653" s="5" t="str">
        <f ca="1"/>
        <v>ST Courier</v>
      </c>
    </row>
    <row r="654" spans="1:5" ht="17.25">
      <c r="A654" s="9">
        <v>14381</v>
      </c>
      <c r="B654" s="10">
        <f ca="1">IFERROR(__xludf.DUMMYFUNCTION("""COMPUTED_VALUE"""),58103642026)</f>
        <v>58103642026</v>
      </c>
      <c r="C654" s="5">
        <f ca="1">IFERROR(__xludf.DUMMYFUNCTION("""COMPUTED_VALUE"""),450)</f>
        <v>450</v>
      </c>
      <c r="D654" s="5">
        <v>1</v>
      </c>
      <c r="E654" s="5" t="str">
        <f ca="1"/>
        <v>ST Courier</v>
      </c>
    </row>
    <row r="655" spans="1:5" ht="17.25">
      <c r="A655" s="9">
        <v>14380</v>
      </c>
      <c r="B655" s="10" t="str">
        <f ca="1">IFERROR(__xludf.DUMMYFUNCTION("""COMPUTED_VALUE"""),"C12383506")</f>
        <v>C12383506</v>
      </c>
      <c r="C655" s="5">
        <f ca="1">IFERROR(__xludf.DUMMYFUNCTION("""COMPUTED_VALUE"""),275)</f>
        <v>275</v>
      </c>
      <c r="D655" s="5">
        <v>1</v>
      </c>
      <c r="E655" s="5" t="str">
        <f ca="1"/>
        <v>DTDC</v>
      </c>
    </row>
    <row r="656" spans="1:5" ht="17.25">
      <c r="A656" s="9">
        <v>14379</v>
      </c>
      <c r="B656" s="10">
        <f ca="1">IFERROR(__xludf.DUMMYFUNCTION("""COMPUTED_VALUE"""),58103642516)</f>
        <v>58103642516</v>
      </c>
      <c r="C656" s="5">
        <f ca="1">IFERROR(__xludf.DUMMYFUNCTION("""COMPUTED_VALUE"""),1290)</f>
        <v>1290</v>
      </c>
      <c r="D656" s="5">
        <v>1</v>
      </c>
      <c r="E656" s="5" t="str">
        <f ca="1"/>
        <v>ST Courier</v>
      </c>
    </row>
    <row r="657" spans="1:5" ht="17.25">
      <c r="A657" s="9">
        <v>14378</v>
      </c>
      <c r="B657" s="10">
        <f ca="1">IFERROR(__xludf.DUMMYFUNCTION("""COMPUTED_VALUE"""),58103642844)</f>
        <v>58103642844</v>
      </c>
      <c r="C657" s="5">
        <f ca="1">IFERROR(__xludf.DUMMYFUNCTION("""COMPUTED_VALUE"""),315)</f>
        <v>315</v>
      </c>
      <c r="D657" s="5">
        <v>1</v>
      </c>
      <c r="E657" s="5" t="str">
        <f ca="1"/>
        <v>ST Courier</v>
      </c>
    </row>
    <row r="658" spans="1:5" ht="17.25">
      <c r="A658" s="9">
        <v>14377</v>
      </c>
      <c r="B658" s="10">
        <f ca="1">IFERROR(__xludf.DUMMYFUNCTION("""COMPUTED_VALUE"""),58103643150)</f>
        <v>58103643150</v>
      </c>
      <c r="C658" s="5">
        <f ca="1">IFERROR(__xludf.DUMMYFUNCTION("""COMPUTED_VALUE"""),325)</f>
        <v>325</v>
      </c>
      <c r="D658" s="5">
        <v>1</v>
      </c>
      <c r="E658" s="5" t="str">
        <f ca="1"/>
        <v>ST Courier</v>
      </c>
    </row>
    <row r="659" spans="1:5" ht="17.25">
      <c r="A659" s="9">
        <v>14376</v>
      </c>
      <c r="B659" s="10">
        <f ca="1">IFERROR(__xludf.DUMMYFUNCTION("""COMPUTED_VALUE"""),58103642122)</f>
        <v>58103642122</v>
      </c>
      <c r="C659" s="5">
        <f ca="1">IFERROR(__xludf.DUMMYFUNCTION("""COMPUTED_VALUE"""),275)</f>
        <v>275</v>
      </c>
      <c r="D659" s="5">
        <v>1</v>
      </c>
      <c r="E659" s="5" t="str">
        <f ca="1"/>
        <v>ST Courier</v>
      </c>
    </row>
    <row r="660" spans="1:5" ht="17.25">
      <c r="A660" s="9">
        <v>14375</v>
      </c>
      <c r="B660" s="10">
        <f ca="1">IFERROR(__xludf.DUMMYFUNCTION("""COMPUTED_VALUE"""),58103642413)</f>
        <v>58103642413</v>
      </c>
      <c r="C660" s="5">
        <f ca="1">IFERROR(__xludf.DUMMYFUNCTION("""COMPUTED_VALUE"""),1170)</f>
        <v>1170</v>
      </c>
      <c r="D660" s="5">
        <v>1</v>
      </c>
      <c r="E660" s="5" t="str">
        <f ca="1"/>
        <v>ST Courier</v>
      </c>
    </row>
    <row r="661" spans="1:5" ht="17.25">
      <c r="A661" s="9">
        <v>14374</v>
      </c>
      <c r="B661" s="10">
        <f ca="1">IFERROR(__xludf.DUMMYFUNCTION("""COMPUTED_VALUE"""),58103642004)</f>
        <v>58103642004</v>
      </c>
      <c r="C661" s="5">
        <f ca="1">IFERROR(__xludf.DUMMYFUNCTION("""COMPUTED_VALUE"""),660)</f>
        <v>660</v>
      </c>
      <c r="D661" s="5">
        <v>1</v>
      </c>
      <c r="E661" s="5" t="str">
        <f ca="1"/>
        <v>ST Courier</v>
      </c>
    </row>
    <row r="662" spans="1:5" ht="17.25">
      <c r="A662" s="9">
        <v>14373</v>
      </c>
      <c r="B662" s="10">
        <f ca="1">IFERROR(__xludf.DUMMYFUNCTION("""COMPUTED_VALUE"""),58103641993)</f>
        <v>58103641993</v>
      </c>
      <c r="C662" s="5">
        <f ca="1">IFERROR(__xludf.DUMMYFUNCTION("""COMPUTED_VALUE"""),270)</f>
        <v>270</v>
      </c>
      <c r="D662" s="5">
        <v>1</v>
      </c>
      <c r="E662" s="5" t="str">
        <f ca="1"/>
        <v>ST Courier</v>
      </c>
    </row>
    <row r="663" spans="1:5" ht="17.25">
      <c r="A663" s="9">
        <v>14372</v>
      </c>
      <c r="B663" s="10" t="str">
        <f ca="1">IFERROR(__xludf.DUMMYFUNCTION("""COMPUTED_VALUE"""),"C12383504")</f>
        <v>C12383504</v>
      </c>
      <c r="C663" s="5">
        <f ca="1">IFERROR(__xludf.DUMMYFUNCTION("""COMPUTED_VALUE"""),280)</f>
        <v>280</v>
      </c>
      <c r="D663" s="5">
        <v>1</v>
      </c>
      <c r="E663" s="5" t="str">
        <f ca="1"/>
        <v>DTDC</v>
      </c>
    </row>
    <row r="664" spans="1:5" ht="17.25">
      <c r="A664" s="9">
        <v>14371</v>
      </c>
      <c r="B664" s="10">
        <f ca="1">IFERROR(__xludf.DUMMYFUNCTION("""COMPUTED_VALUE"""),58103642262)</f>
        <v>58103642262</v>
      </c>
      <c r="C664" s="5">
        <f ca="1">IFERROR(__xludf.DUMMYFUNCTION("""COMPUTED_VALUE"""),275)</f>
        <v>275</v>
      </c>
      <c r="D664" s="5">
        <v>1</v>
      </c>
      <c r="E664" s="5" t="str">
        <f ca="1"/>
        <v>ST Courier</v>
      </c>
    </row>
    <row r="665" spans="1:5" ht="17.25">
      <c r="A665" s="9">
        <v>14370</v>
      </c>
      <c r="B665" s="10">
        <f ca="1">IFERROR(__xludf.DUMMYFUNCTION("""COMPUTED_VALUE"""),58103642203)</f>
        <v>58103642203</v>
      </c>
      <c r="C665" s="5">
        <f ca="1">IFERROR(__xludf.DUMMYFUNCTION("""COMPUTED_VALUE"""),70)</f>
        <v>70</v>
      </c>
      <c r="D665" s="5">
        <v>1</v>
      </c>
      <c r="E665" s="5" t="str">
        <f ca="1"/>
        <v>ST Courier</v>
      </c>
    </row>
    <row r="666" spans="1:5" ht="17.25">
      <c r="A666" s="9">
        <v>14369</v>
      </c>
      <c r="B666" s="10">
        <f ca="1">IFERROR(__xludf.DUMMYFUNCTION("""COMPUTED_VALUE"""),58103642380)</f>
        <v>58103642380</v>
      </c>
      <c r="C666" s="5">
        <f ca="1">IFERROR(__xludf.DUMMYFUNCTION("""COMPUTED_VALUE"""),640)</f>
        <v>640</v>
      </c>
      <c r="D666" s="5">
        <v>1</v>
      </c>
      <c r="E666" s="5" t="str">
        <f ca="1"/>
        <v>ST Courier</v>
      </c>
    </row>
    <row r="667" spans="1:5" ht="17.25">
      <c r="A667" s="9">
        <v>14368</v>
      </c>
      <c r="B667" s="10">
        <f ca="1">IFERROR(__xludf.DUMMYFUNCTION("""COMPUTED_VALUE"""),58103642833)</f>
        <v>58103642833</v>
      </c>
      <c r="C667" s="5">
        <f ca="1">IFERROR(__xludf.DUMMYFUNCTION("""COMPUTED_VALUE"""),210)</f>
        <v>210</v>
      </c>
      <c r="D667" s="5">
        <v>1</v>
      </c>
      <c r="E667" s="5" t="str">
        <f ca="1"/>
        <v>ST Courier</v>
      </c>
    </row>
    <row r="668" spans="1:5" ht="17.25">
      <c r="A668" s="9">
        <v>14367</v>
      </c>
      <c r="B668" s="10" t="str">
        <f ca="1">IFERROR(__xludf.DUMMYFUNCTION("""COMPUTED_VALUE"""),"CT540966501IN")</f>
        <v>CT540966501IN</v>
      </c>
      <c r="C668" s="5">
        <f ca="1">IFERROR(__xludf.DUMMYFUNCTION("""COMPUTED_VALUE"""),240)</f>
        <v>240</v>
      </c>
      <c r="D668" s="5">
        <v>1</v>
      </c>
      <c r="E668" s="5" t="str">
        <f ca="1"/>
        <v>REGISTER PARCEL</v>
      </c>
    </row>
    <row r="669" spans="1:5" ht="17.25">
      <c r="A669" s="9">
        <v>14366</v>
      </c>
      <c r="B669" s="10">
        <f ca="1">IFERROR(__xludf.DUMMYFUNCTION("""COMPUTED_VALUE"""),58103642170)</f>
        <v>58103642170</v>
      </c>
      <c r="C669" s="5">
        <f ca="1">IFERROR(__xludf.DUMMYFUNCTION("""COMPUTED_VALUE"""),100)</f>
        <v>100</v>
      </c>
      <c r="D669" s="5">
        <v>1</v>
      </c>
      <c r="E669" s="5" t="str">
        <f ca="1"/>
        <v>ST Courier</v>
      </c>
    </row>
    <row r="670" spans="1:5" ht="17.25">
      <c r="A670" s="9">
        <v>14390</v>
      </c>
      <c r="B670" s="10">
        <f ca="1">IFERROR(__xludf.DUMMYFUNCTION("""COMPUTED_VALUE"""),58103643334)</f>
        <v>58103643334</v>
      </c>
      <c r="C670" s="5">
        <f ca="1">IFERROR(__xludf.DUMMYFUNCTION("""COMPUTED_VALUE"""),665)</f>
        <v>665</v>
      </c>
      <c r="D670" s="5">
        <v>1</v>
      </c>
      <c r="E670" s="5" t="str">
        <f ca="1"/>
        <v>ST Courier</v>
      </c>
    </row>
    <row r="671" spans="1:5" ht="17.25">
      <c r="A671" s="9">
        <v>14389</v>
      </c>
      <c r="B671" s="10">
        <f ca="1">IFERROR(__xludf.DUMMYFUNCTION("""COMPUTED_VALUE"""),58103643301)</f>
        <v>58103643301</v>
      </c>
      <c r="C671" s="5">
        <f ca="1">IFERROR(__xludf.DUMMYFUNCTION("""COMPUTED_VALUE"""),230)</f>
        <v>230</v>
      </c>
      <c r="D671" s="5">
        <v>1</v>
      </c>
      <c r="E671" s="5" t="str">
        <f ca="1"/>
        <v>ST Courier</v>
      </c>
    </row>
    <row r="672" spans="1:5" ht="17.25">
      <c r="A672" s="9">
        <v>14388</v>
      </c>
      <c r="B672" s="10" t="str">
        <f ca="1">IFERROR(__xludf.DUMMYFUNCTION("""COMPUTED_VALUE"""),"C12383514")</f>
        <v>C12383514</v>
      </c>
      <c r="C672" s="5">
        <f ca="1">IFERROR(__xludf.DUMMYFUNCTION("""COMPUTED_VALUE"""),920)</f>
        <v>920</v>
      </c>
      <c r="D672" s="5">
        <v>1</v>
      </c>
      <c r="E672" s="5" t="str">
        <f ca="1"/>
        <v>DTDC</v>
      </c>
    </row>
    <row r="673" spans="1:5" ht="17.25">
      <c r="A673" s="9">
        <v>14387</v>
      </c>
      <c r="B673" s="10">
        <f ca="1">IFERROR(__xludf.DUMMYFUNCTION("""COMPUTED_VALUE"""),58103643323)</f>
        <v>58103643323</v>
      </c>
      <c r="C673" s="5">
        <f ca="1">IFERROR(__xludf.DUMMYFUNCTION("""COMPUTED_VALUE"""),380)</f>
        <v>380</v>
      </c>
      <c r="D673" s="5">
        <v>1</v>
      </c>
      <c r="E673" s="5" t="str">
        <f ca="1"/>
        <v>ST Courier</v>
      </c>
    </row>
    <row r="674" spans="1:5" ht="17.25">
      <c r="A674" s="9">
        <v>14398</v>
      </c>
      <c r="B674" s="10" t="str">
        <f ca="1">IFERROR(__xludf.DUMMYFUNCTION("""COMPUTED_VALUE"""),"CT540962442IN")</f>
        <v>CT540962442IN</v>
      </c>
      <c r="C674" s="5">
        <f ca="1">IFERROR(__xludf.DUMMYFUNCTION("""COMPUTED_VALUE"""),70)</f>
        <v>70</v>
      </c>
      <c r="D674" s="5">
        <v>1</v>
      </c>
      <c r="E674" s="5" t="str">
        <f ca="1"/>
        <v>REGISTER PARCEL</v>
      </c>
    </row>
    <row r="675" spans="1:5" ht="17.25">
      <c r="A675" s="9">
        <v>14397</v>
      </c>
      <c r="B675" s="10" t="str">
        <f ca="1">IFERROR(__xludf.DUMMYFUNCTION("""COMPUTED_VALUE"""),"C12383447")</f>
        <v>C12383447</v>
      </c>
      <c r="C675" s="5">
        <f ca="1">IFERROR(__xludf.DUMMYFUNCTION("""COMPUTED_VALUE"""),265)</f>
        <v>265</v>
      </c>
      <c r="D675" s="5">
        <v>1</v>
      </c>
      <c r="E675" s="5" t="str">
        <f ca="1"/>
        <v>DTDC</v>
      </c>
    </row>
    <row r="676" spans="1:5" ht="17.25">
      <c r="A676" s="9">
        <v>14396</v>
      </c>
      <c r="B676" s="10">
        <f ca="1">IFERROR(__xludf.DUMMYFUNCTION("""COMPUTED_VALUE"""),58103643813)</f>
        <v>58103643813</v>
      </c>
      <c r="C676" s="5">
        <f ca="1">IFERROR(__xludf.DUMMYFUNCTION("""COMPUTED_VALUE"""),290)</f>
        <v>290</v>
      </c>
      <c r="D676" s="5">
        <v>1</v>
      </c>
      <c r="E676" s="5" t="str">
        <f ca="1"/>
        <v>ST Courier</v>
      </c>
    </row>
    <row r="677" spans="1:5" ht="17.25">
      <c r="A677" s="9">
        <v>14395</v>
      </c>
      <c r="B677" s="10">
        <f ca="1">IFERROR(__xludf.DUMMYFUNCTION("""COMPUTED_VALUE"""),58103645294)</f>
        <v>58103645294</v>
      </c>
      <c r="C677" s="5">
        <f ca="1">IFERROR(__xludf.DUMMYFUNCTION("""COMPUTED_VALUE"""),1740)</f>
        <v>1740</v>
      </c>
      <c r="D677" s="5">
        <v>1</v>
      </c>
      <c r="E677" s="5" t="str">
        <f ca="1"/>
        <v>ST Courier</v>
      </c>
    </row>
    <row r="678" spans="1:5" ht="17.25">
      <c r="A678" s="9">
        <v>14394</v>
      </c>
      <c r="B678" s="10">
        <f ca="1">IFERROR(__xludf.DUMMYFUNCTION("""COMPUTED_VALUE"""),58103645353)</f>
        <v>58103645353</v>
      </c>
      <c r="C678" s="5">
        <f ca="1">IFERROR(__xludf.DUMMYFUNCTION("""COMPUTED_VALUE"""),370)</f>
        <v>370</v>
      </c>
      <c r="D678" s="5">
        <v>1</v>
      </c>
      <c r="E678" s="5" t="str">
        <f ca="1"/>
        <v>ST Courier</v>
      </c>
    </row>
    <row r="679" spans="1:5" ht="17.25">
      <c r="A679" s="9">
        <v>14393</v>
      </c>
      <c r="B679" s="10">
        <f ca="1">IFERROR(__xludf.DUMMYFUNCTION("""COMPUTED_VALUE"""),58103645036)</f>
        <v>58103645036</v>
      </c>
      <c r="C679" s="5">
        <f ca="1">IFERROR(__xludf.DUMMYFUNCTION("""COMPUTED_VALUE"""),14393)</f>
        <v>14393</v>
      </c>
      <c r="D679" s="5">
        <v>1</v>
      </c>
      <c r="E679" s="5" t="str">
        <f ca="1"/>
        <v>ST Courier</v>
      </c>
    </row>
    <row r="680" spans="1:5" ht="17.25">
      <c r="A680" s="9">
        <v>14392</v>
      </c>
      <c r="B680" s="10">
        <f ca="1">IFERROR(__xludf.DUMMYFUNCTION("""COMPUTED_VALUE"""),58103645515)</f>
        <v>58103645515</v>
      </c>
      <c r="C680" s="5">
        <f ca="1">IFERROR(__xludf.DUMMYFUNCTION("""COMPUTED_VALUE"""),14392)</f>
        <v>14392</v>
      </c>
      <c r="D680" s="5">
        <v>1</v>
      </c>
      <c r="E680" s="5" t="str">
        <f ca="1"/>
        <v>ST Courier</v>
      </c>
    </row>
    <row r="681" spans="1:5" ht="17.25">
      <c r="A681" s="9">
        <v>14391</v>
      </c>
      <c r="B681" s="10">
        <f ca="1">IFERROR(__xludf.DUMMYFUNCTION("""COMPUTED_VALUE"""),58103643791)</f>
        <v>58103643791</v>
      </c>
      <c r="C681" s="5">
        <f ca="1">IFERROR(__xludf.DUMMYFUNCTION("""COMPUTED_VALUE"""),270)</f>
        <v>270</v>
      </c>
      <c r="D681" s="5">
        <v>1</v>
      </c>
      <c r="E681" s="5" t="str">
        <f ca="1"/>
        <v>ST Courier</v>
      </c>
    </row>
    <row r="682" spans="1:5" ht="17.25">
      <c r="A682" s="9">
        <v>14400</v>
      </c>
      <c r="B682" s="10">
        <f ca="1">IFERROR(__xludf.DUMMYFUNCTION("""COMPUTED_VALUE"""),58103645655)</f>
        <v>58103645655</v>
      </c>
      <c r="C682" s="5">
        <f ca="1">IFERROR(__xludf.DUMMYFUNCTION("""COMPUTED_VALUE"""),237)</f>
        <v>237</v>
      </c>
      <c r="D682" s="5">
        <v>1</v>
      </c>
      <c r="E682" s="5" t="str">
        <f ca="1"/>
        <v>ST Courier</v>
      </c>
    </row>
    <row r="683" spans="1:5" ht="17.25">
      <c r="A683" s="9">
        <v>14399</v>
      </c>
      <c r="B683" s="10">
        <f ca="1">IFERROR(__xludf.DUMMYFUNCTION("""COMPUTED_VALUE"""),58103646403)</f>
        <v>58103646403</v>
      </c>
      <c r="C683" s="5">
        <f ca="1">IFERROR(__xludf.DUMMYFUNCTION("""COMPUTED_VALUE"""),230)</f>
        <v>230</v>
      </c>
      <c r="D683" s="5">
        <v>1</v>
      </c>
      <c r="E683" s="5" t="str">
        <f ca="1"/>
        <v>ST Courier</v>
      </c>
    </row>
    <row r="684" spans="1:5" ht="17.25">
      <c r="A684" s="9">
        <v>14401</v>
      </c>
      <c r="B684" s="10">
        <f ca="1">IFERROR(__xludf.DUMMYFUNCTION("""COMPUTED_VALUE"""),58103646801)</f>
        <v>58103646801</v>
      </c>
      <c r="C684" s="5">
        <f ca="1">IFERROR(__xludf.DUMMYFUNCTION("""COMPUTED_VALUE"""),130)</f>
        <v>130</v>
      </c>
      <c r="D684" s="5">
        <v>2</v>
      </c>
      <c r="E684" s="5" t="str">
        <f ca="1"/>
        <v>ST Courier</v>
      </c>
    </row>
    <row r="685" spans="1:5" ht="17.25">
      <c r="A685" s="9">
        <v>14194</v>
      </c>
      <c r="B685" s="10">
        <f ca="1">IFERROR(__xludf.DUMMYFUNCTION("""COMPUTED_VALUE"""),58103114731)</f>
        <v>58103114731</v>
      </c>
      <c r="C685" s="5">
        <f ca="1">IFERROR(__xludf.DUMMYFUNCTION("""COMPUTED_VALUE"""),14194)</f>
        <v>14194</v>
      </c>
      <c r="D685" s="5">
        <v>1</v>
      </c>
      <c r="E685" s="5" t="str">
        <f ca="1"/>
        <v>ST Courier</v>
      </c>
    </row>
    <row r="686" spans="1:5" ht="17.25">
      <c r="A686" s="9">
        <v>14402</v>
      </c>
      <c r="B686" s="10">
        <f ca="1">IFERROR(__xludf.DUMMYFUNCTION("""COMPUTED_VALUE"""),58103646285)</f>
        <v>58103646285</v>
      </c>
      <c r="C686" s="5">
        <f ca="1">IFERROR(__xludf.DUMMYFUNCTION("""COMPUTED_VALUE"""),210)</f>
        <v>210</v>
      </c>
      <c r="D686" s="5">
        <v>1</v>
      </c>
      <c r="E686" s="5" t="str">
        <f ca="1"/>
        <v>ST Courier</v>
      </c>
    </row>
    <row r="687" spans="1:5" ht="17.25">
      <c r="A687" s="9">
        <v>14405</v>
      </c>
      <c r="B687" s="10">
        <f ca="1">IFERROR(__xludf.DUMMYFUNCTION("""COMPUTED_VALUE"""),58104982121)</f>
        <v>58104982121</v>
      </c>
      <c r="C687" s="5">
        <f ca="1">IFERROR(__xludf.DUMMYFUNCTION("""COMPUTED_VALUE"""),45)</f>
        <v>45</v>
      </c>
      <c r="D687" s="5">
        <v>1</v>
      </c>
      <c r="E687" s="5" t="str">
        <f ca="1"/>
        <v>ST Courier</v>
      </c>
    </row>
    <row r="688" spans="1:5" ht="17.25">
      <c r="A688" s="9">
        <v>14404</v>
      </c>
      <c r="B688" s="10">
        <f ca="1">IFERROR(__xludf.DUMMYFUNCTION("""COMPUTED_VALUE"""),58104982261)</f>
        <v>58104982261</v>
      </c>
      <c r="C688" s="5">
        <f ca="1">IFERROR(__xludf.DUMMYFUNCTION("""COMPUTED_VALUE"""),630)</f>
        <v>630</v>
      </c>
      <c r="D688" s="5">
        <v>1</v>
      </c>
      <c r="E688" s="5" t="str">
        <f ca="1"/>
        <v>ST Courier</v>
      </c>
    </row>
    <row r="689" spans="1:5" ht="17.25">
      <c r="A689" s="9">
        <v>14403</v>
      </c>
      <c r="B689" s="10">
        <f ca="1">IFERROR(__xludf.DUMMYFUNCTION("""COMPUTED_VALUE"""),58104982283)</f>
        <v>58104982283</v>
      </c>
      <c r="C689" s="5">
        <f ca="1">IFERROR(__xludf.DUMMYFUNCTION("""COMPUTED_VALUE"""),280)</f>
        <v>280</v>
      </c>
      <c r="D689" s="5">
        <v>1</v>
      </c>
      <c r="E689" s="5" t="str">
        <f ca="1"/>
        <v>ST Courier</v>
      </c>
    </row>
    <row r="690" spans="1:5" ht="17.25">
      <c r="A690" s="9">
        <v>14406</v>
      </c>
      <c r="B690" s="10">
        <f ca="1">IFERROR(__xludf.DUMMYFUNCTION("""COMPUTED_VALUE"""),58104982320)</f>
        <v>58104982320</v>
      </c>
      <c r="C690" s="5">
        <f ca="1">IFERROR(__xludf.DUMMYFUNCTION("""COMPUTED_VALUE"""),120)</f>
        <v>120</v>
      </c>
      <c r="D690" s="5">
        <v>1</v>
      </c>
      <c r="E690" s="5" t="str">
        <f ca="1"/>
        <v>ST Courier</v>
      </c>
    </row>
    <row r="691" spans="1:5" ht="17.25">
      <c r="A691" s="9">
        <v>14410</v>
      </c>
      <c r="B691" s="10" t="str">
        <f ca="1">IFERROR(__xludf.DUMMYFUNCTION("""COMPUTED_VALUE"""),"CT540982288IN")</f>
        <v>CT540982288IN</v>
      </c>
      <c r="C691" s="5">
        <f ca="1">IFERROR(__xludf.DUMMYFUNCTION("""COMPUTED_VALUE"""),180)</f>
        <v>180</v>
      </c>
      <c r="D691" s="5">
        <v>1</v>
      </c>
      <c r="E691" s="5" t="str">
        <f ca="1"/>
        <v>REGISTER PARCEL</v>
      </c>
    </row>
    <row r="692" spans="1:5" ht="17.25">
      <c r="A692" s="9">
        <v>14409</v>
      </c>
      <c r="B692" s="10">
        <f ca="1">IFERROR(__xludf.DUMMYFUNCTION("""COMPUTED_VALUE"""),58104982460)</f>
        <v>58104982460</v>
      </c>
      <c r="C692" s="5">
        <f ca="1">IFERROR(__xludf.DUMMYFUNCTION("""COMPUTED_VALUE"""),70)</f>
        <v>70</v>
      </c>
      <c r="D692" s="5">
        <v>1</v>
      </c>
      <c r="E692" s="5" t="str">
        <f ca="1"/>
        <v>ST Courier</v>
      </c>
    </row>
    <row r="693" spans="1:5" ht="17.25">
      <c r="A693" s="9">
        <v>14408</v>
      </c>
      <c r="B693" s="10">
        <f ca="1">IFERROR(__xludf.DUMMYFUNCTION("""COMPUTED_VALUE"""),58104982482)</f>
        <v>58104982482</v>
      </c>
      <c r="C693" s="5">
        <f ca="1">IFERROR(__xludf.DUMMYFUNCTION("""COMPUTED_VALUE"""),120)</f>
        <v>120</v>
      </c>
      <c r="D693" s="5">
        <v>1</v>
      </c>
      <c r="E693" s="5" t="str">
        <f ca="1"/>
        <v>ST Courier</v>
      </c>
    </row>
    <row r="694" spans="1:5" ht="17.25">
      <c r="A694" s="9">
        <v>14407</v>
      </c>
      <c r="B694" s="10">
        <f ca="1">IFERROR(__xludf.DUMMYFUNCTION("""COMPUTED_VALUE"""),58104982504)</f>
        <v>58104982504</v>
      </c>
      <c r="C694" s="5">
        <f ca="1">IFERROR(__xludf.DUMMYFUNCTION("""COMPUTED_VALUE"""),140)</f>
        <v>140</v>
      </c>
      <c r="D694" s="5">
        <v>1</v>
      </c>
      <c r="E694" s="5" t="str">
        <f ca="1"/>
        <v>ST Courier</v>
      </c>
    </row>
    <row r="695" spans="1:5" ht="17.25">
      <c r="A695" s="9">
        <v>14411</v>
      </c>
      <c r="B695" s="10">
        <f ca="1">IFERROR(__xludf.DUMMYFUNCTION("""COMPUTED_VALUE"""),500410202426)</f>
        <v>500410202426</v>
      </c>
      <c r="C695" s="5">
        <f ca="1">IFERROR(__xludf.DUMMYFUNCTION("""COMPUTED_VALUE"""),6490)</f>
        <v>6490</v>
      </c>
      <c r="D695" s="5">
        <v>1</v>
      </c>
      <c r="E695" s="5" t="str">
        <f ca="1"/>
        <v>TRACKON</v>
      </c>
    </row>
    <row r="696" spans="1:5" ht="17.25">
      <c r="A696" s="9">
        <v>14418</v>
      </c>
      <c r="B696" s="10">
        <f ca="1">IFERROR(__xludf.DUMMYFUNCTION("""COMPUTED_VALUE"""),58104983204)</f>
        <v>58104983204</v>
      </c>
      <c r="C696" s="5">
        <f ca="1">IFERROR(__xludf.DUMMYFUNCTION("""COMPUTED_VALUE"""),710)</f>
        <v>710</v>
      </c>
      <c r="D696" s="5">
        <v>1</v>
      </c>
      <c r="E696" s="5" t="str">
        <f ca="1"/>
        <v>ST Courier</v>
      </c>
    </row>
    <row r="697" spans="1:5" ht="17.25">
      <c r="A697" s="9">
        <v>14417</v>
      </c>
      <c r="B697" s="10">
        <f ca="1">IFERROR(__xludf.DUMMYFUNCTION("""COMPUTED_VALUE"""),58104983366)</f>
        <v>58104983366</v>
      </c>
      <c r="C697" s="5">
        <f ca="1">IFERROR(__xludf.DUMMYFUNCTION("""COMPUTED_VALUE"""),720)</f>
        <v>720</v>
      </c>
      <c r="D697" s="5">
        <v>1</v>
      </c>
      <c r="E697" s="5" t="str">
        <f ca="1"/>
        <v>ST Courier</v>
      </c>
    </row>
    <row r="698" spans="1:5" ht="17.25">
      <c r="A698" s="9">
        <v>14416</v>
      </c>
      <c r="B698" s="10">
        <f ca="1">IFERROR(__xludf.DUMMYFUNCTION("""COMPUTED_VALUE"""),58104983005)</f>
        <v>58104983005</v>
      </c>
      <c r="C698" s="5">
        <f ca="1">IFERROR(__xludf.DUMMYFUNCTION("""COMPUTED_VALUE"""),140)</f>
        <v>140</v>
      </c>
      <c r="D698" s="5">
        <v>1</v>
      </c>
      <c r="E698" s="5" t="str">
        <f ca="1"/>
        <v>ST Courier</v>
      </c>
    </row>
    <row r="699" spans="1:5" ht="17.25">
      <c r="A699" s="9">
        <v>14415</v>
      </c>
      <c r="B699" s="10">
        <f ca="1">IFERROR(__xludf.DUMMYFUNCTION("""COMPUTED_VALUE"""),58104982821)</f>
        <v>58104982821</v>
      </c>
      <c r="C699" s="5">
        <f ca="1">IFERROR(__xludf.DUMMYFUNCTION("""COMPUTED_VALUE"""),240)</f>
        <v>240</v>
      </c>
      <c r="D699" s="5">
        <v>1</v>
      </c>
      <c r="E699" s="5" t="str">
        <f ca="1"/>
        <v>ST Courier</v>
      </c>
    </row>
    <row r="700" spans="1:5" ht="17.25">
      <c r="A700" s="9">
        <v>14414</v>
      </c>
      <c r="B700" s="10">
        <f ca="1">IFERROR(__xludf.DUMMYFUNCTION("""COMPUTED_VALUE"""),58104982843)</f>
        <v>58104982843</v>
      </c>
      <c r="C700" s="5">
        <f ca="1">IFERROR(__xludf.DUMMYFUNCTION("""COMPUTED_VALUE"""),70)</f>
        <v>70</v>
      </c>
      <c r="D700" s="5">
        <v>1</v>
      </c>
      <c r="E700" s="5" t="str">
        <f ca="1"/>
        <v>ST Courier</v>
      </c>
    </row>
    <row r="701" spans="1:5" ht="17.25">
      <c r="A701" s="9">
        <v>14413</v>
      </c>
      <c r="B701" s="10">
        <f ca="1">IFERROR(__xludf.DUMMYFUNCTION("""COMPUTED_VALUE"""),58104982854)</f>
        <v>58104982854</v>
      </c>
      <c r="C701" s="5">
        <f ca="1">IFERROR(__xludf.DUMMYFUNCTION("""COMPUTED_VALUE"""),210)</f>
        <v>210</v>
      </c>
      <c r="D701" s="5">
        <v>1</v>
      </c>
      <c r="E701" s="5" t="str">
        <f ca="1"/>
        <v>ST Courier</v>
      </c>
    </row>
    <row r="702" spans="1:5" ht="17.25">
      <c r="A702" s="9">
        <v>14412</v>
      </c>
      <c r="B702" s="10">
        <f ca="1">IFERROR(__xludf.DUMMYFUNCTION("""COMPUTED_VALUE"""),58104983160)</f>
        <v>58104983160</v>
      </c>
      <c r="C702" s="5">
        <f ca="1">IFERROR(__xludf.DUMMYFUNCTION("""COMPUTED_VALUE"""),210)</f>
        <v>210</v>
      </c>
      <c r="D702" s="5">
        <v>1</v>
      </c>
      <c r="E702" s="5" t="str">
        <f ca="1"/>
        <v>ST Courier</v>
      </c>
    </row>
    <row r="703" spans="1:5" ht="17.25">
      <c r="A703" s="9">
        <v>14419</v>
      </c>
      <c r="B703" s="10">
        <f ca="1">IFERROR(__xludf.DUMMYFUNCTION("""COMPUTED_VALUE"""),58104983322)</f>
        <v>58104983322</v>
      </c>
      <c r="C703" s="5">
        <f ca="1">IFERROR(__xludf.DUMMYFUNCTION("""COMPUTED_VALUE"""),205)</f>
        <v>205</v>
      </c>
      <c r="D703" s="5">
        <v>1</v>
      </c>
      <c r="E703" s="5" t="str">
        <f ca="1"/>
        <v>ST Courier</v>
      </c>
    </row>
    <row r="704" spans="1:5" ht="17.25">
      <c r="A704" s="9">
        <v>14420</v>
      </c>
      <c r="B704" s="10">
        <f ca="1">IFERROR(__xludf.DUMMYFUNCTION("""COMPUTED_VALUE"""),58104983565)</f>
        <v>58104983565</v>
      </c>
      <c r="C704" s="5">
        <f ca="1">IFERROR(__xludf.DUMMYFUNCTION("""COMPUTED_VALUE"""),45)</f>
        <v>45</v>
      </c>
      <c r="D704" s="5">
        <v>1</v>
      </c>
      <c r="E704" s="5" t="str">
        <f ca="1"/>
        <v>ST Courier</v>
      </c>
    </row>
    <row r="705" spans="1:5" ht="17.25">
      <c r="A705" s="9">
        <v>14426</v>
      </c>
      <c r="B705" s="10">
        <f ca="1">IFERROR(__xludf.DUMMYFUNCTION("""COMPUTED_VALUE"""),58104983753)</f>
        <v>58104983753</v>
      </c>
      <c r="C705" s="5">
        <f ca="1">IFERROR(__xludf.DUMMYFUNCTION("""COMPUTED_VALUE"""),45)</f>
        <v>45</v>
      </c>
      <c r="D705" s="5">
        <v>1</v>
      </c>
      <c r="E705" s="5" t="str">
        <f ca="1"/>
        <v>ST Courier</v>
      </c>
    </row>
    <row r="706" spans="1:5" ht="17.25">
      <c r="A706" s="9">
        <v>14425</v>
      </c>
      <c r="B706" s="10" t="str">
        <f ca="1">IFERROR(__xludf.DUMMYFUNCTION("""COMPUTED_VALUE"""),"CT540982212IN")</f>
        <v>CT540982212IN</v>
      </c>
      <c r="C706" s="5">
        <f ca="1">IFERROR(__xludf.DUMMYFUNCTION("""COMPUTED_VALUE"""),240)</f>
        <v>240</v>
      </c>
      <c r="D706" s="5">
        <v>1</v>
      </c>
      <c r="E706" s="5" t="str">
        <f ca="1"/>
        <v>REGISTER PARCEL</v>
      </c>
    </row>
    <row r="707" spans="1:5" ht="17.25">
      <c r="A707" s="9">
        <v>14424</v>
      </c>
      <c r="B707" s="10">
        <f ca="1">IFERROR(__xludf.DUMMYFUNCTION("""COMPUTED_VALUE"""),58104983716)</f>
        <v>58104983716</v>
      </c>
      <c r="C707" s="5">
        <f ca="1">IFERROR(__xludf.DUMMYFUNCTION("""COMPUTED_VALUE"""),270)</f>
        <v>270</v>
      </c>
      <c r="D707" s="5">
        <v>1</v>
      </c>
      <c r="E707" s="5" t="str">
        <f ca="1"/>
        <v>ST Courier</v>
      </c>
    </row>
    <row r="708" spans="1:5" ht="17.25">
      <c r="A708" s="9">
        <v>14423</v>
      </c>
      <c r="B708" s="10">
        <f ca="1">IFERROR(__xludf.DUMMYFUNCTION("""COMPUTED_VALUE"""),58104983823)</f>
        <v>58104983823</v>
      </c>
      <c r="C708" s="5">
        <f ca="1">IFERROR(__xludf.DUMMYFUNCTION("""COMPUTED_VALUE"""),1495)</f>
        <v>1495</v>
      </c>
      <c r="D708" s="5">
        <v>1</v>
      </c>
      <c r="E708" s="5" t="str">
        <f ca="1"/>
        <v>ST Courier</v>
      </c>
    </row>
    <row r="709" spans="1:5" ht="17.25">
      <c r="A709" s="9">
        <v>14422</v>
      </c>
      <c r="B709" s="10">
        <f ca="1">IFERROR(__xludf.DUMMYFUNCTION("""COMPUTED_VALUE"""),58104983694)</f>
        <v>58104983694</v>
      </c>
      <c r="C709" s="5">
        <f ca="1">IFERROR(__xludf.DUMMYFUNCTION("""COMPUTED_VALUE"""),70)</f>
        <v>70</v>
      </c>
      <c r="D709" s="5">
        <v>1</v>
      </c>
      <c r="E709" s="5" t="str">
        <f ca="1"/>
        <v>ST Courier</v>
      </c>
    </row>
    <row r="710" spans="1:5" ht="17.25">
      <c r="A710" s="9">
        <v>14421</v>
      </c>
      <c r="B710" s="10">
        <f ca="1">IFERROR(__xludf.DUMMYFUNCTION("""COMPUTED_VALUE"""),58104983705)</f>
        <v>58104983705</v>
      </c>
      <c r="C710" s="5">
        <f ca="1">IFERROR(__xludf.DUMMYFUNCTION("""COMPUTED_VALUE"""),205)</f>
        <v>205</v>
      </c>
      <c r="D710" s="5">
        <v>1</v>
      </c>
      <c r="E710" s="5" t="str">
        <f ca="1"/>
        <v>ST Courier</v>
      </c>
    </row>
    <row r="711" spans="1:5" ht="17.25">
      <c r="A711" s="9">
        <v>14429</v>
      </c>
      <c r="B711" s="10">
        <f ca="1">IFERROR(__xludf.DUMMYFUNCTION("""COMPUTED_VALUE"""),58104984534)</f>
        <v>58104984534</v>
      </c>
      <c r="C711" s="5">
        <f ca="1">IFERROR(__xludf.DUMMYFUNCTION("""COMPUTED_VALUE"""),70)</f>
        <v>70</v>
      </c>
      <c r="D711" s="5">
        <v>1</v>
      </c>
      <c r="E711" s="5" t="str">
        <f ca="1"/>
        <v>ST Courier</v>
      </c>
    </row>
    <row r="712" spans="1:5" ht="17.25">
      <c r="A712" s="9">
        <v>14428</v>
      </c>
      <c r="B712" s="10">
        <f ca="1">IFERROR(__xludf.DUMMYFUNCTION("""COMPUTED_VALUE"""),58104984556)</f>
        <v>58104984556</v>
      </c>
      <c r="C712" s="5">
        <f ca="1">IFERROR(__xludf.DUMMYFUNCTION("""COMPUTED_VALUE"""),525)</f>
        <v>525</v>
      </c>
      <c r="D712" s="5">
        <v>1</v>
      </c>
      <c r="E712" s="5" t="str">
        <f ca="1"/>
        <v>ST Courier</v>
      </c>
    </row>
    <row r="713" spans="1:5" ht="17.25">
      <c r="A713" s="9">
        <v>14427</v>
      </c>
      <c r="B713" s="10">
        <f ca="1">IFERROR(__xludf.DUMMYFUNCTION("""COMPUTED_VALUE"""),58104984405)</f>
        <v>58104984405</v>
      </c>
      <c r="C713" s="5">
        <f ca="1">IFERROR(__xludf.DUMMYFUNCTION("""COMPUTED_VALUE"""),270)</f>
        <v>270</v>
      </c>
      <c r="D713" s="5">
        <v>1</v>
      </c>
      <c r="E713" s="5" t="str">
        <f ca="1"/>
        <v>ST Courier</v>
      </c>
    </row>
    <row r="714" spans="1:5" ht="17.25">
      <c r="A714" s="9">
        <v>14430</v>
      </c>
      <c r="B714" s="10">
        <f ca="1">IFERROR(__xludf.DUMMYFUNCTION("""COMPUTED_VALUE"""),58104984630)</f>
        <v>58104984630</v>
      </c>
      <c r="C714" s="5">
        <f ca="1">IFERROR(__xludf.DUMMYFUNCTION("""COMPUTED_VALUE"""),270)</f>
        <v>270</v>
      </c>
      <c r="D714" s="5">
        <v>2</v>
      </c>
      <c r="E714" s="5" t="str">
        <f ca="1"/>
        <v>ST Courier</v>
      </c>
    </row>
    <row r="715" spans="1:5" ht="17.25">
      <c r="A715" s="9">
        <v>14284</v>
      </c>
      <c r="B715" s="10">
        <f ca="1">IFERROR(__xludf.DUMMYFUNCTION("""COMPUTED_VALUE"""),58103636953)</f>
        <v>58103636953</v>
      </c>
      <c r="C715" s="5">
        <f ca="1">IFERROR(__xludf.DUMMYFUNCTION("""COMPUTED_VALUE"""),120)</f>
        <v>120</v>
      </c>
      <c r="D715" s="5">
        <v>1</v>
      </c>
      <c r="E715" s="5" t="str">
        <f ca="1"/>
        <v>ST Courier</v>
      </c>
    </row>
    <row r="716" spans="1:5" ht="17.25">
      <c r="A716" s="9">
        <v>14431</v>
      </c>
      <c r="B716" s="10">
        <f ca="1">IFERROR(__xludf.DUMMYFUNCTION("""COMPUTED_VALUE"""),58104984884)</f>
        <v>58104984884</v>
      </c>
      <c r="C716" s="5">
        <f ca="1">IFERROR(__xludf.DUMMYFUNCTION("""COMPUTED_VALUE"""),235)</f>
        <v>235</v>
      </c>
      <c r="D716" s="5">
        <v>1</v>
      </c>
      <c r="E716" s="5" t="str">
        <f ca="1"/>
        <v>ST Courier</v>
      </c>
    </row>
    <row r="717" spans="1:5" ht="17.25">
      <c r="A717" s="9">
        <v>14435</v>
      </c>
      <c r="B717" s="10">
        <f ca="1">IFERROR(__xludf.DUMMYFUNCTION("""COMPUTED_VALUE"""),58104985164)</f>
        <v>58104985164</v>
      </c>
      <c r="C717" s="5">
        <f ca="1">IFERROR(__xludf.DUMMYFUNCTION("""COMPUTED_VALUE"""),375)</f>
        <v>375</v>
      </c>
      <c r="D717" s="5">
        <v>1</v>
      </c>
      <c r="E717" s="5" t="str">
        <f ca="1"/>
        <v>ST Courier</v>
      </c>
    </row>
    <row r="718" spans="1:5" ht="17.25">
      <c r="A718" s="9">
        <v>14434</v>
      </c>
      <c r="B718" s="10">
        <f ca="1">IFERROR(__xludf.DUMMYFUNCTION("""COMPUTED_VALUE"""),58104985772)</f>
        <v>58104985772</v>
      </c>
      <c r="C718" s="5">
        <f ca="1">IFERROR(__xludf.DUMMYFUNCTION("""COMPUTED_VALUE"""),1000)</f>
        <v>1000</v>
      </c>
      <c r="D718" s="5">
        <v>1</v>
      </c>
      <c r="E718" s="5" t="str">
        <f ca="1"/>
        <v>ST Courier</v>
      </c>
    </row>
    <row r="719" spans="1:5" ht="17.25">
      <c r="A719" s="9">
        <v>14433</v>
      </c>
      <c r="B719" s="10">
        <f ca="1">IFERROR(__xludf.DUMMYFUNCTION("""COMPUTED_VALUE"""),58104985035)</f>
        <v>58104985035</v>
      </c>
      <c r="C719" s="5">
        <f ca="1">IFERROR(__xludf.DUMMYFUNCTION("""COMPUTED_VALUE"""),610)</f>
        <v>610</v>
      </c>
      <c r="D719" s="5">
        <v>1</v>
      </c>
      <c r="E719" s="5" t="str">
        <f ca="1"/>
        <v>ST Courier</v>
      </c>
    </row>
    <row r="720" spans="1:5" ht="17.25">
      <c r="A720" s="9">
        <v>14432</v>
      </c>
      <c r="B720" s="10" t="str">
        <f ca="1">IFERROR(__xludf.DUMMYFUNCTION("""COMPUTED_VALUE"""),"C12383481")</f>
        <v>C12383481</v>
      </c>
      <c r="C720" s="5">
        <f ca="1">IFERROR(__xludf.DUMMYFUNCTION("""COMPUTED_VALUE"""),440)</f>
        <v>440</v>
      </c>
      <c r="D720" s="5">
        <v>1</v>
      </c>
      <c r="E720" s="5" t="str">
        <f ca="1"/>
        <v>DTDC</v>
      </c>
    </row>
    <row r="721" spans="1:5" ht="17.25">
      <c r="A721" s="9">
        <v>14438</v>
      </c>
      <c r="B721" s="10">
        <f ca="1">IFERROR(__xludf.DUMMYFUNCTION("""COMPUTED_VALUE"""),58104986133)</f>
        <v>58104986133</v>
      </c>
      <c r="C721" s="5">
        <f ca="1">IFERROR(__xludf.DUMMYFUNCTION("""COMPUTED_VALUE"""),205)</f>
        <v>205</v>
      </c>
      <c r="D721" s="5">
        <v>1</v>
      </c>
      <c r="E721" s="5" t="str">
        <f ca="1"/>
        <v>ST Courier</v>
      </c>
    </row>
    <row r="722" spans="1:5" ht="17.25">
      <c r="A722" s="9">
        <v>14437</v>
      </c>
      <c r="B722" s="10">
        <f ca="1">IFERROR(__xludf.DUMMYFUNCTION("""COMPUTED_VALUE"""),58104986100)</f>
        <v>58104986100</v>
      </c>
      <c r="C722" s="5">
        <f ca="1">IFERROR(__xludf.DUMMYFUNCTION("""COMPUTED_VALUE"""),1140)</f>
        <v>1140</v>
      </c>
      <c r="D722" s="5">
        <v>1</v>
      </c>
      <c r="E722" s="5" t="str">
        <f ca="1"/>
        <v>ST Courier</v>
      </c>
    </row>
    <row r="723" spans="1:5" ht="17.25">
      <c r="A723" s="9">
        <v>14436</v>
      </c>
      <c r="B723" s="10">
        <f ca="1">IFERROR(__xludf.DUMMYFUNCTION("""COMPUTED_VALUE"""),58104986063)</f>
        <v>58104986063</v>
      </c>
      <c r="C723" s="5">
        <f ca="1">IFERROR(__xludf.DUMMYFUNCTION("""COMPUTED_VALUE"""),120)</f>
        <v>120</v>
      </c>
      <c r="D723" s="5">
        <v>1</v>
      </c>
      <c r="E723" s="5" t="str">
        <f ca="1"/>
        <v>ST Courier</v>
      </c>
    </row>
    <row r="724" spans="1:5" ht="17.25">
      <c r="A724" s="9">
        <v>14445</v>
      </c>
      <c r="B724" s="10">
        <f ca="1">IFERROR(__xludf.DUMMYFUNCTION("""COMPUTED_VALUE"""),58104986332)</f>
        <v>58104986332</v>
      </c>
      <c r="C724" s="5">
        <f ca="1">IFERROR(__xludf.DUMMYFUNCTION("""COMPUTED_VALUE"""),120)</f>
        <v>120</v>
      </c>
      <c r="D724" s="5">
        <v>1</v>
      </c>
      <c r="E724" s="5" t="str">
        <f ca="1"/>
        <v>ST Courier</v>
      </c>
    </row>
    <row r="725" spans="1:5" ht="17.25">
      <c r="A725" s="9">
        <v>14444</v>
      </c>
      <c r="B725" s="10">
        <f ca="1">IFERROR(__xludf.DUMMYFUNCTION("""COMPUTED_VALUE"""),58104986365)</f>
        <v>58104986365</v>
      </c>
      <c r="C725" s="5">
        <f ca="1">IFERROR(__xludf.DUMMYFUNCTION("""COMPUTED_VALUE"""),120)</f>
        <v>120</v>
      </c>
      <c r="D725" s="5">
        <v>1</v>
      </c>
      <c r="E725" s="5" t="str">
        <f ca="1"/>
        <v>ST Courier</v>
      </c>
    </row>
    <row r="726" spans="1:5" ht="17.25">
      <c r="A726" s="9">
        <v>14443</v>
      </c>
      <c r="B726" s="10">
        <f ca="1">IFERROR(__xludf.DUMMYFUNCTION("""COMPUTED_VALUE"""),58104986833)</f>
        <v>58104986833</v>
      </c>
      <c r="C726" s="5">
        <f ca="1">IFERROR(__xludf.DUMMYFUNCTION("""COMPUTED_VALUE"""),665)</f>
        <v>665</v>
      </c>
      <c r="D726" s="5">
        <v>1</v>
      </c>
      <c r="E726" s="5" t="str">
        <f ca="1"/>
        <v>ST Courier</v>
      </c>
    </row>
    <row r="727" spans="1:5" ht="17.25">
      <c r="A727" s="9">
        <v>14442</v>
      </c>
      <c r="B727" s="10">
        <f ca="1">IFERROR(__xludf.DUMMYFUNCTION("""COMPUTED_VALUE"""),58104986262)</f>
        <v>58104986262</v>
      </c>
      <c r="C727" s="5">
        <f ca="1">IFERROR(__xludf.DUMMYFUNCTION("""COMPUTED_VALUE"""),665)</f>
        <v>665</v>
      </c>
      <c r="D727" s="5">
        <v>1</v>
      </c>
      <c r="E727" s="5" t="str">
        <f ca="1"/>
        <v>ST Courier</v>
      </c>
    </row>
    <row r="728" spans="1:5" ht="17.25">
      <c r="A728" s="9">
        <v>14441</v>
      </c>
      <c r="B728" s="10">
        <f ca="1">IFERROR(__xludf.DUMMYFUNCTION("""COMPUTED_VALUE"""),58104986321)</f>
        <v>58104986321</v>
      </c>
      <c r="C728" s="5">
        <f ca="1">IFERROR(__xludf.DUMMYFUNCTION("""COMPUTED_VALUE"""),355)</f>
        <v>355</v>
      </c>
      <c r="D728" s="5">
        <v>1</v>
      </c>
      <c r="E728" s="5" t="str">
        <f ca="1"/>
        <v>ST Courier</v>
      </c>
    </row>
    <row r="729" spans="1:5" ht="17.25">
      <c r="A729" s="9">
        <v>14440</v>
      </c>
      <c r="B729" s="10">
        <f ca="1">IFERROR(__xludf.DUMMYFUNCTION("""COMPUTED_VALUE"""),58104986310)</f>
        <v>58104986310</v>
      </c>
      <c r="C729" s="5">
        <f ca="1">IFERROR(__xludf.DUMMYFUNCTION("""COMPUTED_VALUE"""),130)</f>
        <v>130</v>
      </c>
      <c r="D729" s="5">
        <v>1</v>
      </c>
      <c r="E729" s="5" t="str">
        <f ca="1"/>
        <v>ST Courier</v>
      </c>
    </row>
    <row r="730" spans="1:5" ht="17.25">
      <c r="A730" s="9">
        <v>14439</v>
      </c>
      <c r="B730" s="10">
        <f ca="1">IFERROR(__xludf.DUMMYFUNCTION("""COMPUTED_VALUE"""),58104986800)</f>
        <v>58104986800</v>
      </c>
      <c r="C730" s="5">
        <f ca="1">IFERROR(__xludf.DUMMYFUNCTION("""COMPUTED_VALUE"""),660)</f>
        <v>660</v>
      </c>
      <c r="D730" s="5">
        <v>1</v>
      </c>
      <c r="E730" s="5" t="str">
        <f ca="1"/>
        <v>ST Courier</v>
      </c>
    </row>
    <row r="731" spans="1:5" ht="17.25">
      <c r="A731" s="9">
        <v>14447</v>
      </c>
      <c r="B731" s="10">
        <f ca="1">IFERROR(__xludf.DUMMYFUNCTION("""COMPUTED_VALUE"""),58104986726)</f>
        <v>58104986726</v>
      </c>
      <c r="C731" s="5">
        <f ca="1">IFERROR(__xludf.DUMMYFUNCTION("""COMPUTED_VALUE"""),1220)</f>
        <v>1220</v>
      </c>
      <c r="D731" s="5">
        <v>1</v>
      </c>
      <c r="E731" s="5" t="str">
        <f ca="1"/>
        <v>ST Courier</v>
      </c>
    </row>
    <row r="732" spans="1:5" ht="17.25">
      <c r="A732" s="9">
        <v>14446</v>
      </c>
      <c r="B732" s="10">
        <f ca="1">IFERROR(__xludf.DUMMYFUNCTION("""COMPUTED_VALUE"""),58104986704)</f>
        <v>58104986704</v>
      </c>
      <c r="C732" s="5">
        <f ca="1">IFERROR(__xludf.DUMMYFUNCTION("""COMPUTED_VALUE"""),2310)</f>
        <v>2310</v>
      </c>
      <c r="D732" s="5">
        <v>1</v>
      </c>
      <c r="E732" s="5" t="str">
        <f ca="1"/>
        <v>ST Courier</v>
      </c>
    </row>
    <row r="733" spans="1:5" ht="17.25">
      <c r="A733" s="9">
        <v>14450</v>
      </c>
      <c r="B733" s="10" t="str">
        <f ca="1">IFERROR(__xludf.DUMMYFUNCTION("""COMPUTED_VALUE"""),"C12383489")</f>
        <v>C12383489</v>
      </c>
      <c r="C733" s="5">
        <f ca="1">IFERROR(__xludf.DUMMYFUNCTION("""COMPUTED_VALUE"""),1205)</f>
        <v>1205</v>
      </c>
      <c r="D733" s="5">
        <v>1</v>
      </c>
      <c r="E733" s="5" t="str">
        <f ca="1"/>
        <v>DTDC</v>
      </c>
    </row>
    <row r="734" spans="1:5" ht="17.25">
      <c r="A734" s="9">
        <v>14449</v>
      </c>
      <c r="B734" s="10">
        <f ca="1">IFERROR(__xludf.DUMMYFUNCTION("""COMPUTED_VALUE"""),58104986575)</f>
        <v>58104986575</v>
      </c>
      <c r="C734" s="5">
        <f ca="1">IFERROR(__xludf.DUMMYFUNCTION("""COMPUTED_VALUE"""),340)</f>
        <v>340</v>
      </c>
      <c r="D734" s="5">
        <v>1</v>
      </c>
      <c r="E734" s="5" t="str">
        <f ca="1"/>
        <v>ST Courier</v>
      </c>
    </row>
    <row r="735" spans="1:5" ht="17.25">
      <c r="A735" s="9">
        <v>14448</v>
      </c>
      <c r="B735" s="10">
        <f ca="1">IFERROR(__xludf.DUMMYFUNCTION("""COMPUTED_VALUE"""),58104986645)</f>
        <v>58104986645</v>
      </c>
      <c r="C735" s="5">
        <f ca="1">IFERROR(__xludf.DUMMYFUNCTION("""COMPUTED_VALUE"""),415)</f>
        <v>415</v>
      </c>
      <c r="D735" s="5">
        <v>1</v>
      </c>
      <c r="E735" s="5" t="str">
        <f ca="1"/>
        <v>ST Courier</v>
      </c>
    </row>
    <row r="736" spans="1:5" ht="17.25">
      <c r="A736" s="9">
        <v>14452</v>
      </c>
      <c r="B736" s="10">
        <f ca="1">IFERROR(__xludf.DUMMYFUNCTION("""COMPUTED_VALUE"""),58104986483)</f>
        <v>58104986483</v>
      </c>
      <c r="C736" s="5">
        <f ca="1">IFERROR(__xludf.DUMMYFUNCTION("""COMPUTED_VALUE"""),205)</f>
        <v>205</v>
      </c>
      <c r="D736" s="5">
        <v>1</v>
      </c>
      <c r="E736" s="5" t="str">
        <f ca="1"/>
        <v>ST Courier</v>
      </c>
    </row>
    <row r="737" spans="1:5" ht="17.25">
      <c r="A737" s="9">
        <v>14451</v>
      </c>
      <c r="B737" s="10">
        <f ca="1">IFERROR(__xludf.DUMMYFUNCTION("""COMPUTED_VALUE"""),58104986494)</f>
        <v>58104986494</v>
      </c>
      <c r="C737" s="5">
        <f ca="1">IFERROR(__xludf.DUMMYFUNCTION("""COMPUTED_VALUE"""),745)</f>
        <v>745</v>
      </c>
      <c r="D737" s="5">
        <v>1</v>
      </c>
      <c r="E737" s="5" t="str">
        <f ca="1"/>
        <v>ST Courier</v>
      </c>
    </row>
    <row r="738" spans="1:5" ht="17.25">
      <c r="A738" s="9">
        <v>14457</v>
      </c>
      <c r="B738" s="10">
        <f ca="1">IFERROR(__xludf.DUMMYFUNCTION("""COMPUTED_VALUE"""),58106231433)</f>
        <v>58106231433</v>
      </c>
      <c r="C738" s="5">
        <f ca="1">IFERROR(__xludf.DUMMYFUNCTION("""COMPUTED_VALUE"""),210)</f>
        <v>210</v>
      </c>
      <c r="D738" s="5">
        <v>1</v>
      </c>
      <c r="E738" s="5" t="str">
        <f ca="1"/>
        <v>ST Courier</v>
      </c>
    </row>
    <row r="739" spans="1:5" ht="17.25">
      <c r="A739" s="9">
        <v>14456</v>
      </c>
      <c r="B739" s="10">
        <f ca="1">IFERROR(__xludf.DUMMYFUNCTION("""COMPUTED_VALUE"""),58106231223)</f>
        <v>58106231223</v>
      </c>
      <c r="C739" s="5">
        <f ca="1">IFERROR(__xludf.DUMMYFUNCTION("""COMPUTED_VALUE"""),670)</f>
        <v>670</v>
      </c>
      <c r="D739" s="5">
        <v>1</v>
      </c>
      <c r="E739" s="5" t="str">
        <f ca="1"/>
        <v>ST Courier</v>
      </c>
    </row>
    <row r="740" spans="1:5" ht="17.25">
      <c r="A740" s="9">
        <v>14455</v>
      </c>
      <c r="B740" s="10">
        <f ca="1">IFERROR(__xludf.DUMMYFUNCTION("""COMPUTED_VALUE"""),58106231131)</f>
        <v>58106231131</v>
      </c>
      <c r="C740" s="5">
        <f ca="1">IFERROR(__xludf.DUMMYFUNCTION("""COMPUTED_VALUE"""),340)</f>
        <v>340</v>
      </c>
      <c r="D740" s="5">
        <v>1</v>
      </c>
      <c r="E740" s="5" t="str">
        <f ca="1"/>
        <v>ST Courier</v>
      </c>
    </row>
    <row r="741" spans="1:5" ht="17.25">
      <c r="A741" s="9">
        <v>14454</v>
      </c>
      <c r="B741" s="10">
        <f ca="1">IFERROR(__xludf.DUMMYFUNCTION("""COMPUTED_VALUE"""),58106231282)</f>
        <v>58106231282</v>
      </c>
      <c r="C741" s="5">
        <f ca="1">IFERROR(__xludf.DUMMYFUNCTION("""COMPUTED_VALUE"""),180)</f>
        <v>180</v>
      </c>
      <c r="D741" s="5">
        <v>1</v>
      </c>
      <c r="E741" s="5" t="str">
        <f ca="1"/>
        <v>ST Courier</v>
      </c>
    </row>
    <row r="742" spans="1:5" ht="17.25">
      <c r="A742" s="9">
        <v>14453</v>
      </c>
      <c r="B742" s="10">
        <f ca="1">IFERROR(__xludf.DUMMYFUNCTION("""COMPUTED_VALUE"""),58106231212)</f>
        <v>58106231212</v>
      </c>
      <c r="C742" s="5">
        <f ca="1">IFERROR(__xludf.DUMMYFUNCTION("""COMPUTED_VALUE"""),660)</f>
        <v>660</v>
      </c>
      <c r="D742" s="5">
        <v>1</v>
      </c>
      <c r="E742" s="5" t="str">
        <f ca="1"/>
        <v>ST Courier</v>
      </c>
    </row>
    <row r="743" spans="1:5" ht="17.25">
      <c r="A743" s="9">
        <v>14459</v>
      </c>
      <c r="B743" s="10">
        <f ca="1">IFERROR(__xludf.DUMMYFUNCTION("""COMPUTED_VALUE"""),58106232273)</f>
        <v>58106232273</v>
      </c>
      <c r="C743" s="5">
        <f ca="1">IFERROR(__xludf.DUMMYFUNCTION("""COMPUTED_VALUE"""),710)</f>
        <v>710</v>
      </c>
      <c r="D743" s="5">
        <v>1</v>
      </c>
      <c r="E743" s="5" t="str">
        <f ca="1"/>
        <v>ST Courier</v>
      </c>
    </row>
    <row r="744" spans="1:5" ht="17.25">
      <c r="A744" s="9">
        <v>14458</v>
      </c>
      <c r="B744" s="10">
        <f ca="1">IFERROR(__xludf.DUMMYFUNCTION("""COMPUTED_VALUE"""),58106231783)</f>
        <v>58106231783</v>
      </c>
      <c r="C744" s="5">
        <f ca="1">IFERROR(__xludf.DUMMYFUNCTION("""COMPUTED_VALUE"""),535)</f>
        <v>535</v>
      </c>
      <c r="D744" s="5">
        <v>1</v>
      </c>
      <c r="E744" s="5" t="str">
        <f ca="1"/>
        <v>ST Courier</v>
      </c>
    </row>
    <row r="745" spans="1:5" ht="17.25">
      <c r="A745" s="9">
        <v>14460</v>
      </c>
      <c r="B745" s="10" t="str">
        <f ca="1">IFERROR(__xludf.DUMMYFUNCTION("""COMPUTED_VALUE"""),"CT540991333IN")</f>
        <v>CT540991333IN</v>
      </c>
      <c r="C745" s="5">
        <f ca="1">IFERROR(__xludf.DUMMYFUNCTION("""COMPUTED_VALUE"""),275)</f>
        <v>275</v>
      </c>
      <c r="D745" s="5">
        <v>1</v>
      </c>
      <c r="E745" s="5" t="str">
        <f ca="1"/>
        <v>REGISTER PARCEL</v>
      </c>
    </row>
    <row r="746" spans="1:5" ht="17.25">
      <c r="A746" s="9">
        <v>14466</v>
      </c>
      <c r="B746" s="10">
        <f ca="1">IFERROR(__xludf.DUMMYFUNCTION("""COMPUTED_VALUE"""),58106232236)</f>
        <v>58106232236</v>
      </c>
      <c r="C746" s="5">
        <f ca="1">IFERROR(__xludf.DUMMYFUNCTION("""COMPUTED_VALUE"""),375)</f>
        <v>375</v>
      </c>
      <c r="D746" s="5">
        <v>1</v>
      </c>
      <c r="E746" s="5" t="str">
        <f ca="1"/>
        <v>ST Courier</v>
      </c>
    </row>
    <row r="747" spans="1:5" ht="17.25">
      <c r="A747" s="9">
        <v>14465</v>
      </c>
      <c r="B747" s="10">
        <f ca="1">IFERROR(__xludf.DUMMYFUNCTION("""COMPUTED_VALUE"""),58106232310)</f>
        <v>58106232310</v>
      </c>
      <c r="C747" s="5">
        <f ca="1">IFERROR(__xludf.DUMMYFUNCTION("""COMPUTED_VALUE"""),425)</f>
        <v>425</v>
      </c>
      <c r="D747" s="5">
        <v>1</v>
      </c>
      <c r="E747" s="5" t="str">
        <f ca="1"/>
        <v>ST Courier</v>
      </c>
    </row>
    <row r="748" spans="1:5" ht="17.25">
      <c r="A748" s="9">
        <v>14464</v>
      </c>
      <c r="B748" s="10">
        <f ca="1">IFERROR(__xludf.DUMMYFUNCTION("""COMPUTED_VALUE"""),58106232225)</f>
        <v>58106232225</v>
      </c>
      <c r="C748" s="5">
        <f ca="1">IFERROR(__xludf.DUMMYFUNCTION("""COMPUTED_VALUE"""),440)</f>
        <v>440</v>
      </c>
      <c r="D748" s="5">
        <v>1</v>
      </c>
      <c r="E748" s="5" t="str">
        <f ca="1"/>
        <v>ST Courier</v>
      </c>
    </row>
    <row r="749" spans="1:5" ht="17.25">
      <c r="A749" s="9">
        <v>14463</v>
      </c>
      <c r="B749" s="10" t="str">
        <f ca="1">IFERROR(__xludf.DUMMYFUNCTION("""COMPUTED_VALUE"""),"C12363333")</f>
        <v>C12363333</v>
      </c>
      <c r="C749" s="5">
        <f ca="1">IFERROR(__xludf.DUMMYFUNCTION("""COMPUTED_VALUE"""),605)</f>
        <v>605</v>
      </c>
      <c r="D749" s="5">
        <v>1</v>
      </c>
      <c r="E749" s="5" t="str">
        <f ca="1"/>
        <v>DTDC</v>
      </c>
    </row>
    <row r="750" spans="1:5" ht="17.25">
      <c r="A750" s="9">
        <v>14462</v>
      </c>
      <c r="B750" s="10">
        <f ca="1">IFERROR(__xludf.DUMMYFUNCTION("""COMPUTED_VALUE"""),58106232262)</f>
        <v>58106232262</v>
      </c>
      <c r="C750" s="5">
        <f ca="1">IFERROR(__xludf.DUMMYFUNCTION("""COMPUTED_VALUE"""),1085)</f>
        <v>1085</v>
      </c>
      <c r="D750" s="5">
        <v>1</v>
      </c>
      <c r="E750" s="5" t="str">
        <f ca="1"/>
        <v>ST Courier</v>
      </c>
    </row>
    <row r="751" spans="1:5" ht="17.25">
      <c r="A751" s="9">
        <v>14461</v>
      </c>
      <c r="B751" s="10">
        <f ca="1">IFERROR(__xludf.DUMMYFUNCTION("""COMPUTED_VALUE"""),58106232214)</f>
        <v>58106232214</v>
      </c>
      <c r="C751" s="5">
        <f ca="1">IFERROR(__xludf.DUMMYFUNCTION("""COMPUTED_VALUE"""),205)</f>
        <v>205</v>
      </c>
      <c r="D751" s="5">
        <v>1</v>
      </c>
      <c r="E751" s="5" t="str">
        <f ca="1"/>
        <v>ST Courier</v>
      </c>
    </row>
    <row r="752" spans="1:5" ht="17.25">
      <c r="A752" s="9">
        <v>14468</v>
      </c>
      <c r="B752" s="10">
        <f ca="1">IFERROR(__xludf.DUMMYFUNCTION("""COMPUTED_VALUE"""),58106232354)</f>
        <v>58106232354</v>
      </c>
      <c r="C752" s="5">
        <f ca="1">IFERROR(__xludf.DUMMYFUNCTION("""COMPUTED_VALUE"""),230)</f>
        <v>230</v>
      </c>
      <c r="D752" s="5">
        <v>1</v>
      </c>
      <c r="E752" s="5" t="str">
        <f ca="1"/>
        <v>ST Courier</v>
      </c>
    </row>
    <row r="753" spans="1:5" ht="17.25">
      <c r="A753" s="9">
        <v>14467</v>
      </c>
      <c r="B753" s="10">
        <f ca="1">IFERROR(__xludf.DUMMYFUNCTION("""COMPUTED_VALUE"""),58106232376)</f>
        <v>58106232376</v>
      </c>
      <c r="C753" s="5">
        <f ca="1">IFERROR(__xludf.DUMMYFUNCTION("""COMPUTED_VALUE"""),535)</f>
        <v>535</v>
      </c>
      <c r="D753" s="5">
        <v>1</v>
      </c>
      <c r="E753" s="5" t="str">
        <f ca="1"/>
        <v>ST Courier</v>
      </c>
    </row>
    <row r="754" spans="1:5" ht="17.25">
      <c r="A754" s="9">
        <v>14469</v>
      </c>
      <c r="B754" s="10">
        <f ca="1">IFERROR(__xludf.DUMMYFUNCTION("""COMPUTED_VALUE"""),58106232531)</f>
        <v>58106232531</v>
      </c>
      <c r="C754" s="5">
        <f ca="1">IFERROR(__xludf.DUMMYFUNCTION("""COMPUTED_VALUE"""),420)</f>
        <v>420</v>
      </c>
      <c r="D754" s="5">
        <v>1</v>
      </c>
      <c r="E754" s="5" t="str">
        <f ca="1"/>
        <v>ST Courier</v>
      </c>
    </row>
    <row r="755" spans="1:5" ht="17.25">
      <c r="A755" s="9">
        <v>14470</v>
      </c>
      <c r="B755" s="10">
        <f ca="1">IFERROR(__xludf.DUMMYFUNCTION("""COMPUTED_VALUE"""),58106232612)</f>
        <v>58106232612</v>
      </c>
      <c r="C755" s="5">
        <f ca="1">IFERROR(__xludf.DUMMYFUNCTION("""COMPUTED_VALUE"""),180)</f>
        <v>180</v>
      </c>
      <c r="D755" s="5">
        <v>1</v>
      </c>
      <c r="E755" s="5" t="str">
        <f ca="1"/>
        <v>ST Courier</v>
      </c>
    </row>
    <row r="756" spans="1:5" ht="17.25">
      <c r="A756" s="9">
        <v>14474</v>
      </c>
      <c r="B756" s="10" t="str">
        <f ca="1">IFERROR(__xludf.DUMMYFUNCTION("""COMPUTED_VALUE"""),"CT540990911IN")</f>
        <v>CT540990911IN</v>
      </c>
      <c r="C756" s="5">
        <f ca="1">IFERROR(__xludf.DUMMYFUNCTION("""COMPUTED_VALUE"""),550)</f>
        <v>550</v>
      </c>
      <c r="D756" s="5">
        <v>2</v>
      </c>
      <c r="E756" s="5" t="str">
        <f ca="1"/>
        <v>REGISTER PARCEL</v>
      </c>
    </row>
    <row r="757" spans="1:5" ht="17.25">
      <c r="A757" s="9">
        <v>14473</v>
      </c>
      <c r="B757" s="10">
        <f ca="1">IFERROR(__xludf.DUMMYFUNCTION("""COMPUTED_VALUE"""),58106232811)</f>
        <v>58106232811</v>
      </c>
      <c r="C757" s="5">
        <f ca="1">IFERROR(__xludf.DUMMYFUNCTION("""COMPUTED_VALUE"""),500)</f>
        <v>500</v>
      </c>
      <c r="D757" s="5">
        <v>1</v>
      </c>
      <c r="E757" s="5" t="str">
        <f ca="1"/>
        <v>ST Courier</v>
      </c>
    </row>
    <row r="758" spans="1:5" ht="17.25">
      <c r="A758" s="9">
        <v>14472</v>
      </c>
      <c r="B758" s="10">
        <f ca="1">IFERROR(__xludf.DUMMYFUNCTION("""COMPUTED_VALUE"""),58106232855)</f>
        <v>58106232855</v>
      </c>
      <c r="C758" s="5">
        <f ca="1">IFERROR(__xludf.DUMMYFUNCTION("""COMPUTED_VALUE"""),555)</f>
        <v>555</v>
      </c>
      <c r="D758" s="5">
        <v>1</v>
      </c>
      <c r="E758" s="5" t="str">
        <f ca="1"/>
        <v>ST Courier</v>
      </c>
    </row>
    <row r="759" spans="1:5" ht="17.25">
      <c r="A759" s="9">
        <v>14471</v>
      </c>
      <c r="B759" s="10">
        <f ca="1">IFERROR(__xludf.DUMMYFUNCTION("""COMPUTED_VALUE"""),58106232870)</f>
        <v>58106232870</v>
      </c>
      <c r="C759" s="5">
        <f ca="1">IFERROR(__xludf.DUMMYFUNCTION("""COMPUTED_VALUE"""),120)</f>
        <v>120</v>
      </c>
      <c r="D759" s="5">
        <v>1</v>
      </c>
      <c r="E759" s="5" t="str">
        <f ca="1"/>
        <v>ST Courier</v>
      </c>
    </row>
    <row r="760" spans="1:5" ht="17.25">
      <c r="A760" s="9">
        <v>14475</v>
      </c>
      <c r="B760" s="10">
        <f ca="1">IFERROR(__xludf.DUMMYFUNCTION("""COMPUTED_VALUE"""),58106141995)</f>
        <v>58106141995</v>
      </c>
      <c r="C760" s="5">
        <f ca="1">IFERROR(__xludf.DUMMYFUNCTION("""COMPUTED_VALUE"""),600)</f>
        <v>600</v>
      </c>
      <c r="D760" s="5">
        <v>3</v>
      </c>
      <c r="E760" s="5" t="str">
        <f ca="1"/>
        <v>ST Courier</v>
      </c>
    </row>
    <row r="761" spans="1:5" ht="17.25">
      <c r="A761" s="9">
        <v>14264</v>
      </c>
      <c r="B761" s="10">
        <f ca="1">IFERROR(__xludf.DUMMYFUNCTION("""COMPUTED_VALUE"""),58101958305)</f>
        <v>58101958305</v>
      </c>
      <c r="C761" s="5">
        <f ca="1">IFERROR(__xludf.DUMMYFUNCTION("""COMPUTED_VALUE"""),220)</f>
        <v>220</v>
      </c>
      <c r="D761" s="5">
        <v>1</v>
      </c>
      <c r="E761" s="5" t="str">
        <f ca="1"/>
        <v>ST Courier</v>
      </c>
    </row>
    <row r="762" spans="1:5" ht="17.25">
      <c r="A762" s="9">
        <v>14478</v>
      </c>
      <c r="B762" s="10">
        <f ca="1">IFERROR(__xludf.DUMMYFUNCTION("""COMPUTED_VALUE"""),58106142485)</f>
        <v>58106142485</v>
      </c>
      <c r="C762" s="5">
        <f ca="1">IFERROR(__xludf.DUMMYFUNCTION("""COMPUTED_VALUE"""),1460)</f>
        <v>1460</v>
      </c>
      <c r="D762" s="5">
        <v>2</v>
      </c>
      <c r="E762" s="5" t="str">
        <f ca="1"/>
        <v>ST Courier</v>
      </c>
    </row>
    <row r="763" spans="1:5" ht="17.25">
      <c r="A763" s="9">
        <v>14477</v>
      </c>
      <c r="B763" s="10">
        <f ca="1">IFERROR(__xludf.DUMMYFUNCTION("""COMPUTED_VALUE"""),58106144935)</f>
        <v>58106144935</v>
      </c>
      <c r="C763" s="5">
        <f ca="1">IFERROR(__xludf.DUMMYFUNCTION("""COMPUTED_VALUE"""),120)</f>
        <v>120</v>
      </c>
      <c r="D763" s="5">
        <v>2</v>
      </c>
      <c r="E763" s="5" t="str">
        <f ca="1"/>
        <v>ST Courier</v>
      </c>
    </row>
    <row r="764" spans="1:5" ht="17.25">
      <c r="A764" s="9">
        <v>14476</v>
      </c>
      <c r="B764" s="10" t="str">
        <f ca="1">IFERROR(__xludf.DUMMYFUNCTION("""COMPUTED_VALUE"""),"CT540990695IN")</f>
        <v>CT540990695IN</v>
      </c>
      <c r="C764" s="5">
        <f ca="1">IFERROR(__xludf.DUMMYFUNCTION("""COMPUTED_VALUE"""),700)</f>
        <v>700</v>
      </c>
      <c r="D764" s="5">
        <v>1</v>
      </c>
      <c r="E764" s="5" t="str">
        <f ca="1"/>
        <v>REGISTER PARCEL</v>
      </c>
    </row>
    <row r="765" spans="1:5" ht="17.25">
      <c r="A765" s="9">
        <v>14479</v>
      </c>
      <c r="B765" s="10">
        <f ca="1">IFERROR(__xludf.DUMMYFUNCTION("""COMPUTED_VALUE"""),58106142592)</f>
        <v>58106142592</v>
      </c>
      <c r="C765" s="5">
        <f ca="1">IFERROR(__xludf.DUMMYFUNCTION("""COMPUTED_VALUE"""),280)</f>
        <v>280</v>
      </c>
      <c r="D765" s="5">
        <v>1</v>
      </c>
      <c r="E765" s="5" t="str">
        <f ca="1"/>
        <v>ST Courier</v>
      </c>
    </row>
    <row r="766" spans="1:5" ht="17.25">
      <c r="A766" s="9">
        <v>14489</v>
      </c>
      <c r="B766" s="10" t="str">
        <f ca="1">IFERROR(__xludf.DUMMYFUNCTION("""COMPUTED_VALUE"""),"C12418457")</f>
        <v>C12418457</v>
      </c>
      <c r="C766" s="5">
        <f ca="1">IFERROR(__xludf.DUMMYFUNCTION("""COMPUTED_VALUE"""),630)</f>
        <v>630</v>
      </c>
      <c r="D766" s="5">
        <v>1</v>
      </c>
      <c r="E766" s="5" t="str">
        <f ca="1"/>
        <v>DTDC</v>
      </c>
    </row>
    <row r="767" spans="1:5" ht="17.25">
      <c r="A767" s="9">
        <v>14488</v>
      </c>
      <c r="B767" s="10">
        <f ca="1">IFERROR(__xludf.DUMMYFUNCTION("""COMPUTED_VALUE"""),58106144401)</f>
        <v>58106144401</v>
      </c>
      <c r="C767" s="5">
        <f ca="1">IFERROR(__xludf.DUMMYFUNCTION("""COMPUTED_VALUE"""),445)</f>
        <v>445</v>
      </c>
      <c r="D767" s="5">
        <v>1</v>
      </c>
      <c r="E767" s="5" t="str">
        <f ca="1"/>
        <v>ST Courier</v>
      </c>
    </row>
    <row r="768" spans="1:5" ht="17.25">
      <c r="A768" s="9">
        <v>14487</v>
      </c>
      <c r="B768" s="10">
        <f ca="1">IFERROR(__xludf.DUMMYFUNCTION("""COMPUTED_VALUE"""),58106143690)</f>
        <v>58106143690</v>
      </c>
      <c r="C768" s="5">
        <f ca="1">IFERROR(__xludf.DUMMYFUNCTION("""COMPUTED_VALUE"""),120)</f>
        <v>120</v>
      </c>
      <c r="D768" s="5">
        <v>1</v>
      </c>
      <c r="E768" s="5" t="str">
        <f ca="1"/>
        <v>ST Courier</v>
      </c>
    </row>
    <row r="769" spans="1:5" ht="17.25">
      <c r="A769" s="9">
        <v>14486</v>
      </c>
      <c r="B769" s="10">
        <f ca="1">IFERROR(__xludf.DUMMYFUNCTION("""COMPUTED_VALUE"""),58106144191)</f>
        <v>58106144191</v>
      </c>
      <c r="C769" s="5">
        <f ca="1">IFERROR(__xludf.DUMMYFUNCTION("""COMPUTED_VALUE"""),275)</f>
        <v>275</v>
      </c>
      <c r="D769" s="5">
        <v>1</v>
      </c>
      <c r="E769" s="5" t="str">
        <f ca="1"/>
        <v>ST Courier</v>
      </c>
    </row>
    <row r="770" spans="1:5" ht="17.25">
      <c r="A770" s="9">
        <v>14485</v>
      </c>
      <c r="B770" s="10">
        <f ca="1">IFERROR(__xludf.DUMMYFUNCTION("""COMPUTED_VALUE"""),58106144132)</f>
        <v>58106144132</v>
      </c>
      <c r="C770" s="5">
        <f ca="1">IFERROR(__xludf.DUMMYFUNCTION("""COMPUTED_VALUE"""),14485)</f>
        <v>14485</v>
      </c>
      <c r="D770" s="5">
        <v>1</v>
      </c>
      <c r="E770" s="5" t="str">
        <f ca="1"/>
        <v>ST Courier</v>
      </c>
    </row>
    <row r="771" spans="1:5" ht="17.25">
      <c r="A771" s="9">
        <v>14484</v>
      </c>
      <c r="B771" s="10">
        <f ca="1">IFERROR(__xludf.DUMMYFUNCTION("""COMPUTED_VALUE"""),58106143841)</f>
        <v>58106143841</v>
      </c>
      <c r="C771" s="5">
        <f ca="1">IFERROR(__xludf.DUMMYFUNCTION("""COMPUTED_VALUE"""),14484)</f>
        <v>14484</v>
      </c>
      <c r="D771" s="5">
        <v>1</v>
      </c>
      <c r="E771" s="5" t="str">
        <f ca="1"/>
        <v>ST Courier</v>
      </c>
    </row>
    <row r="772" spans="1:5" ht="17.25">
      <c r="A772" s="9">
        <v>14483</v>
      </c>
      <c r="B772" s="10">
        <f ca="1">IFERROR(__xludf.DUMMYFUNCTION("""COMPUTED_VALUE"""),58106143616)</f>
        <v>58106143616</v>
      </c>
      <c r="C772" s="5">
        <f ca="1">IFERROR(__xludf.DUMMYFUNCTION("""COMPUTED_VALUE"""),405)</f>
        <v>405</v>
      </c>
      <c r="D772" s="5">
        <v>1</v>
      </c>
      <c r="E772" s="5" t="str">
        <f ca="1"/>
        <v>ST Courier</v>
      </c>
    </row>
    <row r="773" spans="1:5" ht="17.25">
      <c r="A773" s="9">
        <v>14482</v>
      </c>
      <c r="B773" s="10">
        <f ca="1">IFERROR(__xludf.DUMMYFUNCTION("""COMPUTED_VALUE"""),58106143686)</f>
        <v>58106143686</v>
      </c>
      <c r="C773" s="5">
        <f ca="1">IFERROR(__xludf.DUMMYFUNCTION("""COMPUTED_VALUE"""),1060)</f>
        <v>1060</v>
      </c>
      <c r="D773" s="5">
        <v>1</v>
      </c>
      <c r="E773" s="5" t="str">
        <f ca="1"/>
        <v>ST Courier</v>
      </c>
    </row>
    <row r="774" spans="1:5" ht="17.25">
      <c r="A774" s="9">
        <v>14481</v>
      </c>
      <c r="B774" s="10">
        <f ca="1">IFERROR(__xludf.DUMMYFUNCTION("""COMPUTED_VALUE"""),58106144003)</f>
        <v>58106144003</v>
      </c>
      <c r="C774" s="5">
        <f ca="1">IFERROR(__xludf.DUMMYFUNCTION("""COMPUTED_VALUE"""),235)</f>
        <v>235</v>
      </c>
      <c r="D774" s="5">
        <v>1</v>
      </c>
      <c r="E774" s="5" t="str">
        <f ca="1"/>
        <v>ST Courier</v>
      </c>
    </row>
    <row r="775" spans="1:5" ht="17.25">
      <c r="A775" s="9">
        <v>14480</v>
      </c>
      <c r="B775" s="10">
        <f ca="1">IFERROR(__xludf.DUMMYFUNCTION("""COMPUTED_VALUE"""),58106143922)</f>
        <v>58106143922</v>
      </c>
      <c r="C775" s="5">
        <f ca="1">IFERROR(__xludf.DUMMYFUNCTION("""COMPUTED_VALUE"""),1455)</f>
        <v>1455</v>
      </c>
      <c r="D775" s="5">
        <v>1</v>
      </c>
      <c r="E775" s="5" t="str">
        <f ca="1"/>
        <v>ST Courier</v>
      </c>
    </row>
    <row r="776" spans="1:5" ht="17.25">
      <c r="A776" s="9">
        <v>14493</v>
      </c>
      <c r="B776" s="10">
        <f ca="1">IFERROR(__xludf.DUMMYFUNCTION("""COMPUTED_VALUE"""),58106144784)</f>
        <v>58106144784</v>
      </c>
      <c r="C776" s="5">
        <f ca="1">IFERROR(__xludf.DUMMYFUNCTION("""COMPUTED_VALUE"""),275)</f>
        <v>275</v>
      </c>
      <c r="D776" s="5">
        <v>1</v>
      </c>
      <c r="E776" s="5" t="str">
        <f ca="1"/>
        <v>ST Courier</v>
      </c>
    </row>
    <row r="777" spans="1:5" ht="17.25">
      <c r="A777" s="9">
        <v>14492</v>
      </c>
      <c r="B777" s="10">
        <f ca="1">IFERROR(__xludf.DUMMYFUNCTION("""COMPUTED_VALUE"""),58106144666)</f>
        <v>58106144666</v>
      </c>
      <c r="C777" s="5">
        <f ca="1">IFERROR(__xludf.DUMMYFUNCTION("""COMPUTED_VALUE"""),130)</f>
        <v>130</v>
      </c>
      <c r="D777" s="5">
        <v>1</v>
      </c>
      <c r="E777" s="5" t="str">
        <f ca="1"/>
        <v>ST Courier</v>
      </c>
    </row>
    <row r="778" spans="1:5" ht="17.25">
      <c r="A778" s="9">
        <v>14491</v>
      </c>
      <c r="B778" s="10">
        <f ca="1">IFERROR(__xludf.DUMMYFUNCTION("""COMPUTED_VALUE"""),58106144854)</f>
        <v>58106144854</v>
      </c>
      <c r="C778" s="5">
        <f ca="1">IFERROR(__xludf.DUMMYFUNCTION("""COMPUTED_VALUE"""),1440)</f>
        <v>1440</v>
      </c>
      <c r="D778" s="5">
        <v>1</v>
      </c>
      <c r="E778" s="5" t="str">
        <f ca="1"/>
        <v>ST Courier</v>
      </c>
    </row>
    <row r="779" spans="1:5" ht="17.25">
      <c r="A779" s="9">
        <v>14490</v>
      </c>
      <c r="B779" s="10">
        <f ca="1">IFERROR(__xludf.DUMMYFUNCTION("""COMPUTED_VALUE"""),58106144600)</f>
        <v>58106144600</v>
      </c>
      <c r="C779" s="5">
        <f ca="1">IFERROR(__xludf.DUMMYFUNCTION("""COMPUTED_VALUE"""),398)</f>
        <v>398</v>
      </c>
      <c r="D779" s="5">
        <v>1</v>
      </c>
      <c r="E779" s="5" t="str">
        <f ca="1"/>
        <v>ST Courier</v>
      </c>
    </row>
    <row r="780" spans="1:5" ht="17.25">
      <c r="A780" s="9">
        <v>14495</v>
      </c>
      <c r="B780" s="10">
        <f ca="1">IFERROR(__xludf.DUMMYFUNCTION("""COMPUTED_VALUE"""),58106145075)</f>
        <v>58106145075</v>
      </c>
      <c r="C780" s="5">
        <f ca="1">IFERROR(__xludf.DUMMYFUNCTION("""COMPUTED_VALUE"""),260)</f>
        <v>260</v>
      </c>
      <c r="D780" s="5">
        <v>1</v>
      </c>
      <c r="E780" s="5" t="str">
        <f ca="1"/>
        <v>ST Courier</v>
      </c>
    </row>
    <row r="781" spans="1:5" ht="17.25">
      <c r="A781" s="9">
        <v>14494</v>
      </c>
      <c r="B781" s="10">
        <f ca="1">IFERROR(__xludf.DUMMYFUNCTION("""COMPUTED_VALUE"""),58106144950)</f>
        <v>58106144950</v>
      </c>
      <c r="C781" s="5">
        <f ca="1">IFERROR(__xludf.DUMMYFUNCTION("""COMPUTED_VALUE"""),120)</f>
        <v>120</v>
      </c>
      <c r="D781" s="5">
        <v>2</v>
      </c>
      <c r="E781" s="5" t="str">
        <f ca="1"/>
        <v>ST Courier</v>
      </c>
    </row>
    <row r="782" spans="1:5" ht="17.25">
      <c r="A782" s="9">
        <v>14477</v>
      </c>
      <c r="B782" s="10">
        <f ca="1">IFERROR(__xludf.DUMMYFUNCTION("""COMPUTED_VALUE"""),58106144935)</f>
        <v>58106144935</v>
      </c>
      <c r="C782" s="5">
        <f ca="1">IFERROR(__xludf.DUMMYFUNCTION("""COMPUTED_VALUE"""),120)</f>
        <v>120</v>
      </c>
      <c r="D782" s="5">
        <v>1</v>
      </c>
      <c r="E782" s="5" t="str">
        <f ca="1"/>
        <v>ST Courier</v>
      </c>
    </row>
    <row r="783" spans="1:5" ht="17.25">
      <c r="A783" s="9">
        <v>14496</v>
      </c>
      <c r="B783" s="10" t="str">
        <f ca="1">IFERROR(__xludf.DUMMYFUNCTION("""COMPUTED_VALUE"""),"CT540990386IN")</f>
        <v>CT540990386IN</v>
      </c>
      <c r="C783" s="5">
        <f ca="1">IFERROR(__xludf.DUMMYFUNCTION("""COMPUTED_VALUE"""),120)</f>
        <v>120</v>
      </c>
      <c r="D783" s="5">
        <v>2</v>
      </c>
      <c r="E783" s="5" t="str">
        <f ca="1"/>
        <v>REGISTER PARCEL</v>
      </c>
    </row>
    <row r="784" spans="1:5" ht="17.25">
      <c r="A784" s="9">
        <v>14501</v>
      </c>
      <c r="B784" s="10" t="str">
        <f ca="1">IFERROR(__xludf.DUMMYFUNCTION("""COMPUTED_VALUE"""),"C12418355")</f>
        <v>C12418355</v>
      </c>
      <c r="C784" s="5">
        <f ca="1">IFERROR(__xludf.DUMMYFUNCTION("""COMPUTED_VALUE"""),425)</f>
        <v>425</v>
      </c>
      <c r="D784" s="5">
        <v>1</v>
      </c>
      <c r="E784" s="5" t="str">
        <f ca="1"/>
        <v>DTDC</v>
      </c>
    </row>
    <row r="785" spans="1:5" ht="17.25">
      <c r="A785" s="9">
        <v>14500</v>
      </c>
      <c r="B785" s="10">
        <f ca="1">IFERROR(__xludf.DUMMYFUNCTION("""COMPUTED_VALUE"""),58106148951)</f>
        <v>58106148951</v>
      </c>
      <c r="C785" s="5">
        <f ca="1">IFERROR(__xludf.DUMMYFUNCTION("""COMPUTED_VALUE"""),250)</f>
        <v>250</v>
      </c>
      <c r="D785" s="5">
        <v>1</v>
      </c>
      <c r="E785" s="5" t="str">
        <f ca="1"/>
        <v>ST Courier</v>
      </c>
    </row>
    <row r="786" spans="1:5" ht="17.25">
      <c r="A786" s="9">
        <v>14499</v>
      </c>
      <c r="B786" s="10">
        <f ca="1">IFERROR(__xludf.DUMMYFUNCTION("""COMPUTED_VALUE"""),58106145694)</f>
        <v>58106145694</v>
      </c>
      <c r="C786" s="5">
        <f ca="1">IFERROR(__xludf.DUMMYFUNCTION("""COMPUTED_VALUE"""),120)</f>
        <v>120</v>
      </c>
      <c r="D786" s="5">
        <v>1</v>
      </c>
      <c r="E786" s="5" t="str">
        <f ca="1"/>
        <v>ST Courier</v>
      </c>
    </row>
    <row r="787" spans="1:5" ht="17.25">
      <c r="A787" s="9">
        <v>14498</v>
      </c>
      <c r="B787" s="10">
        <f ca="1">IFERROR(__xludf.DUMMYFUNCTION("""COMPUTED_VALUE"""),58106145366)</f>
        <v>58106145366</v>
      </c>
      <c r="C787" s="5">
        <f ca="1">IFERROR(__xludf.DUMMYFUNCTION("""COMPUTED_VALUE"""),80)</f>
        <v>80</v>
      </c>
      <c r="D787" s="5">
        <v>1</v>
      </c>
      <c r="E787" s="5" t="str">
        <f ca="1"/>
        <v>ST Courier</v>
      </c>
    </row>
    <row r="788" spans="1:5" ht="17.25">
      <c r="A788" s="9">
        <v>14497</v>
      </c>
      <c r="B788" s="10">
        <f ca="1">IFERROR(__xludf.DUMMYFUNCTION("""COMPUTED_VALUE"""),58106145731)</f>
        <v>58106145731</v>
      </c>
      <c r="C788" s="5">
        <f ca="1">IFERROR(__xludf.DUMMYFUNCTION("""COMPUTED_VALUE"""),14497)</f>
        <v>14497</v>
      </c>
      <c r="D788" s="5">
        <v>1</v>
      </c>
      <c r="E788" s="5" t="str">
        <f ca="1"/>
        <v>ST Courier</v>
      </c>
    </row>
    <row r="789" spans="1:5" ht="17.25">
      <c r="A789" s="9">
        <v>14505</v>
      </c>
      <c r="B789" s="10">
        <f ca="1">IFERROR(__xludf.DUMMYFUNCTION("""COMPUTED_VALUE"""),58106146361)</f>
        <v>58106146361</v>
      </c>
      <c r="C789" s="5">
        <f ca="1">IFERROR(__xludf.DUMMYFUNCTION("""COMPUTED_VALUE"""),500)</f>
        <v>500</v>
      </c>
      <c r="D789" s="5">
        <v>1</v>
      </c>
      <c r="E789" s="5" t="str">
        <f ca="1"/>
        <v>ST Courier</v>
      </c>
    </row>
    <row r="790" spans="1:5" ht="17.25">
      <c r="A790" s="9">
        <v>14504</v>
      </c>
      <c r="B790" s="10">
        <f ca="1">IFERROR(__xludf.DUMMYFUNCTION("""COMPUTED_VALUE"""),58106145856)</f>
        <v>58106145856</v>
      </c>
      <c r="C790" s="5">
        <f ca="1">IFERROR(__xludf.DUMMYFUNCTION("""COMPUTED_VALUE"""),355)</f>
        <v>355</v>
      </c>
      <c r="D790" s="5">
        <v>1</v>
      </c>
      <c r="E790" s="5" t="str">
        <f ca="1"/>
        <v>ST Courier</v>
      </c>
    </row>
    <row r="791" spans="1:5" ht="17.25">
      <c r="A791" s="9">
        <v>14503</v>
      </c>
      <c r="B791" s="10" t="str">
        <f ca="1">IFERROR(__xludf.DUMMYFUNCTION("""COMPUTED_VALUE"""),"C12418335")</f>
        <v>C12418335</v>
      </c>
      <c r="C791" s="5">
        <f ca="1">IFERROR(__xludf.DUMMYFUNCTION("""COMPUTED_VALUE"""),1025)</f>
        <v>1025</v>
      </c>
      <c r="D791" s="5">
        <v>1</v>
      </c>
      <c r="E791" s="5" t="str">
        <f ca="1"/>
        <v>DTDC</v>
      </c>
    </row>
    <row r="792" spans="1:5" ht="17.25">
      <c r="A792" s="9">
        <v>14502</v>
      </c>
      <c r="B792" s="10">
        <f ca="1">IFERROR(__xludf.DUMMYFUNCTION("""COMPUTED_VALUE"""),58106145941)</f>
        <v>58106145941</v>
      </c>
      <c r="C792" s="5">
        <f ca="1">IFERROR(__xludf.DUMMYFUNCTION("""COMPUTED_VALUE"""),370)</f>
        <v>370</v>
      </c>
      <c r="D792" s="5">
        <v>1</v>
      </c>
      <c r="E792" s="5" t="str">
        <f ca="1"/>
        <v>ST Courier</v>
      </c>
    </row>
    <row r="793" spans="1:5" ht="17.25">
      <c r="A793" s="9">
        <v>14508</v>
      </c>
      <c r="B793" s="10">
        <f ca="1">IFERROR(__xludf.DUMMYFUNCTION("""COMPUTED_VALUE"""),58106147481)</f>
        <v>58106147481</v>
      </c>
      <c r="C793" s="5">
        <f ca="1">IFERROR(__xludf.DUMMYFUNCTION("""COMPUTED_VALUE"""),1160)</f>
        <v>1160</v>
      </c>
      <c r="D793" s="5">
        <v>2</v>
      </c>
      <c r="E793" s="5" t="str">
        <f ca="1"/>
        <v>ST Courier</v>
      </c>
    </row>
    <row r="794" spans="1:5" ht="17.25">
      <c r="A794" s="9">
        <v>14507</v>
      </c>
      <c r="B794" s="10">
        <f ca="1">IFERROR(__xludf.DUMMYFUNCTION("""COMPUTED_VALUE"""),58106149076)</f>
        <v>58106149076</v>
      </c>
      <c r="C794" s="5">
        <f ca="1">IFERROR(__xludf.DUMMYFUNCTION("""COMPUTED_VALUE"""),440)</f>
        <v>440</v>
      </c>
      <c r="D794" s="5">
        <v>1</v>
      </c>
      <c r="E794" s="5" t="str">
        <f ca="1"/>
        <v>ST Courier</v>
      </c>
    </row>
    <row r="795" spans="1:5" ht="17.25">
      <c r="A795" s="9">
        <v>14506</v>
      </c>
      <c r="B795" s="10">
        <f ca="1">IFERROR(__xludf.DUMMYFUNCTION("""COMPUTED_VALUE"""),58106147304)</f>
        <v>58106147304</v>
      </c>
      <c r="C795" s="5">
        <f ca="1">IFERROR(__xludf.DUMMYFUNCTION("""COMPUTED_VALUE"""),335)</f>
        <v>335</v>
      </c>
      <c r="D795" s="5">
        <v>2</v>
      </c>
      <c r="E795" s="5" t="str">
        <f ca="1"/>
        <v>ST Courier</v>
      </c>
    </row>
    <row r="796" spans="1:5" ht="17.25">
      <c r="A796" s="9">
        <v>14473</v>
      </c>
      <c r="B796" s="10">
        <f ca="1">IFERROR(__xludf.DUMMYFUNCTION("""COMPUTED_VALUE"""),58106232811)</f>
        <v>58106232811</v>
      </c>
      <c r="C796" s="5">
        <f ca="1">IFERROR(__xludf.DUMMYFUNCTION("""COMPUTED_VALUE"""),500)</f>
        <v>500</v>
      </c>
      <c r="D796" s="5">
        <v>1</v>
      </c>
      <c r="E796" s="5" t="str">
        <f ca="1"/>
        <v>ST Courier</v>
      </c>
    </row>
    <row r="797" spans="1:5" ht="17.25">
      <c r="A797" s="9">
        <v>14509</v>
      </c>
      <c r="B797" s="10">
        <f ca="1">IFERROR(__xludf.DUMMYFUNCTION("""COMPUTED_VALUE"""),58106147886)</f>
        <v>58106147886</v>
      </c>
      <c r="C797" s="5">
        <f ca="1">IFERROR(__xludf.DUMMYFUNCTION("""COMPUTED_VALUE"""),380)</f>
        <v>380</v>
      </c>
      <c r="D797" s="5">
        <v>1</v>
      </c>
      <c r="E797" s="5" t="str">
        <f ca="1"/>
        <v>ST Courier</v>
      </c>
    </row>
    <row r="798" spans="1:5" ht="17.25">
      <c r="A798" s="9">
        <v>14510</v>
      </c>
      <c r="B798" s="10" t="str">
        <f ca="1">IFERROR(__xludf.DUMMYFUNCTION("""COMPUTED_VALUE"""),"CT540963315IN")</f>
        <v>CT540963315IN</v>
      </c>
      <c r="C798" s="5">
        <f ca="1">IFERROR(__xludf.DUMMYFUNCTION("""COMPUTED_VALUE"""),320)</f>
        <v>320</v>
      </c>
      <c r="D798" s="5">
        <v>1</v>
      </c>
      <c r="E798" s="5" t="str">
        <f ca="1"/>
        <v>REGISTER PARCEL</v>
      </c>
    </row>
    <row r="799" spans="1:5" ht="17.25">
      <c r="A799" s="9">
        <v>14511</v>
      </c>
      <c r="B799" s="10" t="str">
        <f ca="1">IFERROR(__xludf.DUMMYFUNCTION("""COMPUTED_VALUE"""),"CT540963187IN")</f>
        <v>CT540963187IN</v>
      </c>
      <c r="C799" s="5">
        <f ca="1">IFERROR(__xludf.DUMMYFUNCTION("""COMPUTED_VALUE"""),355)</f>
        <v>355</v>
      </c>
      <c r="D799" s="5">
        <v>1</v>
      </c>
      <c r="E799" s="5" t="str">
        <f ca="1"/>
        <v>REGISTER PARCEL</v>
      </c>
    </row>
    <row r="800" spans="1:5" ht="17.25">
      <c r="A800" s="9">
        <v>14519</v>
      </c>
      <c r="B800" s="10">
        <f ca="1">IFERROR(__xludf.DUMMYFUNCTION("""COMPUTED_VALUE"""),58106148892)</f>
        <v>58106148892</v>
      </c>
      <c r="C800" s="5">
        <f ca="1">IFERROR(__xludf.DUMMYFUNCTION("""COMPUTED_VALUE"""),880)</f>
        <v>880</v>
      </c>
      <c r="D800" s="5">
        <v>1</v>
      </c>
      <c r="E800" s="5" t="str">
        <f ca="1"/>
        <v>ST Courier</v>
      </c>
    </row>
    <row r="801" spans="1:5" ht="17.25">
      <c r="A801" s="9">
        <v>14518</v>
      </c>
      <c r="B801" s="10" t="str">
        <f ca="1">IFERROR(__xludf.DUMMYFUNCTION("""COMPUTED_VALUE"""),"#N/A")</f>
        <v>#N/A</v>
      </c>
      <c r="C801" s="5" t="str">
        <f ca="1">IFERROR(__xludf.DUMMYFUNCTION("""COMPUTED_VALUE"""),"#N/A")</f>
        <v>#N/A</v>
      </c>
      <c r="D801" s="5">
        <v>1</v>
      </c>
      <c r="E801" s="5" t="str">
        <f ca="1"/>
        <v>Unknown</v>
      </c>
    </row>
    <row r="802" spans="1:5" ht="17.25">
      <c r="A802" s="9">
        <v>14517</v>
      </c>
      <c r="B802" s="10" t="str">
        <f ca="1">IFERROR(__xludf.DUMMYFUNCTION("""COMPUTED_VALUE"""),"C12418344")</f>
        <v>C12418344</v>
      </c>
      <c r="C802" s="5">
        <f ca="1">IFERROR(__xludf.DUMMYFUNCTION("""COMPUTED_VALUE"""),625)</f>
        <v>625</v>
      </c>
      <c r="D802" s="5">
        <v>1</v>
      </c>
      <c r="E802" s="5" t="str">
        <f ca="1"/>
        <v>DTDC</v>
      </c>
    </row>
    <row r="803" spans="1:5" ht="17.25">
      <c r="A803" s="9">
        <v>14516</v>
      </c>
      <c r="B803" s="10">
        <f ca="1">IFERROR(__xludf.DUMMYFUNCTION("""COMPUTED_VALUE"""),58106148542)</f>
        <v>58106148542</v>
      </c>
      <c r="C803" s="5">
        <f ca="1">IFERROR(__xludf.DUMMYFUNCTION("""COMPUTED_VALUE"""),885)</f>
        <v>885</v>
      </c>
      <c r="D803" s="5">
        <v>1</v>
      </c>
      <c r="E803" s="5" t="str">
        <f ca="1"/>
        <v>ST Courier</v>
      </c>
    </row>
    <row r="804" spans="1:5" ht="17.25">
      <c r="A804" s="9">
        <v>14515</v>
      </c>
      <c r="B804" s="10" t="str">
        <f ca="1">IFERROR(__xludf.DUMMYFUNCTION("""COMPUTED_VALUE"""),"C12418349")</f>
        <v>C12418349</v>
      </c>
      <c r="C804" s="5">
        <f ca="1">IFERROR(__xludf.DUMMYFUNCTION("""COMPUTED_VALUE"""),120)</f>
        <v>120</v>
      </c>
      <c r="D804" s="5">
        <v>1</v>
      </c>
      <c r="E804" s="5" t="str">
        <f ca="1"/>
        <v>DTDC</v>
      </c>
    </row>
    <row r="805" spans="1:5" ht="17.25">
      <c r="A805" s="9">
        <v>14514</v>
      </c>
      <c r="B805" s="10">
        <f ca="1">IFERROR(__xludf.DUMMYFUNCTION("""COMPUTED_VALUE"""),58106148881)</f>
        <v>58106148881</v>
      </c>
      <c r="C805" s="5">
        <f ca="1">IFERROR(__xludf.DUMMYFUNCTION("""COMPUTED_VALUE"""),355)</f>
        <v>355</v>
      </c>
      <c r="D805" s="5">
        <v>1</v>
      </c>
      <c r="E805" s="5" t="str">
        <f ca="1"/>
        <v>ST Courier</v>
      </c>
    </row>
    <row r="806" spans="1:5" ht="17.25">
      <c r="A806" s="9">
        <v>14513</v>
      </c>
      <c r="B806" s="10">
        <f ca="1">IFERROR(__xludf.DUMMYFUNCTION("""COMPUTED_VALUE"""),58106149172)</f>
        <v>58106149172</v>
      </c>
      <c r="C806" s="5">
        <f ca="1">IFERROR(__xludf.DUMMYFUNCTION("""COMPUTED_VALUE"""),785)</f>
        <v>785</v>
      </c>
      <c r="D806" s="5">
        <v>1</v>
      </c>
      <c r="E806" s="5" t="str">
        <f ca="1"/>
        <v>ST Courier</v>
      </c>
    </row>
    <row r="807" spans="1:5" ht="17.25">
      <c r="A807" s="9">
        <v>14521</v>
      </c>
      <c r="B807" s="10">
        <f ca="1">IFERROR(__xludf.DUMMYFUNCTION("""COMPUTED_VALUE"""),58106148715)</f>
        <v>58106148715</v>
      </c>
      <c r="C807" s="5">
        <f ca="1">IFERROR(__xludf.DUMMYFUNCTION("""COMPUTED_VALUE"""),1195)</f>
        <v>1195</v>
      </c>
      <c r="D807" s="5">
        <v>1</v>
      </c>
      <c r="E807" s="5" t="str">
        <f ca="1"/>
        <v>ST Courier</v>
      </c>
    </row>
    <row r="808" spans="1:5" ht="17.25">
      <c r="A808" s="9">
        <v>14520</v>
      </c>
      <c r="B808" s="10">
        <f ca="1">IFERROR(__xludf.DUMMYFUNCTION("""COMPUTED_VALUE"""),58106148225)</f>
        <v>58106148225</v>
      </c>
      <c r="C808" s="5">
        <f ca="1">IFERROR(__xludf.DUMMYFUNCTION("""COMPUTED_VALUE"""),355)</f>
        <v>355</v>
      </c>
      <c r="D808" s="5">
        <v>1</v>
      </c>
      <c r="E808" s="5" t="str">
        <f ca="1"/>
        <v>ST Courier</v>
      </c>
    </row>
    <row r="809" spans="1:5" ht="17.25">
      <c r="A809" s="9">
        <v>14512</v>
      </c>
      <c r="B809" s="10">
        <f ca="1">IFERROR(__xludf.DUMMYFUNCTION("""COMPUTED_VALUE"""),58106148354)</f>
        <v>58106148354</v>
      </c>
      <c r="C809" s="5">
        <f ca="1">IFERROR(__xludf.DUMMYFUNCTION("""COMPUTED_VALUE"""),1160)</f>
        <v>1160</v>
      </c>
      <c r="D809" s="5">
        <v>2</v>
      </c>
      <c r="E809" s="5" t="str">
        <f ca="1"/>
        <v>ST Courier</v>
      </c>
    </row>
    <row r="810" spans="1:5" ht="17.25">
      <c r="A810" s="9">
        <v>14501</v>
      </c>
      <c r="B810" s="10" t="str">
        <f ca="1">IFERROR(__xludf.DUMMYFUNCTION("""COMPUTED_VALUE"""),"C12418355")</f>
        <v>C12418355</v>
      </c>
      <c r="C810" s="5">
        <f ca="1">IFERROR(__xludf.DUMMYFUNCTION("""COMPUTED_VALUE"""),425)</f>
        <v>425</v>
      </c>
      <c r="D810" s="5">
        <v>2</v>
      </c>
      <c r="E810" s="5" t="str">
        <f ca="1"/>
        <v>DTDC</v>
      </c>
    </row>
    <row r="811" spans="1:5" ht="17.25">
      <c r="A811" s="9">
        <v>14507</v>
      </c>
      <c r="B811" s="10">
        <f ca="1">IFERROR(__xludf.DUMMYFUNCTION("""COMPUTED_VALUE"""),58106149076)</f>
        <v>58106149076</v>
      </c>
      <c r="C811" s="5">
        <f ca="1">IFERROR(__xludf.DUMMYFUNCTION("""COMPUTED_VALUE"""),440)</f>
        <v>440</v>
      </c>
      <c r="D811" s="5">
        <v>3</v>
      </c>
      <c r="E811" s="5" t="str">
        <f ca="1"/>
        <v>ST Courier</v>
      </c>
    </row>
    <row r="812" spans="1:5" ht="17.25">
      <c r="A812" s="9">
        <v>14264</v>
      </c>
      <c r="B812" s="10">
        <f ca="1">IFERROR(__xludf.DUMMYFUNCTION("""COMPUTED_VALUE"""),58101958305)</f>
        <v>58101958305</v>
      </c>
      <c r="C812" s="5">
        <f ca="1">IFERROR(__xludf.DUMMYFUNCTION("""COMPUTED_VALUE"""),220)</f>
        <v>220</v>
      </c>
      <c r="D812" s="5">
        <v>1</v>
      </c>
      <c r="E812" s="5" t="str">
        <f ca="1"/>
        <v>ST Courier</v>
      </c>
    </row>
    <row r="813" spans="1:5" ht="17.25">
      <c r="A813" s="9">
        <v>14532</v>
      </c>
      <c r="B813" s="10">
        <f ca="1">IFERROR(__xludf.DUMMYFUNCTION("""COMPUTED_VALUE"""),63974877492)</f>
        <v>63974877492</v>
      </c>
      <c r="C813" s="5">
        <f ca="1">IFERROR(__xludf.DUMMYFUNCTION("""COMPUTED_VALUE"""),205)</f>
        <v>205</v>
      </c>
      <c r="D813" s="5">
        <v>1</v>
      </c>
      <c r="E813" s="5" t="str">
        <f ca="1"/>
        <v>ST Courier</v>
      </c>
    </row>
    <row r="814" spans="1:5" ht="17.25">
      <c r="A814" s="9">
        <v>14531</v>
      </c>
      <c r="B814" s="10" t="str">
        <f ca="1">IFERROR(__xludf.DUMMYFUNCTION("""COMPUTED_VALUE"""),"CT540961711IN")</f>
        <v>CT540961711IN</v>
      </c>
      <c r="C814" s="5">
        <f ca="1">IFERROR(__xludf.DUMMYFUNCTION("""COMPUTED_VALUE"""),585)</f>
        <v>585</v>
      </c>
      <c r="D814" s="5">
        <v>1</v>
      </c>
      <c r="E814" s="5" t="str">
        <f ca="1"/>
        <v>REGISTER PARCEL</v>
      </c>
    </row>
    <row r="815" spans="1:5" ht="17.25">
      <c r="A815" s="9">
        <v>14529</v>
      </c>
      <c r="B815" s="10">
        <f ca="1">IFERROR(__xludf.DUMMYFUNCTION("""COMPUTED_VALUE"""),58107075946)</f>
        <v>58107075946</v>
      </c>
      <c r="C815" s="5">
        <f ca="1">IFERROR(__xludf.DUMMYFUNCTION("""COMPUTED_VALUE"""),510)</f>
        <v>510</v>
      </c>
      <c r="D815" s="5">
        <v>1</v>
      </c>
      <c r="E815" s="5" t="str">
        <f ca="1"/>
        <v>ST Courier</v>
      </c>
    </row>
    <row r="816" spans="1:5" ht="17.25">
      <c r="A816" s="9">
        <v>14524</v>
      </c>
      <c r="B816" s="10">
        <f ca="1">IFERROR(__xludf.DUMMYFUNCTION("""COMPUTED_VALUE"""),58107076016)</f>
        <v>58107076016</v>
      </c>
      <c r="C816" s="5">
        <f ca="1">IFERROR(__xludf.DUMMYFUNCTION("""COMPUTED_VALUE"""),265)</f>
        <v>265</v>
      </c>
      <c r="D816" s="5">
        <v>1</v>
      </c>
      <c r="E816" s="5" t="str">
        <f ca="1"/>
        <v>ST Courier</v>
      </c>
    </row>
    <row r="817" spans="1:5" ht="17.25">
      <c r="A817" s="9">
        <v>14523</v>
      </c>
      <c r="B817" s="10">
        <f ca="1">IFERROR(__xludf.DUMMYFUNCTION("""COMPUTED_VALUE"""),58106333983)</f>
        <v>58106333983</v>
      </c>
      <c r="C817" s="5">
        <f ca="1">IFERROR(__xludf.DUMMYFUNCTION("""COMPUTED_VALUE"""),315)</f>
        <v>315</v>
      </c>
      <c r="D817" s="5">
        <v>1</v>
      </c>
      <c r="E817" s="5" t="str">
        <f ca="1"/>
        <v>ST Courier</v>
      </c>
    </row>
    <row r="818" spans="1:5" ht="17.25">
      <c r="A818" s="9">
        <v>14522</v>
      </c>
      <c r="B818" s="10">
        <f ca="1">IFERROR(__xludf.DUMMYFUNCTION("""COMPUTED_VALUE"""),63974877551)</f>
        <v>63974877551</v>
      </c>
      <c r="C818" s="5">
        <f ca="1">IFERROR(__xludf.DUMMYFUNCTION("""COMPUTED_VALUE"""),910)</f>
        <v>910</v>
      </c>
      <c r="D818" s="5">
        <v>1</v>
      </c>
      <c r="E818" s="5" t="str">
        <f ca="1"/>
        <v>ST Courier</v>
      </c>
    </row>
    <row r="819" spans="1:5" ht="17.25">
      <c r="A819" s="9">
        <v>14525</v>
      </c>
      <c r="B819" s="10">
        <f ca="1">IFERROR(__xludf.DUMMYFUNCTION("""COMPUTED_VALUE"""),58107076005)</f>
        <v>58107076005</v>
      </c>
      <c r="C819" s="5">
        <f ca="1">IFERROR(__xludf.DUMMYFUNCTION("""COMPUTED_VALUE"""),590)</f>
        <v>590</v>
      </c>
      <c r="D819" s="5">
        <v>1</v>
      </c>
      <c r="E819" s="5" t="str">
        <f ca="1"/>
        <v>ST Courier</v>
      </c>
    </row>
    <row r="820" spans="1:5" ht="17.25">
      <c r="A820" s="9">
        <v>14530</v>
      </c>
      <c r="B820" s="10">
        <f ca="1">IFERROR(__xludf.DUMMYFUNCTION("""COMPUTED_VALUE"""),58107075994)</f>
        <v>58107075994</v>
      </c>
      <c r="C820" s="5">
        <f ca="1">IFERROR(__xludf.DUMMYFUNCTION("""COMPUTED_VALUE"""),385)</f>
        <v>385</v>
      </c>
      <c r="D820" s="5">
        <v>1</v>
      </c>
      <c r="E820" s="5" t="str">
        <f ca="1"/>
        <v>ST Courier</v>
      </c>
    </row>
    <row r="821" spans="1:5" ht="17.25">
      <c r="A821" s="9">
        <v>14526</v>
      </c>
      <c r="B821" s="10">
        <f ca="1">IFERROR(__xludf.DUMMYFUNCTION("""COMPUTED_VALUE"""),58107075972)</f>
        <v>58107075972</v>
      </c>
      <c r="C821" s="5">
        <f ca="1">IFERROR(__xludf.DUMMYFUNCTION("""COMPUTED_VALUE"""),355)</f>
        <v>355</v>
      </c>
      <c r="D821" s="5">
        <v>1</v>
      </c>
      <c r="E821" s="5" t="str">
        <f ca="1"/>
        <v>ST Courier</v>
      </c>
    </row>
    <row r="822" spans="1:5" ht="17.25">
      <c r="A822" s="9">
        <v>14527</v>
      </c>
      <c r="B822" s="10">
        <f ca="1">IFERROR(__xludf.DUMMYFUNCTION("""COMPUTED_VALUE"""),58106333902)</f>
        <v>58106333902</v>
      </c>
      <c r="C822" s="5">
        <f ca="1">IFERROR(__xludf.DUMMYFUNCTION("""COMPUTED_VALUE"""),325)</f>
        <v>325</v>
      </c>
      <c r="D822" s="5">
        <v>1</v>
      </c>
      <c r="E822" s="5" t="str">
        <f ca="1"/>
        <v>ST Courier</v>
      </c>
    </row>
    <row r="823" spans="1:5" ht="17.25">
      <c r="A823" s="9">
        <v>14528</v>
      </c>
      <c r="B823" s="10">
        <f ca="1">IFERROR(__xludf.DUMMYFUNCTION("""COMPUTED_VALUE"""),500466330026)</f>
        <v>500466330026</v>
      </c>
      <c r="C823" s="5">
        <f ca="1">IFERROR(__xludf.DUMMYFUNCTION("""COMPUTED_VALUE"""),4700)</f>
        <v>4700</v>
      </c>
      <c r="D823" s="5">
        <v>1</v>
      </c>
      <c r="E823" s="5" t="str">
        <f ca="1"/>
        <v>TRACKON</v>
      </c>
    </row>
    <row r="824" spans="1:5" ht="17.25">
      <c r="A824" s="9">
        <v>14534</v>
      </c>
      <c r="B824" s="10">
        <f ca="1">IFERROR(__xludf.DUMMYFUNCTION("""COMPUTED_VALUE"""),58106333320)</f>
        <v>58106333320</v>
      </c>
      <c r="C824" s="5">
        <f ca="1">IFERROR(__xludf.DUMMYFUNCTION("""COMPUTED_VALUE"""),525)</f>
        <v>525</v>
      </c>
      <c r="D824" s="5">
        <v>1</v>
      </c>
      <c r="E824" s="5" t="str">
        <f ca="1"/>
        <v>ST Courier</v>
      </c>
    </row>
    <row r="825" spans="1:5" ht="17.25">
      <c r="A825" s="9">
        <v>14533</v>
      </c>
      <c r="B825" s="10">
        <f ca="1">IFERROR(__xludf.DUMMYFUNCTION("""COMPUTED_VALUE"""),58106333666)</f>
        <v>58106333666</v>
      </c>
      <c r="C825" s="5">
        <f ca="1">IFERROR(__xludf.DUMMYFUNCTION("""COMPUTED_VALUE"""),1060)</f>
        <v>1060</v>
      </c>
      <c r="D825" s="5">
        <v>2</v>
      </c>
      <c r="E825" s="5" t="str">
        <f ca="1"/>
        <v>ST Courier</v>
      </c>
    </row>
    <row r="826" spans="1:5" ht="17.25">
      <c r="A826" s="9">
        <v>14476</v>
      </c>
      <c r="B826" s="10" t="str">
        <f ca="1">IFERROR(__xludf.DUMMYFUNCTION("""COMPUTED_VALUE"""),"CT540990695IN")</f>
        <v>CT540990695IN</v>
      </c>
      <c r="C826" s="5">
        <f ca="1">IFERROR(__xludf.DUMMYFUNCTION("""COMPUTED_VALUE"""),700)</f>
        <v>700</v>
      </c>
      <c r="D826" s="5">
        <v>1</v>
      </c>
      <c r="E826" s="5" t="str">
        <f ca="1"/>
        <v>REGISTER PARCEL</v>
      </c>
    </row>
    <row r="827" spans="1:5" ht="17.25">
      <c r="A827" s="9">
        <v>14540</v>
      </c>
      <c r="B827" s="10">
        <f ca="1">IFERROR(__xludf.DUMMYFUNCTION("""COMPUTED_VALUE"""),58106334160)</f>
        <v>58106334160</v>
      </c>
      <c r="C827" s="5">
        <f ca="1">IFERROR(__xludf.DUMMYFUNCTION("""COMPUTED_VALUE"""),380)</f>
        <v>380</v>
      </c>
      <c r="D827" s="5">
        <v>1</v>
      </c>
      <c r="E827" s="5" t="str">
        <f ca="1"/>
        <v>ST Courier</v>
      </c>
    </row>
    <row r="828" spans="1:5" ht="17.25">
      <c r="A828" s="9">
        <v>14539</v>
      </c>
      <c r="B828" s="10">
        <f ca="1">IFERROR(__xludf.DUMMYFUNCTION("""COMPUTED_VALUE"""),58106334171)</f>
        <v>58106334171</v>
      </c>
      <c r="C828" s="5">
        <f ca="1">IFERROR(__xludf.DUMMYFUNCTION("""COMPUTED_VALUE"""),815)</f>
        <v>815</v>
      </c>
      <c r="D828" s="5">
        <v>1</v>
      </c>
      <c r="E828" s="5" t="str">
        <f ca="1"/>
        <v>ST Courier</v>
      </c>
    </row>
    <row r="829" spans="1:5" ht="17.25">
      <c r="A829" s="9">
        <v>14538</v>
      </c>
      <c r="B829" s="10">
        <f ca="1">IFERROR(__xludf.DUMMYFUNCTION("""COMPUTED_VALUE"""),58106334263)</f>
        <v>58106334263</v>
      </c>
      <c r="C829" s="5">
        <f ca="1">IFERROR(__xludf.DUMMYFUNCTION("""COMPUTED_VALUE"""),250)</f>
        <v>250</v>
      </c>
      <c r="D829" s="5">
        <v>1</v>
      </c>
      <c r="E829" s="5" t="str">
        <f ca="1"/>
        <v>ST Courier</v>
      </c>
    </row>
    <row r="830" spans="1:5" ht="17.25">
      <c r="A830" s="9">
        <v>14537</v>
      </c>
      <c r="B830" s="10">
        <f ca="1">IFERROR(__xludf.DUMMYFUNCTION("""COMPUTED_VALUE"""),58106334252)</f>
        <v>58106334252</v>
      </c>
      <c r="C830" s="5">
        <f ca="1">IFERROR(__xludf.DUMMYFUNCTION("""COMPUTED_VALUE"""),370)</f>
        <v>370</v>
      </c>
      <c r="D830" s="5">
        <v>1</v>
      </c>
      <c r="E830" s="5" t="str">
        <f ca="1"/>
        <v>ST Courier</v>
      </c>
    </row>
    <row r="831" spans="1:5" ht="17.25">
      <c r="A831" s="9">
        <v>14536</v>
      </c>
      <c r="B831" s="10" t="str">
        <f ca="1">IFERROR(__xludf.DUMMYFUNCTION("""COMPUTED_VALUE"""),"_B70")</f>
        <v>_B70</v>
      </c>
      <c r="C831" s="5">
        <f ca="1">IFERROR(__xludf.DUMMYFUNCTION("""COMPUTED_VALUE"""),14536)</f>
        <v>14536</v>
      </c>
      <c r="D831" s="5">
        <v>1</v>
      </c>
      <c r="E831" s="5" t="str">
        <f ca="1"/>
        <v>Unknown</v>
      </c>
    </row>
    <row r="832" spans="1:5" ht="17.25">
      <c r="A832" s="9">
        <v>14535</v>
      </c>
      <c r="B832" s="10" t="str">
        <f ca="1">IFERROR(__xludf.DUMMYFUNCTION("""COMPUTED_VALUE"""),"C12418366")</f>
        <v>C12418366</v>
      </c>
      <c r="C832" s="5">
        <f ca="1">IFERROR(__xludf.DUMMYFUNCTION("""COMPUTED_VALUE"""),1325)</f>
        <v>1325</v>
      </c>
      <c r="D832" s="5">
        <v>1</v>
      </c>
      <c r="E832" s="5" t="str">
        <f ca="1"/>
        <v>DTDC</v>
      </c>
    </row>
    <row r="833" spans="1:5" ht="17.25">
      <c r="A833" s="9">
        <v>14541</v>
      </c>
      <c r="B833" s="10">
        <f ca="1">IFERROR(__xludf.DUMMYFUNCTION("""COMPUTED_VALUE"""),58106335151)</f>
        <v>58106335151</v>
      </c>
      <c r="C833" s="5">
        <f ca="1">IFERROR(__xludf.DUMMYFUNCTION("""COMPUTED_VALUE"""),335)</f>
        <v>335</v>
      </c>
      <c r="D833" s="5">
        <v>1</v>
      </c>
      <c r="E833" s="5" t="str">
        <f ca="1"/>
        <v>ST Courier</v>
      </c>
    </row>
    <row r="834" spans="1:5" ht="17.25">
      <c r="A834" s="9">
        <v>14542</v>
      </c>
      <c r="B834" s="10">
        <f ca="1">IFERROR(__xludf.DUMMYFUNCTION("""COMPUTED_VALUE"""),58106334930)</f>
        <v>58106334930</v>
      </c>
      <c r="C834" s="5">
        <f ca="1">IFERROR(__xludf.DUMMYFUNCTION("""COMPUTED_VALUE"""),370)</f>
        <v>370</v>
      </c>
      <c r="D834" s="5">
        <v>1</v>
      </c>
      <c r="E834" s="5" t="str">
        <f ca="1"/>
        <v>ST Courier</v>
      </c>
    </row>
    <row r="835" spans="1:5" ht="17.25">
      <c r="A835" s="9">
        <v>14551</v>
      </c>
      <c r="B835" s="10">
        <f ca="1">IFERROR(__xludf.DUMMYFUNCTION("""COMPUTED_VALUE"""),58106335884)</f>
        <v>58106335884</v>
      </c>
      <c r="C835" s="5">
        <f ca="1">IFERROR(__xludf.DUMMYFUNCTION("""COMPUTED_VALUE"""),370)</f>
        <v>370</v>
      </c>
      <c r="D835" s="5">
        <v>1</v>
      </c>
      <c r="E835" s="5" t="str">
        <f ca="1"/>
        <v>ST Courier</v>
      </c>
    </row>
    <row r="836" spans="1:5" ht="17.25">
      <c r="A836" s="9">
        <v>14550</v>
      </c>
      <c r="B836" s="10">
        <f ca="1">IFERROR(__xludf.DUMMYFUNCTION("""COMPUTED_VALUE"""),58106335556)</f>
        <v>58106335556</v>
      </c>
      <c r="C836" s="5">
        <f ca="1">IFERROR(__xludf.DUMMYFUNCTION("""COMPUTED_VALUE"""),600)</f>
        <v>600</v>
      </c>
      <c r="D836" s="5">
        <v>1</v>
      </c>
      <c r="E836" s="5" t="str">
        <f ca="1"/>
        <v>ST Courier</v>
      </c>
    </row>
    <row r="837" spans="1:5" ht="17.25">
      <c r="A837" s="9">
        <v>14549</v>
      </c>
      <c r="B837" s="10">
        <f ca="1">IFERROR(__xludf.DUMMYFUNCTION("""COMPUTED_VALUE"""),58106336083)</f>
        <v>58106336083</v>
      </c>
      <c r="C837" s="5">
        <f ca="1">IFERROR(__xludf.DUMMYFUNCTION("""COMPUTED_VALUE"""),275)</f>
        <v>275</v>
      </c>
      <c r="D837" s="5">
        <v>1</v>
      </c>
      <c r="E837" s="5" t="str">
        <f ca="1"/>
        <v>ST Courier</v>
      </c>
    </row>
    <row r="838" spans="1:5" ht="17.25">
      <c r="A838" s="9">
        <v>14548</v>
      </c>
      <c r="B838" s="10">
        <f ca="1">IFERROR(__xludf.DUMMYFUNCTION("""COMPUTED_VALUE"""),58106335976)</f>
        <v>58106335976</v>
      </c>
      <c r="C838" s="5">
        <f ca="1">IFERROR(__xludf.DUMMYFUNCTION("""COMPUTED_VALUE"""),535)</f>
        <v>535</v>
      </c>
      <c r="D838" s="5">
        <v>1</v>
      </c>
      <c r="E838" s="5" t="str">
        <f ca="1"/>
        <v>ST Courier</v>
      </c>
    </row>
    <row r="839" spans="1:5" ht="17.25">
      <c r="A839" s="9">
        <v>14547</v>
      </c>
      <c r="B839" s="10" t="str">
        <f ca="1">IFERROR(__xludf.DUMMYFUNCTION("""COMPUTED_VALUE"""),"CT540962819IN")</f>
        <v>CT540962819IN</v>
      </c>
      <c r="C839" s="5">
        <f ca="1">IFERROR(__xludf.DUMMYFUNCTION("""COMPUTED_VALUE"""),270)</f>
        <v>270</v>
      </c>
      <c r="D839" s="5">
        <v>1</v>
      </c>
      <c r="E839" s="5" t="str">
        <f ca="1"/>
        <v>REGISTER PARCEL</v>
      </c>
    </row>
    <row r="840" spans="1:5" ht="17.25">
      <c r="A840" s="9">
        <v>14546</v>
      </c>
      <c r="B840" s="10" t="str">
        <f ca="1">IFERROR(__xludf.DUMMYFUNCTION("""COMPUTED_VALUE"""),"CT540962249IN")</f>
        <v>CT540962249IN</v>
      </c>
      <c r="C840" s="5">
        <f ca="1">IFERROR(__xludf.DUMMYFUNCTION("""COMPUTED_VALUE"""),275)</f>
        <v>275</v>
      </c>
      <c r="D840" s="5">
        <v>1</v>
      </c>
      <c r="E840" s="5" t="str">
        <f ca="1"/>
        <v>REGISTER PARCEL</v>
      </c>
    </row>
    <row r="841" spans="1:5" ht="17.25">
      <c r="A841" s="9">
        <v>14545</v>
      </c>
      <c r="B841" s="10">
        <f ca="1">IFERROR(__xludf.DUMMYFUNCTION("""COMPUTED_VALUE"""),58106335932)</f>
        <v>58106335932</v>
      </c>
      <c r="C841" s="5">
        <f ca="1">IFERROR(__xludf.DUMMYFUNCTION("""COMPUTED_VALUE"""),270)</f>
        <v>270</v>
      </c>
      <c r="D841" s="5">
        <v>1</v>
      </c>
      <c r="E841" s="5" t="str">
        <f ca="1"/>
        <v>ST Courier</v>
      </c>
    </row>
    <row r="842" spans="1:5" ht="17.25">
      <c r="A842" s="9">
        <v>14544</v>
      </c>
      <c r="B842" s="10">
        <f ca="1">IFERROR(__xludf.DUMMYFUNCTION("""COMPUTED_VALUE"""),58106336212)</f>
        <v>58106336212</v>
      </c>
      <c r="C842" s="5">
        <f ca="1">IFERROR(__xludf.DUMMYFUNCTION("""COMPUTED_VALUE"""),485)</f>
        <v>485</v>
      </c>
      <c r="D842" s="5">
        <v>1</v>
      </c>
      <c r="E842" s="5" t="str">
        <f ca="1"/>
        <v>ST Courier</v>
      </c>
    </row>
    <row r="843" spans="1:5" ht="17.25">
      <c r="A843" s="9">
        <v>14543</v>
      </c>
      <c r="B843" s="10">
        <f ca="1">IFERROR(__xludf.DUMMYFUNCTION("""COMPUTED_VALUE"""),58106335943)</f>
        <v>58106335943</v>
      </c>
      <c r="C843" s="5">
        <f ca="1">IFERROR(__xludf.DUMMYFUNCTION("""COMPUTED_VALUE"""),375)</f>
        <v>375</v>
      </c>
      <c r="D843" s="5">
        <v>1</v>
      </c>
      <c r="E843" s="5" t="str">
        <f ca="1"/>
        <v>ST Courier</v>
      </c>
    </row>
    <row r="844" spans="1:5" ht="17.25">
      <c r="A844" s="9">
        <v>14558</v>
      </c>
      <c r="B844" s="10">
        <f ca="1">IFERROR(__xludf.DUMMYFUNCTION("""COMPUTED_VALUE"""),58106336131)</f>
        <v>58106336131</v>
      </c>
      <c r="C844" s="5">
        <f ca="1">IFERROR(__xludf.DUMMYFUNCTION("""COMPUTED_VALUE"""),520)</f>
        <v>520</v>
      </c>
      <c r="D844" s="5">
        <v>1</v>
      </c>
      <c r="E844" s="5" t="str">
        <f ca="1"/>
        <v>ST Courier</v>
      </c>
    </row>
    <row r="845" spans="1:5" ht="17.25">
      <c r="A845" s="9">
        <v>14557</v>
      </c>
      <c r="B845" s="10">
        <f ca="1">IFERROR(__xludf.DUMMYFUNCTION("""COMPUTED_VALUE"""),58106336002)</f>
        <v>58106336002</v>
      </c>
      <c r="C845" s="5">
        <f ca="1">IFERROR(__xludf.DUMMYFUNCTION("""COMPUTED_VALUE"""),390)</f>
        <v>390</v>
      </c>
      <c r="D845" s="5">
        <v>1</v>
      </c>
      <c r="E845" s="5" t="str">
        <f ca="1"/>
        <v>ST Courier</v>
      </c>
    </row>
    <row r="846" spans="1:5" ht="17.25">
      <c r="A846" s="9">
        <v>14556</v>
      </c>
      <c r="B846" s="10">
        <f ca="1">IFERROR(__xludf.DUMMYFUNCTION("""COMPUTED_VALUE"""),58106336153)</f>
        <v>58106336153</v>
      </c>
      <c r="C846" s="5">
        <f ca="1">IFERROR(__xludf.DUMMYFUNCTION("""COMPUTED_VALUE"""),300)</f>
        <v>300</v>
      </c>
      <c r="D846" s="5">
        <v>1</v>
      </c>
      <c r="E846" s="5" t="str">
        <f ca="1"/>
        <v>ST Courier</v>
      </c>
    </row>
    <row r="847" spans="1:5" ht="17.25">
      <c r="A847" s="9">
        <v>14555</v>
      </c>
      <c r="B847" s="10">
        <f ca="1">IFERROR(__xludf.DUMMYFUNCTION("""COMPUTED_VALUE"""),58106336304)</f>
        <v>58106336304</v>
      </c>
      <c r="C847" s="5">
        <f ca="1">IFERROR(__xludf.DUMMYFUNCTION("""COMPUTED_VALUE"""),14555)</f>
        <v>14555</v>
      </c>
      <c r="D847" s="5">
        <v>1</v>
      </c>
      <c r="E847" s="5" t="str">
        <f ca="1"/>
        <v>ST Courier</v>
      </c>
    </row>
    <row r="848" spans="1:5" ht="17.25">
      <c r="A848" s="9">
        <v>14554</v>
      </c>
      <c r="B848" s="10">
        <f ca="1">IFERROR(__xludf.DUMMYFUNCTION("""COMPUTED_VALUE"""),58106336245)</f>
        <v>58106336245</v>
      </c>
      <c r="C848" s="5">
        <f ca="1">IFERROR(__xludf.DUMMYFUNCTION("""COMPUTED_VALUE"""),120)</f>
        <v>120</v>
      </c>
      <c r="D848" s="5">
        <v>1</v>
      </c>
      <c r="E848" s="5" t="str">
        <f ca="1"/>
        <v>ST Courier</v>
      </c>
    </row>
    <row r="849" spans="1:5" ht="17.25">
      <c r="A849" s="9">
        <v>14553</v>
      </c>
      <c r="B849" s="10">
        <f ca="1">IFERROR(__xludf.DUMMYFUNCTION("""COMPUTED_VALUE"""),58106336050)</f>
        <v>58106336050</v>
      </c>
      <c r="C849" s="5">
        <f ca="1">IFERROR(__xludf.DUMMYFUNCTION("""COMPUTED_VALUE"""),550)</f>
        <v>550</v>
      </c>
      <c r="D849" s="5">
        <v>1</v>
      </c>
      <c r="E849" s="5" t="str">
        <f ca="1"/>
        <v>ST Courier</v>
      </c>
    </row>
    <row r="850" spans="1:5" ht="17.25">
      <c r="A850" s="9">
        <v>14552</v>
      </c>
      <c r="B850" s="10">
        <f ca="1">IFERROR(__xludf.DUMMYFUNCTION("""COMPUTED_VALUE"""),58106336175)</f>
        <v>58106336175</v>
      </c>
      <c r="C850" s="5">
        <f ca="1">IFERROR(__xludf.DUMMYFUNCTION("""COMPUTED_VALUE"""),530)</f>
        <v>530</v>
      </c>
      <c r="D850" s="5">
        <v>1</v>
      </c>
      <c r="E850" s="5" t="str">
        <f ca="1"/>
        <v>ST Courier</v>
      </c>
    </row>
    <row r="851" spans="1:5" ht="17.25">
      <c r="A851" s="9">
        <v>14561</v>
      </c>
      <c r="B851" s="10">
        <f ca="1">IFERROR(__xludf.DUMMYFUNCTION("""COMPUTED_VALUE"""),58106336013)</f>
        <v>58106336013</v>
      </c>
      <c r="C851" s="5">
        <f ca="1">IFERROR(__xludf.DUMMYFUNCTION("""COMPUTED_VALUE"""),765)</f>
        <v>765</v>
      </c>
      <c r="D851" s="5">
        <v>1</v>
      </c>
      <c r="E851" s="5" t="str">
        <f ca="1"/>
        <v>ST Courier</v>
      </c>
    </row>
    <row r="852" spans="1:5" ht="17.25">
      <c r="A852" s="9">
        <v>14560</v>
      </c>
      <c r="B852" s="10">
        <f ca="1">IFERROR(__xludf.DUMMYFUNCTION("""COMPUTED_VALUE"""),58106335991)</f>
        <v>58106335991</v>
      </c>
      <c r="C852" s="5">
        <f ca="1">IFERROR(__xludf.DUMMYFUNCTION("""COMPUTED_VALUE"""),700)</f>
        <v>700</v>
      </c>
      <c r="D852" s="5">
        <v>1</v>
      </c>
      <c r="E852" s="5" t="str">
        <f ca="1"/>
        <v>ST Courier</v>
      </c>
    </row>
    <row r="853" spans="1:5" ht="17.25">
      <c r="A853" s="9">
        <v>14559</v>
      </c>
      <c r="B853" s="10" t="str">
        <f ca="1">IFERROR(__xludf.DUMMYFUNCTION("""COMPUTED_VALUE"""),"CT540962005IN")</f>
        <v>CT540962005IN</v>
      </c>
      <c r="C853" s="5">
        <f ca="1">IFERROR(__xludf.DUMMYFUNCTION("""COMPUTED_VALUE"""),390)</f>
        <v>390</v>
      </c>
      <c r="D853" s="5">
        <v>1</v>
      </c>
      <c r="E853" s="5" t="str">
        <f ca="1"/>
        <v>REGISTER PARCEL</v>
      </c>
    </row>
    <row r="854" spans="1:5" ht="17.25">
      <c r="A854" s="9">
        <v>14572</v>
      </c>
      <c r="B854" s="10">
        <f ca="1">IFERROR(__xludf.DUMMYFUNCTION("""COMPUTED_VALUE"""),58106336606)</f>
        <v>58106336606</v>
      </c>
      <c r="C854" s="5">
        <f ca="1">IFERROR(__xludf.DUMMYFUNCTION("""COMPUTED_VALUE"""),380)</f>
        <v>380</v>
      </c>
      <c r="D854" s="5">
        <v>1</v>
      </c>
      <c r="E854" s="5" t="str">
        <f ca="1"/>
        <v>ST Courier</v>
      </c>
    </row>
    <row r="855" spans="1:5" ht="17.25">
      <c r="A855" s="9">
        <v>14571</v>
      </c>
      <c r="B855" s="10" t="str">
        <f ca="1">IFERROR(__xludf.DUMMYFUNCTION("""COMPUTED_VALUE"""),"C12418371")</f>
        <v>C12418371</v>
      </c>
      <c r="C855" s="5">
        <f ca="1">IFERROR(__xludf.DUMMYFUNCTION("""COMPUTED_VALUE"""),665)</f>
        <v>665</v>
      </c>
      <c r="D855" s="5">
        <v>1</v>
      </c>
      <c r="E855" s="5" t="str">
        <f ca="1"/>
        <v>DTDC</v>
      </c>
    </row>
    <row r="856" spans="1:5" ht="17.25">
      <c r="A856" s="9">
        <v>14570</v>
      </c>
      <c r="B856" s="10">
        <f ca="1">IFERROR(__xludf.DUMMYFUNCTION("""COMPUTED_VALUE"""),58106336750)</f>
        <v>58106336750</v>
      </c>
      <c r="C856" s="5">
        <f ca="1">IFERROR(__xludf.DUMMYFUNCTION("""COMPUTED_VALUE"""),14570)</f>
        <v>14570</v>
      </c>
      <c r="D856" s="5">
        <v>1</v>
      </c>
      <c r="E856" s="5" t="str">
        <f ca="1"/>
        <v>ST Courier</v>
      </c>
    </row>
    <row r="857" spans="1:5" ht="17.25">
      <c r="A857" s="9">
        <v>14569</v>
      </c>
      <c r="B857" s="10" t="str">
        <f ca="1">IFERROR(__xludf.DUMMYFUNCTION("""COMPUTED_VALUE"""),"CT540962734IN")</f>
        <v>CT540962734IN</v>
      </c>
      <c r="C857" s="5">
        <f ca="1">IFERROR(__xludf.DUMMYFUNCTION("""COMPUTED_VALUE"""),280)</f>
        <v>280</v>
      </c>
      <c r="D857" s="5">
        <v>1</v>
      </c>
      <c r="E857" s="5" t="str">
        <f ca="1"/>
        <v>REGISTER PARCEL</v>
      </c>
    </row>
    <row r="858" spans="1:5" ht="17.25">
      <c r="A858" s="9">
        <v>14568</v>
      </c>
      <c r="B858" s="10">
        <f ca="1">IFERROR(__xludf.DUMMYFUNCTION("""COMPUTED_VALUE"""),58106336385)</f>
        <v>58106336385</v>
      </c>
      <c r="C858" s="5">
        <f ca="1">IFERROR(__xludf.DUMMYFUNCTION("""COMPUTED_VALUE"""),310)</f>
        <v>310</v>
      </c>
      <c r="D858" s="5">
        <v>1</v>
      </c>
      <c r="E858" s="5" t="str">
        <f ca="1"/>
        <v>ST Courier</v>
      </c>
    </row>
    <row r="859" spans="1:5" ht="17.25">
      <c r="A859" s="9">
        <v>14567</v>
      </c>
      <c r="B859" s="10">
        <f ca="1">IFERROR(__xludf.DUMMYFUNCTION("""COMPUTED_VALUE"""),58106336411)</f>
        <v>58106336411</v>
      </c>
      <c r="C859" s="5">
        <f ca="1">IFERROR(__xludf.DUMMYFUNCTION("""COMPUTED_VALUE"""),515)</f>
        <v>515</v>
      </c>
      <c r="D859" s="5">
        <v>1</v>
      </c>
      <c r="E859" s="5" t="str">
        <f ca="1"/>
        <v>ST Courier</v>
      </c>
    </row>
    <row r="860" spans="1:5" ht="17.25">
      <c r="A860" s="9">
        <v>14566</v>
      </c>
      <c r="B860" s="10">
        <f ca="1">IFERROR(__xludf.DUMMYFUNCTION("""COMPUTED_VALUE"""),58106336396)</f>
        <v>58106336396</v>
      </c>
      <c r="C860" s="5">
        <f ca="1">IFERROR(__xludf.DUMMYFUNCTION("""COMPUTED_VALUE"""),295)</f>
        <v>295</v>
      </c>
      <c r="D860" s="5">
        <v>1</v>
      </c>
      <c r="E860" s="5" t="str">
        <f ca="1"/>
        <v>ST Courier</v>
      </c>
    </row>
    <row r="861" spans="1:5" ht="17.25">
      <c r="A861" s="9">
        <v>14565</v>
      </c>
      <c r="B861" s="10" t="str">
        <f ca="1">IFERROR(__xludf.DUMMYFUNCTION("""COMPUTED_VALUE"""),"CT540962765IN")</f>
        <v>CT540962765IN</v>
      </c>
      <c r="C861" s="5">
        <f ca="1">IFERROR(__xludf.DUMMYFUNCTION("""COMPUTED_VALUE"""),300)</f>
        <v>300</v>
      </c>
      <c r="D861" s="5">
        <v>1</v>
      </c>
      <c r="E861" s="5" t="str">
        <f ca="1"/>
        <v>REGISTER PARCEL</v>
      </c>
    </row>
    <row r="862" spans="1:5" ht="17.25">
      <c r="A862" s="9">
        <v>14564</v>
      </c>
      <c r="B862" s="10">
        <f ca="1">IFERROR(__xludf.DUMMYFUNCTION("""COMPUTED_VALUE"""),58106336363)</f>
        <v>58106336363</v>
      </c>
      <c r="C862" s="5">
        <f ca="1">IFERROR(__xludf.DUMMYFUNCTION("""COMPUTED_VALUE"""),285)</f>
        <v>285</v>
      </c>
      <c r="D862" s="5">
        <v>1</v>
      </c>
      <c r="E862" s="5" t="str">
        <f ca="1"/>
        <v>ST Courier</v>
      </c>
    </row>
    <row r="863" spans="1:5" ht="17.25">
      <c r="A863" s="9">
        <v>14563</v>
      </c>
      <c r="B863" s="10">
        <f ca="1">IFERROR(__xludf.DUMMYFUNCTION("""COMPUTED_VALUE"""),58106336536)</f>
        <v>58106336536</v>
      </c>
      <c r="C863" s="5">
        <f ca="1">IFERROR(__xludf.DUMMYFUNCTION("""COMPUTED_VALUE"""),455)</f>
        <v>455</v>
      </c>
      <c r="D863" s="5">
        <v>1</v>
      </c>
      <c r="E863" s="5" t="str">
        <f ca="1"/>
        <v>ST Courier</v>
      </c>
    </row>
    <row r="864" spans="1:5" ht="17.25">
      <c r="A864" s="9">
        <v>14562</v>
      </c>
      <c r="B864" s="10">
        <f ca="1">IFERROR(__xludf.DUMMYFUNCTION("""COMPUTED_VALUE"""),58106336816)</f>
        <v>58106336816</v>
      </c>
      <c r="C864" s="5">
        <f ca="1">IFERROR(__xludf.DUMMYFUNCTION("""COMPUTED_VALUE"""),290)</f>
        <v>290</v>
      </c>
      <c r="D864" s="5">
        <v>1</v>
      </c>
      <c r="E864" s="5" t="str">
        <f ca="1"/>
        <v>ST Courier</v>
      </c>
    </row>
    <row r="865" spans="1:5" ht="17.25">
      <c r="A865" s="9">
        <v>14595</v>
      </c>
      <c r="B865" s="10" t="str">
        <f ca="1">IFERROR(__xludf.DUMMYFUNCTION("""COMPUTED_VALUE"""),"#N/A")</f>
        <v>#N/A</v>
      </c>
      <c r="C865" s="5" t="str">
        <f ca="1">IFERROR(__xludf.DUMMYFUNCTION("""COMPUTED_VALUE"""),"#N/A")</f>
        <v>#N/A</v>
      </c>
      <c r="D865" s="5">
        <v>1</v>
      </c>
      <c r="E865" s="5" t="str">
        <f ca="1"/>
        <v>Unknown</v>
      </c>
    </row>
    <row r="866" spans="1:5" ht="17.25">
      <c r="A866" s="9">
        <v>14594</v>
      </c>
      <c r="B866" s="10" t="str">
        <f ca="1">IFERROR(__xludf.DUMMYFUNCTION("""COMPUTED_VALUE"""),"#N/A")</f>
        <v>#N/A</v>
      </c>
      <c r="C866" s="5" t="str">
        <f ca="1">IFERROR(__xludf.DUMMYFUNCTION("""COMPUTED_VALUE"""),"#N/A")</f>
        <v>#N/A</v>
      </c>
      <c r="D866" s="5">
        <v>1</v>
      </c>
      <c r="E866" s="5" t="str">
        <f ca="1"/>
        <v>Unknown</v>
      </c>
    </row>
    <row r="867" spans="1:5" ht="17.25">
      <c r="A867" s="9">
        <v>14593</v>
      </c>
      <c r="B867" s="10" t="str">
        <f ca="1">IFERROR(__xludf.DUMMYFUNCTION("""COMPUTED_VALUE"""),"#N/A")</f>
        <v>#N/A</v>
      </c>
      <c r="C867" s="5" t="str">
        <f ca="1">IFERROR(__xludf.DUMMYFUNCTION("""COMPUTED_VALUE"""),"#N/A")</f>
        <v>#N/A</v>
      </c>
      <c r="D867" s="5">
        <v>1</v>
      </c>
      <c r="E867" s="5" t="str">
        <f ca="1"/>
        <v>Unknown</v>
      </c>
    </row>
    <row r="868" spans="1:5" ht="17.25">
      <c r="A868" s="9">
        <v>14592</v>
      </c>
      <c r="B868" s="10" t="str">
        <f ca="1">IFERROR(__xludf.DUMMYFUNCTION("""COMPUTED_VALUE"""),"#N/A")</f>
        <v>#N/A</v>
      </c>
      <c r="C868" s="5" t="str">
        <f ca="1">IFERROR(__xludf.DUMMYFUNCTION("""COMPUTED_VALUE"""),"#N/A")</f>
        <v>#N/A</v>
      </c>
      <c r="D868" s="5">
        <v>1</v>
      </c>
      <c r="E868" s="5" t="str">
        <f ca="1"/>
        <v>Unknown</v>
      </c>
    </row>
    <row r="869" spans="1:5" ht="17.25">
      <c r="A869" s="9">
        <v>14591</v>
      </c>
      <c r="B869" s="10" t="str">
        <f ca="1">IFERROR(__xludf.DUMMYFUNCTION("""COMPUTED_VALUE"""),"#N/A")</f>
        <v>#N/A</v>
      </c>
      <c r="C869" s="5" t="str">
        <f ca="1">IFERROR(__xludf.DUMMYFUNCTION("""COMPUTED_VALUE"""),"#N/A")</f>
        <v>#N/A</v>
      </c>
      <c r="D869" s="5">
        <v>1</v>
      </c>
      <c r="E869" s="5" t="str">
        <f ca="1"/>
        <v>Unknown</v>
      </c>
    </row>
    <row r="870" spans="1:5" ht="17.25">
      <c r="A870" s="9">
        <v>14590</v>
      </c>
      <c r="B870" s="10" t="str">
        <f ca="1">IFERROR(__xludf.DUMMYFUNCTION("""COMPUTED_VALUE"""),"#N/A")</f>
        <v>#N/A</v>
      </c>
      <c r="C870" s="5" t="str">
        <f ca="1">IFERROR(__xludf.DUMMYFUNCTION("""COMPUTED_VALUE"""),"#N/A")</f>
        <v>#N/A</v>
      </c>
      <c r="D870" s="5">
        <v>1</v>
      </c>
      <c r="E870" s="5" t="str">
        <f ca="1"/>
        <v>Unknown</v>
      </c>
    </row>
    <row r="871" spans="1:5" ht="17.25">
      <c r="A871" s="9">
        <v>14589</v>
      </c>
      <c r="B871" s="10" t="str">
        <f ca="1">IFERROR(__xludf.DUMMYFUNCTION("""COMPUTED_VALUE"""),"#N/A")</f>
        <v>#N/A</v>
      </c>
      <c r="C871" s="5" t="str">
        <f ca="1">IFERROR(__xludf.DUMMYFUNCTION("""COMPUTED_VALUE"""),"#N/A")</f>
        <v>#N/A</v>
      </c>
      <c r="D871" s="5">
        <v>1</v>
      </c>
      <c r="E871" s="5" t="str">
        <f ca="1"/>
        <v>Unknown</v>
      </c>
    </row>
    <row r="872" spans="1:5" ht="17.25">
      <c r="A872" s="9">
        <v>14588</v>
      </c>
      <c r="B872" s="10" t="str">
        <f ca="1">IFERROR(__xludf.DUMMYFUNCTION("""COMPUTED_VALUE"""),"#N/A")</f>
        <v>#N/A</v>
      </c>
      <c r="C872" s="5" t="str">
        <f ca="1">IFERROR(__xludf.DUMMYFUNCTION("""COMPUTED_VALUE"""),"#N/A")</f>
        <v>#N/A</v>
      </c>
      <c r="D872" s="5">
        <v>1</v>
      </c>
      <c r="E872" s="5" t="str">
        <f ca="1"/>
        <v>Unknown</v>
      </c>
    </row>
    <row r="873" spans="1:5" ht="17.25">
      <c r="A873" s="9">
        <v>14587</v>
      </c>
      <c r="B873" s="10" t="str">
        <f ca="1">IFERROR(__xludf.DUMMYFUNCTION("""COMPUTED_VALUE"""),"#N/A")</f>
        <v>#N/A</v>
      </c>
      <c r="C873" s="5" t="str">
        <f ca="1">IFERROR(__xludf.DUMMYFUNCTION("""COMPUTED_VALUE"""),"#N/A")</f>
        <v>#N/A</v>
      </c>
      <c r="D873" s="5">
        <v>1</v>
      </c>
      <c r="E873" s="5" t="str">
        <f ca="1"/>
        <v>Unknown</v>
      </c>
    </row>
    <row r="874" spans="1:5" ht="17.25">
      <c r="A874" s="9">
        <v>14586</v>
      </c>
      <c r="B874" s="10" t="str">
        <f ca="1">IFERROR(__xludf.DUMMYFUNCTION("""COMPUTED_VALUE"""),"#N/A")</f>
        <v>#N/A</v>
      </c>
      <c r="C874" s="5" t="str">
        <f ca="1">IFERROR(__xludf.DUMMYFUNCTION("""COMPUTED_VALUE"""),"#N/A")</f>
        <v>#N/A</v>
      </c>
      <c r="D874" s="5">
        <v>1</v>
      </c>
      <c r="E874" s="5" t="str">
        <f ca="1"/>
        <v>Unknown</v>
      </c>
    </row>
    <row r="875" spans="1:5" ht="17.25">
      <c r="A875" s="9">
        <v>14585</v>
      </c>
      <c r="B875" s="10" t="str">
        <f ca="1">IFERROR(__xludf.DUMMYFUNCTION("""COMPUTED_VALUE"""),"#N/A")</f>
        <v>#N/A</v>
      </c>
      <c r="C875" s="5" t="str">
        <f ca="1">IFERROR(__xludf.DUMMYFUNCTION("""COMPUTED_VALUE"""),"#N/A")</f>
        <v>#N/A</v>
      </c>
      <c r="D875" s="5">
        <v>1</v>
      </c>
      <c r="E875" s="5" t="str">
        <f ca="1"/>
        <v>Unknown</v>
      </c>
    </row>
    <row r="876" spans="1:5" ht="17.25">
      <c r="A876" s="9">
        <v>14584</v>
      </c>
      <c r="B876" s="10" t="str">
        <f ca="1">IFERROR(__xludf.DUMMYFUNCTION("""COMPUTED_VALUE"""),"#N/A")</f>
        <v>#N/A</v>
      </c>
      <c r="C876" s="5" t="str">
        <f ca="1">IFERROR(__xludf.DUMMYFUNCTION("""COMPUTED_VALUE"""),"#N/A")</f>
        <v>#N/A</v>
      </c>
      <c r="D876" s="5">
        <v>1</v>
      </c>
      <c r="E876" s="5" t="str">
        <f ca="1"/>
        <v>Unknown</v>
      </c>
    </row>
    <row r="877" spans="1:5" ht="17.25">
      <c r="A877" s="9">
        <v>14583</v>
      </c>
      <c r="B877" s="10" t="str">
        <f ca="1">IFERROR(__xludf.DUMMYFUNCTION("""COMPUTED_VALUE"""),"#N/A")</f>
        <v>#N/A</v>
      </c>
      <c r="C877" s="5" t="str">
        <f ca="1">IFERROR(__xludf.DUMMYFUNCTION("""COMPUTED_VALUE"""),"#N/A")</f>
        <v>#N/A</v>
      </c>
      <c r="D877" s="5">
        <v>1</v>
      </c>
      <c r="E877" s="5" t="str">
        <f ca="1"/>
        <v>Unknown</v>
      </c>
    </row>
    <row r="878" spans="1:5" ht="17.25">
      <c r="A878" s="9">
        <v>14582</v>
      </c>
      <c r="B878" s="10" t="str">
        <f ca="1">IFERROR(__xludf.DUMMYFUNCTION("""COMPUTED_VALUE"""),"#N/A")</f>
        <v>#N/A</v>
      </c>
      <c r="C878" s="5" t="str">
        <f ca="1">IFERROR(__xludf.DUMMYFUNCTION("""COMPUTED_VALUE"""),"#N/A")</f>
        <v>#N/A</v>
      </c>
      <c r="D878" s="5">
        <v>1</v>
      </c>
      <c r="E878" s="5" t="str">
        <f ca="1"/>
        <v>Unknown</v>
      </c>
    </row>
    <row r="879" spans="1:5" ht="17.25">
      <c r="A879" s="9">
        <v>14581</v>
      </c>
      <c r="B879" s="10" t="str">
        <f ca="1">IFERROR(__xludf.DUMMYFUNCTION("""COMPUTED_VALUE"""),"#N/A")</f>
        <v>#N/A</v>
      </c>
      <c r="C879" s="5" t="str">
        <f ca="1">IFERROR(__xludf.DUMMYFUNCTION("""COMPUTED_VALUE"""),"#N/A")</f>
        <v>#N/A</v>
      </c>
      <c r="D879" s="5">
        <v>1</v>
      </c>
      <c r="E879" s="5" t="str">
        <f ca="1"/>
        <v>Unknown</v>
      </c>
    </row>
    <row r="880" spans="1:5" ht="17.25">
      <c r="A880" s="9">
        <v>14580</v>
      </c>
      <c r="B880" s="10" t="str">
        <f ca="1">IFERROR(__xludf.DUMMYFUNCTION("""COMPUTED_VALUE"""),"#N/A")</f>
        <v>#N/A</v>
      </c>
      <c r="C880" s="5" t="str">
        <f ca="1">IFERROR(__xludf.DUMMYFUNCTION("""COMPUTED_VALUE"""),"#N/A")</f>
        <v>#N/A</v>
      </c>
      <c r="D880" s="5">
        <v>1</v>
      </c>
      <c r="E880" s="5" t="str">
        <f ca="1"/>
        <v>Unknown</v>
      </c>
    </row>
    <row r="881" spans="1:5" ht="17.25">
      <c r="A881" s="9">
        <v>14579</v>
      </c>
      <c r="B881" s="10" t="str">
        <f ca="1">IFERROR(__xludf.DUMMYFUNCTION("""COMPUTED_VALUE"""),"#N/A")</f>
        <v>#N/A</v>
      </c>
      <c r="C881" s="5" t="str">
        <f ca="1">IFERROR(__xludf.DUMMYFUNCTION("""COMPUTED_VALUE"""),"#N/A")</f>
        <v>#N/A</v>
      </c>
      <c r="D881" s="5">
        <v>1</v>
      </c>
      <c r="E881" s="5" t="str">
        <f ca="1"/>
        <v>Unknown</v>
      </c>
    </row>
    <row r="882" spans="1:5" ht="17.25">
      <c r="A882" s="9">
        <v>14578</v>
      </c>
      <c r="B882" s="10" t="str">
        <f ca="1">IFERROR(__xludf.DUMMYFUNCTION("""COMPUTED_VALUE"""),"#N/A")</f>
        <v>#N/A</v>
      </c>
      <c r="C882" s="5" t="str">
        <f ca="1">IFERROR(__xludf.DUMMYFUNCTION("""COMPUTED_VALUE"""),"#N/A")</f>
        <v>#N/A</v>
      </c>
      <c r="D882" s="5">
        <v>1</v>
      </c>
      <c r="E882" s="5" t="str">
        <f ca="1"/>
        <v>Unknown</v>
      </c>
    </row>
    <row r="883" spans="1:5" ht="17.25">
      <c r="A883" s="9">
        <v>14577</v>
      </c>
      <c r="B883" s="10" t="str">
        <f ca="1">IFERROR(__xludf.DUMMYFUNCTION("""COMPUTED_VALUE"""),"#N/A")</f>
        <v>#N/A</v>
      </c>
      <c r="C883" s="5" t="str">
        <f ca="1">IFERROR(__xludf.DUMMYFUNCTION("""COMPUTED_VALUE"""),"#N/A")</f>
        <v>#N/A</v>
      </c>
      <c r="D883" s="5">
        <v>1</v>
      </c>
      <c r="E883" s="5" t="str">
        <f ca="1"/>
        <v>Unknown</v>
      </c>
    </row>
    <row r="884" spans="1:5" ht="17.25">
      <c r="A884" s="9">
        <v>14576</v>
      </c>
      <c r="B884" s="10" t="str">
        <f ca="1">IFERROR(__xludf.DUMMYFUNCTION("""COMPUTED_VALUE"""),"#N/A")</f>
        <v>#N/A</v>
      </c>
      <c r="C884" s="5" t="str">
        <f ca="1">IFERROR(__xludf.DUMMYFUNCTION("""COMPUTED_VALUE"""),"#N/A")</f>
        <v>#N/A</v>
      </c>
      <c r="D884" s="5">
        <v>1</v>
      </c>
      <c r="E884" s="5" t="str">
        <f ca="1"/>
        <v>Unknown</v>
      </c>
    </row>
    <row r="885" spans="1:5" ht="17.25">
      <c r="A885" s="9">
        <v>14575</v>
      </c>
      <c r="B885" s="10" t="str">
        <f ca="1">IFERROR(__xludf.DUMMYFUNCTION("""COMPUTED_VALUE"""),"#N/A")</f>
        <v>#N/A</v>
      </c>
      <c r="C885" s="5" t="str">
        <f ca="1">IFERROR(__xludf.DUMMYFUNCTION("""COMPUTED_VALUE"""),"#N/A")</f>
        <v>#N/A</v>
      </c>
      <c r="D885" s="5">
        <v>1</v>
      </c>
      <c r="E885" s="5" t="str">
        <f ca="1"/>
        <v>Unknown</v>
      </c>
    </row>
    <row r="886" spans="1:5" ht="17.25">
      <c r="A886" s="9">
        <v>14574</v>
      </c>
      <c r="B886" s="10" t="str">
        <f ca="1">IFERROR(__xludf.DUMMYFUNCTION("""COMPUTED_VALUE"""),"#N/A")</f>
        <v>#N/A</v>
      </c>
      <c r="C886" s="5" t="str">
        <f ca="1">IFERROR(__xludf.DUMMYFUNCTION("""COMPUTED_VALUE"""),"#N/A")</f>
        <v>#N/A</v>
      </c>
      <c r="D886" s="5">
        <v>1</v>
      </c>
      <c r="E886" s="5" t="str">
        <f ca="1"/>
        <v>Unknown</v>
      </c>
    </row>
    <row r="887" spans="1:5" ht="17.25">
      <c r="A887" s="9">
        <v>14573</v>
      </c>
      <c r="B887" s="10" t="str">
        <f ca="1">IFERROR(__xludf.DUMMYFUNCTION("""COMPUTED_VALUE"""),"#N/A")</f>
        <v>#N/A</v>
      </c>
      <c r="C887" s="5" t="str">
        <f ca="1">IFERROR(__xludf.DUMMYFUNCTION("""COMPUTED_VALUE"""),"#N/A")</f>
        <v>#N/A</v>
      </c>
      <c r="D887" s="5">
        <v>0</v>
      </c>
      <c r="E887" s="5" t="str">
        <f ca="1"/>
        <v>Unknown</v>
      </c>
    </row>
    <row r="888" spans="1:5" ht="17.25">
      <c r="A888" s="9"/>
      <c r="B888" s="10" t="str">
        <f ca="1">IFERROR(__xludf.DUMMYFUNCTION("""COMPUTED_VALUE"""),"")</f>
        <v/>
      </c>
      <c r="C888" s="5" t="str">
        <f ca="1">IFERROR(__xludf.DUMMYFUNCTION("""COMPUTED_VALUE"""),"")</f>
        <v/>
      </c>
      <c r="D888" s="5">
        <v>0</v>
      </c>
      <c r="E888" s="5" t="str">
        <f ca="1"/>
        <v>Unknown</v>
      </c>
    </row>
    <row r="889" spans="1:5" ht="17.25">
      <c r="A889" s="9"/>
      <c r="B889" s="10" t="str">
        <f ca="1">IFERROR(__xludf.DUMMYFUNCTION("""COMPUTED_VALUE"""),"")</f>
        <v/>
      </c>
      <c r="C889" s="5" t="str">
        <f ca="1">IFERROR(__xludf.DUMMYFUNCTION("""COMPUTED_VALUE"""),"")</f>
        <v/>
      </c>
      <c r="D889" s="5">
        <v>0</v>
      </c>
      <c r="E889" s="5" t="str">
        <f ca="1"/>
        <v>Unknown</v>
      </c>
    </row>
    <row r="890" spans="1:5" ht="17.25">
      <c r="A890" s="9"/>
      <c r="B890" s="10" t="str">
        <f ca="1">IFERROR(__xludf.DUMMYFUNCTION("""COMPUTED_VALUE"""),"")</f>
        <v/>
      </c>
      <c r="C890" s="5" t="str">
        <f ca="1">IFERROR(__xludf.DUMMYFUNCTION("""COMPUTED_VALUE"""),"")</f>
        <v/>
      </c>
      <c r="D890" s="5">
        <v>0</v>
      </c>
      <c r="E890" s="5" t="str">
        <f ca="1"/>
        <v>Unknown</v>
      </c>
    </row>
    <row r="891" spans="1:5" ht="17.25">
      <c r="A891" s="9"/>
      <c r="B891" s="10" t="str">
        <f ca="1">IFERROR(__xludf.DUMMYFUNCTION("""COMPUTED_VALUE"""),"")</f>
        <v/>
      </c>
      <c r="C891" s="5" t="str">
        <f ca="1">IFERROR(__xludf.DUMMYFUNCTION("""COMPUTED_VALUE"""),"")</f>
        <v/>
      </c>
      <c r="D891" s="5">
        <v>0</v>
      </c>
      <c r="E891" s="5" t="str">
        <f ca="1"/>
        <v>Unknown</v>
      </c>
    </row>
    <row r="892" spans="1:5" ht="17.25">
      <c r="A892" s="9"/>
      <c r="B892" s="10" t="str">
        <f ca="1">IFERROR(__xludf.DUMMYFUNCTION("""COMPUTED_VALUE"""),"")</f>
        <v/>
      </c>
      <c r="C892" s="5" t="str">
        <f ca="1">IFERROR(__xludf.DUMMYFUNCTION("""COMPUTED_VALUE"""),"")</f>
        <v/>
      </c>
      <c r="D892" s="5">
        <v>0</v>
      </c>
      <c r="E892" s="5" t="str">
        <f ca="1"/>
        <v>Unknown</v>
      </c>
    </row>
    <row r="893" spans="1:5" ht="17.25">
      <c r="A893" s="9"/>
      <c r="B893" s="10" t="str">
        <f ca="1">IFERROR(__xludf.DUMMYFUNCTION("""COMPUTED_VALUE"""),"")</f>
        <v/>
      </c>
      <c r="C893" s="5" t="str">
        <f ca="1">IFERROR(__xludf.DUMMYFUNCTION("""COMPUTED_VALUE"""),"")</f>
        <v/>
      </c>
      <c r="D893" s="5">
        <v>0</v>
      </c>
      <c r="E893" s="5" t="str">
        <f ca="1"/>
        <v>Unknown</v>
      </c>
    </row>
    <row r="894" spans="1:5" ht="17.25">
      <c r="A894" s="9"/>
      <c r="B894" s="10" t="str">
        <f ca="1">IFERROR(__xludf.DUMMYFUNCTION("""COMPUTED_VALUE"""),"")</f>
        <v/>
      </c>
      <c r="C894" s="5" t="str">
        <f ca="1">IFERROR(__xludf.DUMMYFUNCTION("""COMPUTED_VALUE"""),"")</f>
        <v/>
      </c>
      <c r="D894" s="5">
        <v>0</v>
      </c>
      <c r="E894" s="5" t="str">
        <f ca="1"/>
        <v>Unknown</v>
      </c>
    </row>
    <row r="895" spans="1:5" ht="17.25">
      <c r="A895" s="9"/>
      <c r="B895" s="10" t="str">
        <f ca="1">IFERROR(__xludf.DUMMYFUNCTION("""COMPUTED_VALUE"""),"")</f>
        <v/>
      </c>
      <c r="C895" s="5" t="str">
        <f ca="1">IFERROR(__xludf.DUMMYFUNCTION("""COMPUTED_VALUE"""),"")</f>
        <v/>
      </c>
      <c r="D895" s="5">
        <v>0</v>
      </c>
      <c r="E895" s="5" t="str">
        <f ca="1"/>
        <v>Unknown</v>
      </c>
    </row>
    <row r="896" spans="1:5" ht="17.25">
      <c r="A896" s="9"/>
      <c r="B896" s="10" t="str">
        <f ca="1">IFERROR(__xludf.DUMMYFUNCTION("""COMPUTED_VALUE"""),"")</f>
        <v/>
      </c>
      <c r="C896" s="5" t="str">
        <f ca="1">IFERROR(__xludf.DUMMYFUNCTION("""COMPUTED_VALUE"""),"")</f>
        <v/>
      </c>
      <c r="D896" s="5">
        <v>0</v>
      </c>
      <c r="E896" s="5" t="str">
        <f ca="1"/>
        <v>Unknown</v>
      </c>
    </row>
    <row r="897" spans="1:5" ht="17.25">
      <c r="A897" s="9"/>
      <c r="B897" s="10" t="str">
        <f ca="1">IFERROR(__xludf.DUMMYFUNCTION("""COMPUTED_VALUE"""),"")</f>
        <v/>
      </c>
      <c r="C897" s="5" t="str">
        <f ca="1">IFERROR(__xludf.DUMMYFUNCTION("""COMPUTED_VALUE"""),"")</f>
        <v/>
      </c>
      <c r="D897" s="5">
        <v>0</v>
      </c>
      <c r="E897" s="5" t="str">
        <f ca="1"/>
        <v>Unknown</v>
      </c>
    </row>
    <row r="898" spans="1:5" ht="17.25">
      <c r="A898" s="9"/>
      <c r="B898" s="10" t="str">
        <f ca="1">IFERROR(__xludf.DUMMYFUNCTION("""COMPUTED_VALUE"""),"")</f>
        <v/>
      </c>
      <c r="C898" s="5" t="str">
        <f ca="1">IFERROR(__xludf.DUMMYFUNCTION("""COMPUTED_VALUE"""),"")</f>
        <v/>
      </c>
      <c r="D898" s="5">
        <v>0</v>
      </c>
      <c r="E898" s="5" t="str">
        <f ca="1"/>
        <v>Unknown</v>
      </c>
    </row>
    <row r="899" spans="1:5" ht="17.25">
      <c r="A899" s="9"/>
      <c r="B899" s="10" t="str">
        <f ca="1">IFERROR(__xludf.DUMMYFUNCTION("""COMPUTED_VALUE"""),"")</f>
        <v/>
      </c>
      <c r="C899" s="5" t="str">
        <f ca="1">IFERROR(__xludf.DUMMYFUNCTION("""COMPUTED_VALUE"""),"")</f>
        <v/>
      </c>
      <c r="D899" s="5">
        <v>0</v>
      </c>
      <c r="E899" s="5" t="str">
        <f ca="1"/>
        <v>Unknown</v>
      </c>
    </row>
    <row r="900" spans="1:5" ht="17.25">
      <c r="A900" s="9"/>
      <c r="B900" s="10" t="str">
        <f ca="1">IFERROR(__xludf.DUMMYFUNCTION("""COMPUTED_VALUE"""),"")</f>
        <v/>
      </c>
      <c r="C900" s="5" t="str">
        <f ca="1">IFERROR(__xludf.DUMMYFUNCTION("""COMPUTED_VALUE"""),"")</f>
        <v/>
      </c>
      <c r="D900" s="5">
        <v>0</v>
      </c>
      <c r="E900" s="5" t="str">
        <f ca="1"/>
        <v>Unknown</v>
      </c>
    </row>
    <row r="901" spans="1:5" ht="17.25">
      <c r="A901" s="9"/>
      <c r="B901" s="10" t="str">
        <f ca="1">IFERROR(__xludf.DUMMYFUNCTION("""COMPUTED_VALUE"""),"")</f>
        <v/>
      </c>
      <c r="C901" s="5" t="str">
        <f ca="1">IFERROR(__xludf.DUMMYFUNCTION("""COMPUTED_VALUE"""),"")</f>
        <v/>
      </c>
      <c r="D901" s="5">
        <v>0</v>
      </c>
      <c r="E901" s="5" t="str">
        <f ca="1"/>
        <v>Unknown</v>
      </c>
    </row>
    <row r="902" spans="1:5" ht="17.25">
      <c r="A902" s="9"/>
      <c r="B902" s="10" t="str">
        <f ca="1">IFERROR(__xludf.DUMMYFUNCTION("""COMPUTED_VALUE"""),"")</f>
        <v/>
      </c>
      <c r="C902" s="5" t="str">
        <f ca="1">IFERROR(__xludf.DUMMYFUNCTION("""COMPUTED_VALUE"""),"")</f>
        <v/>
      </c>
      <c r="D902" s="5">
        <v>0</v>
      </c>
      <c r="E902" s="5" t="str">
        <f ca="1"/>
        <v>Unknown</v>
      </c>
    </row>
    <row r="903" spans="1:5" ht="17.25">
      <c r="A903" s="9"/>
      <c r="B903" s="10" t="str">
        <f ca="1">IFERROR(__xludf.DUMMYFUNCTION("""COMPUTED_VALUE"""),"")</f>
        <v/>
      </c>
      <c r="C903" s="5" t="str">
        <f ca="1">IFERROR(__xludf.DUMMYFUNCTION("""COMPUTED_VALUE"""),"")</f>
        <v/>
      </c>
      <c r="D903" s="5">
        <v>0</v>
      </c>
      <c r="E903" s="5" t="str">
        <f ca="1"/>
        <v>Unknown</v>
      </c>
    </row>
    <row r="904" spans="1:5" ht="17.25">
      <c r="A904" s="9"/>
      <c r="B904" s="10" t="str">
        <f ca="1">IFERROR(__xludf.DUMMYFUNCTION("""COMPUTED_VALUE"""),"")</f>
        <v/>
      </c>
      <c r="C904" s="5" t="str">
        <f ca="1">IFERROR(__xludf.DUMMYFUNCTION("""COMPUTED_VALUE"""),"")</f>
        <v/>
      </c>
      <c r="D904" s="5">
        <v>0</v>
      </c>
      <c r="E904" s="5" t="str">
        <f ca="1"/>
        <v>Unknown</v>
      </c>
    </row>
    <row r="905" spans="1:5" ht="17.25">
      <c r="A905" s="9"/>
      <c r="B905" s="10" t="str">
        <f ca="1">IFERROR(__xludf.DUMMYFUNCTION("""COMPUTED_VALUE"""),"")</f>
        <v/>
      </c>
      <c r="C905" s="5" t="str">
        <f ca="1">IFERROR(__xludf.DUMMYFUNCTION("""COMPUTED_VALUE"""),"")</f>
        <v/>
      </c>
      <c r="D905" s="5">
        <v>0</v>
      </c>
      <c r="E905" s="5" t="str">
        <f ca="1"/>
        <v>Unknown</v>
      </c>
    </row>
    <row r="906" spans="1:5" ht="17.25">
      <c r="A906" s="9"/>
      <c r="B906" s="10" t="str">
        <f ca="1">IFERROR(__xludf.DUMMYFUNCTION("""COMPUTED_VALUE"""),"")</f>
        <v/>
      </c>
      <c r="C906" s="5" t="str">
        <f ca="1">IFERROR(__xludf.DUMMYFUNCTION("""COMPUTED_VALUE"""),"")</f>
        <v/>
      </c>
      <c r="D906" s="5" t="e">
        <v>#N/A</v>
      </c>
      <c r="E906" s="5" t="str">
        <f ca="1"/>
        <v>Unknown</v>
      </c>
    </row>
  </sheetData>
  <conditionalFormatting sqref="D2:D906">
    <cfRule type="cellIs" dxfId="0" priority="1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2025-01-30T04:37:20Z</dcterms:created>
  <dcterms:modified xsi:type="dcterms:W3CDTF">2025-01-30T04:51:44Z</dcterms:modified>
</cp:coreProperties>
</file>