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codeName="ThisWorkbook"/>
  <mc:AlternateContent xmlns:mc="http://schemas.openxmlformats.org/markup-compatibility/2006">
    <mc:Choice Requires="x15">
      <x15ac:absPath xmlns:x15ac="http://schemas.microsoft.com/office/spreadsheetml/2010/11/ac" url="C:\Dashboard\"/>
    </mc:Choice>
  </mc:AlternateContent>
  <bookViews>
    <workbookView xWindow="-110" yWindow="-110" windowWidth="19420" windowHeight="10420" firstSheet="1" activeTab="3"/>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62913"/>
  <pivotCaches>
    <pivotCache cacheId="14" r:id="rId11"/>
    <pivotCache cacheId="18" r:id="rId12"/>
    <pivotCache cacheId="21" r:id="rId13"/>
    <pivotCache cacheId="24" r:id="rId14"/>
    <pivotCache cacheId="27" r:id="rId15"/>
    <pivotCache cacheId="30" r:id="rId16"/>
    <pivotCache cacheId="33" r:id="rId17"/>
    <pivotCache cacheId="36" r:id="rId18"/>
    <pivotCache cacheId="39" r:id="rId19"/>
  </pivotCaches>
  <extLst>
    <ext xmlns:x14="http://schemas.microsoft.com/office/spreadsheetml/2009/9/main" uri="{876F7934-8845-4945-9796-88D515C7AA90}">
      <x14:pivotCaches>
        <pivotCache cacheId="13"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L5" i="1" l="1"/>
  <c r="K5" i="1"/>
  <c r="K9" i="1"/>
  <c r="L9" i="1"/>
  <c r="L2" i="1"/>
  <c r="K2" i="1"/>
  <c r="K6" i="1"/>
  <c r="L6" i="1"/>
  <c r="K3" i="1"/>
  <c r="L3" i="1"/>
  <c r="K7" i="1"/>
  <c r="L7" i="1"/>
  <c r="K4" i="1"/>
  <c r="L4" i="1"/>
  <c r="K8" i="1"/>
  <c r="L8" i="1"/>
  <c r="F10" i="1"/>
  <c r="E10" i="1"/>
  <c r="G10" i="1"/>
  <c r="C10" i="1"/>
  <c r="D10" i="1"/>
  <c r="J5" i="1"/>
  <c r="I3" i="1"/>
  <c r="I4" i="1"/>
  <c r="I8" i="1"/>
  <c r="J8" i="1"/>
  <c r="I5" i="1"/>
  <c r="I2" i="1"/>
  <c r="I6" i="1"/>
  <c r="I7" i="1"/>
  <c r="I9" i="1"/>
  <c r="H6" i="1"/>
  <c r="H2" i="3"/>
  <c r="G2" i="3"/>
  <c r="H3" i="3"/>
  <c r="G3" i="3"/>
  <c r="H4" i="3"/>
  <c r="G4" i="3"/>
  <c r="G5" i="3"/>
  <c r="H5" i="3"/>
  <c r="H6" i="3"/>
  <c r="G6" i="3"/>
  <c r="H7" i="3"/>
  <c r="G7" i="3"/>
  <c r="J3" i="1"/>
  <c r="J7" i="1"/>
  <c r="H4" i="1"/>
  <c r="H5" i="1"/>
  <c r="H8" i="1"/>
  <c r="J6" i="1"/>
  <c r="J4" i="1"/>
  <c r="J9" i="1"/>
  <c r="H7" i="1"/>
  <c r="H9" i="1"/>
  <c r="H2" i="1"/>
  <c r="H3" i="1"/>
  <c r="J2" i="1"/>
  <c r="L10" i="1" l="1"/>
  <c r="K10" i="1"/>
  <c r="J10" i="1"/>
  <c r="I10" i="1"/>
  <c r="H10" i="1"/>
  <c r="I7" i="3"/>
  <c r="I5" i="3"/>
  <c r="I6" i="3"/>
  <c r="I4" i="3"/>
  <c r="I3" i="3"/>
  <c r="I2" i="3"/>
</calcChain>
</file>

<file path=xl/connections.xml><?xml version="1.0" encoding="utf-8"?>
<connections xmlns="http://schemas.openxmlformats.org/spreadsheetml/2006/main">
  <connection id="1" keepAlive="1" name="10.40.30.204 SuperdashTab Model" type="5" refreshedVersion="6"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<sst xmlns="http://schemas.openxmlformats.org/spreadsheetml/2006/main" count="1677" uniqueCount="188">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</sst>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48">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88900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314325</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295275</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Kisman Pidu" refreshedDate="45835.498265624999" createdVersion="8" refreshedVersion="6" minRefreshableVersion="3" recordCount="0" supportSubquery="1" supportAdvancedDrill="1">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saveData="0" refreshedBy="Kisman Pidu" refreshedDate="45835.498535763887" createdVersion="8" refreshedVersion="6" minRefreshableVersion="3" recordCount="0" supportSubquery="1" supportAdvancedDrill="1">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saveData="0" refreshedBy="Kisman Pidu" refreshedDate="45835.498657291668" createdVersion="8" refreshedVersion="6" minRefreshableVersion="3" recordCount="0" supportSubquery="1" supportAdvancedDrill="1">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saveData="0" refreshedBy="Kisman Pidu" refreshedDate="45835.498835879633" createdVersion="8" refreshedVersion="6" minRefreshableVersion="3" recordCount="0" supportSubquery="1" supportAdvancedDrill="1">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saveData="0" refreshedBy="Kisman Pidu" refreshedDate="45835.498949074077"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saveData="0" refreshedBy="Kisman Pidu" refreshedDate="45835.499266203704"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saveData="0" refreshedBy="Kisman Pidu" refreshedDate="45835.499367592594"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saveData="0" refreshedBy="Kisman Pidu" refreshedDate="45835.499471296294" createdVersion="8" refreshedVersion="6" minRefreshableVersion="3" recordCount="0" supportSubquery="1" supportAdvancedDrill="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saveData="0" refreshedBy="Kisman Pidu" refreshedDate="45835.49955497685"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saveData="0" refreshedBy="Kisman Pidu" refreshedDate="45835.498110069442"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0" unbalanced="0"/>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1760583637"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Kisman Pidu" refreshedDate="45835.498413657406"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0" unbalanced="0"/>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17605836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9" cacheId="33"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4">
      <pivotArea type="all" dataOnly="0" outline="0" fieldPosition="0"/>
    </format>
    <format dxfId="3">
      <pivotArea outline="0" collapsedLevelsAreSubtotals="1" fieldPosition="0"/>
    </format>
    <format dxfId="2">
      <pivotArea dataOnly="0" labelOnly="1" grandRow="1"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10">
      <pivotArea type="all" dataOnly="0" outline="0" fieldPosition="0"/>
    </format>
    <format dxfId="9">
      <pivotArea outline="0" collapsedLevelsAreSubtotals="1" fieldPosition="0"/>
    </format>
    <format dxfId="8">
      <pivotArea field="1" type="button" dataOnly="0" labelOnly="1" outline="0" axis="axisRow" fieldPosition="2"/>
    </format>
    <format dxfId="7">
      <pivotArea dataOnly="0" labelOnly="1" fieldPosition="0">
        <references count="1">
          <reference field="1" count="0"/>
        </references>
      </pivotArea>
    </format>
    <format dxfId="6">
      <pivotArea dataOnly="0" labelOnly="1" grandRow="1" outline="0" fieldPosition="0"/>
    </format>
    <format dxfId="5">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8" cacheId="30"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15">
      <pivotArea type="all" dataOnly="0" outline="0" fieldPosition="0"/>
    </format>
    <format dxfId="14">
      <pivotArea outline="0" collapsedLevelsAreSubtotals="1" fieldPosition="0"/>
    </format>
    <format dxfId="13">
      <pivotArea dataOnly="0" labelOnly="1" grandRow="1" outline="0" fieldPosition="0"/>
    </format>
    <format dxfId="12">
      <pivotArea outline="0" collapsedLevelsAreSubtotals="1" fieldPosition="0"/>
    </format>
    <format dxfId="11">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20">
      <pivotArea type="all" dataOnly="0" outline="0" fieldPosition="0"/>
    </format>
    <format dxfId="19">
      <pivotArea outline="0" collapsedLevelsAreSubtotals="1" fieldPosition="0"/>
    </format>
    <format dxfId="18">
      <pivotArea dataOnly="0" labelOnly="1" grandRow="1" outline="0" fieldPosition="0"/>
    </format>
    <format dxfId="17">
      <pivotArea outline="0" collapsedLevelsAreSubtotals="1" fieldPosition="0"/>
    </format>
    <format dxfId="1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0"/>
        </references>
      </pivotArea>
    </format>
    <format dxfId="22">
      <pivotArea dataOnly="0" labelOnly="1" grandRow="1" outline="0" fieldPosition="0"/>
    </format>
    <format dxfId="21">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32">
      <pivotArea type="all" dataOnly="0" outline="0" fieldPosition="0"/>
    </format>
    <format dxfId="31">
      <pivotArea outline="0" collapsedLevelsAreSubtotals="1" fieldPosition="0"/>
    </format>
    <format dxfId="30">
      <pivotArea field="1" type="button" dataOnly="0" labelOnly="1" outline="0" axis="axisPage" fieldPosition="1"/>
    </format>
    <format dxfId="29">
      <pivotArea dataOnly="0" labelOnly="1" fieldPosition="0">
        <references count="1">
          <reference field="1" count="0"/>
        </references>
      </pivotArea>
    </format>
    <format dxfId="28">
      <pivotArea dataOnly="0" labelOnly="1" grandRow="1" outline="0" fieldPosition="0"/>
    </format>
    <format dxfId="27">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38">
      <pivotArea type="all" dataOnly="0" outline="0" fieldPosition="0"/>
    </format>
    <format dxfId="37">
      <pivotArea outline="0" collapsedLevelsAreSubtotals="1" fieldPosition="0"/>
    </format>
    <format dxfId="36">
      <pivotArea field="1" type="button" dataOnly="0" labelOnly="1" outline="0" axis="axisRow" fieldPosition="0"/>
    </format>
    <format dxfId="35">
      <pivotArea dataOnly="0" labelOnly="1" fieldPosition="0">
        <references count="1">
          <reference field="1" count="0"/>
        </references>
      </pivotArea>
    </format>
    <format dxfId="34">
      <pivotArea dataOnly="0" labelOnly="1" grandRow="1" outline="0" fieldPosition="0"/>
    </format>
    <format dxfId="33">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43">
      <pivotArea type="all" dataOnly="0" outline="0" fieldPosition="0"/>
    </format>
    <format dxfId="42">
      <pivotArea outline="0" collapsedLevelsAreSubtotals="1" fieldPosition="0"/>
    </format>
    <format dxfId="41">
      <pivotArea dataOnly="0" labelOnly="1" grandRow="1" outline="0" fieldPosition="0"/>
    </format>
    <format dxfId="40">
      <pivotArea outline="0" collapsedLevelsAreSubtotals="1" fieldPosition="0"/>
    </format>
    <format dxfId="39">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0" cacheId="39"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iod_YMWD" sourceName="[Dim_Period].[Period YMWD]">
  <pivotTables>
    <pivotTable tabId="2" name="PivotTable4"/>
  </pivotTables>
  <data>
    <olap pivotCacheId="1760583637">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Period_YMWD" caption="Year" columnCount="2" level="1" rowHeight="241300"/>
  <slicer name="Month"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Timeline_Dim_Period"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1760583638"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43"/>
  <sheetViews>
    <sheetView topLeftCell="B1" workbookViewId="0">
      <selection activeCell="Q1" sqref="Q1:Q1048576"/>
    </sheetView>
  </sheetViews>
  <sheetFormatPr defaultRowHeight="14.5" x14ac:dyDescent="0.35"/>
  <cols>
    <col min="10" max="13" width="14.5429687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7"/>
  <sheetViews>
    <sheetView workbookViewId="0">
      <selection activeCell="I14" sqref="I14"/>
    </sheetView>
  </sheetViews>
  <sheetFormatPr defaultRowHeight="14.5" x14ac:dyDescent="0.35"/>
  <cols>
    <col min="1" max="1" width="34.453125" bestFit="1" customWidth="1"/>
    <col min="8" max="8" width="12.54296875" bestFit="1" customWidth="1"/>
    <col min="9" max="9" width="15.17968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H50"/>
  <sheetViews>
    <sheetView tabSelected="1" workbookViewId="0">
      <selection activeCell="J13" sqref="J13"/>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54296875" customWidth="1"/>
    <col min="12" max="12" width="30.54296875" bestFit="1" customWidth="1"/>
    <col min="13" max="13" width="9.7265625" bestFit="1" customWidth="1"/>
    <col min="14" max="14" width="18.1796875" bestFit="1" customWidth="1"/>
    <col min="15" max="15" width="11.26953125" bestFit="1" customWidth="1"/>
    <col min="17" max="17" width="19.5429687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4" width="13.5429687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453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1790025023.1162357</v>
      </c>
      <c r="G5" s="3">
        <v>1750865933.9627936</v>
      </c>
      <c r="H5" s="3">
        <v>1505538758.2996149</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1940562557.4670296</v>
      </c>
      <c r="E6" s="2" t="s">
        <v>14</v>
      </c>
      <c r="F6" s="3">
        <v>179204117.83370408</v>
      </c>
      <c r="G6" s="3">
        <v>200501454.52993894</v>
      </c>
      <c r="H6" s="3">
        <v>123311884.69812621</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67834989.549999997</v>
      </c>
      <c r="BB6" s="3">
        <v>44751913.633566007</v>
      </c>
    </row>
    <row r="7" spans="1:60" x14ac:dyDescent="0.35">
      <c r="A7" s="2" t="s">
        <v>14</v>
      </c>
      <c r="B7" s="3">
        <v>145510909.54880494</v>
      </c>
      <c r="C7" s="3">
        <v>197509715.86955017</v>
      </c>
      <c r="E7" s="2" t="s">
        <v>15</v>
      </c>
      <c r="F7" s="3">
        <v>725774322.97612107</v>
      </c>
      <c r="G7" s="3">
        <v>929758973.86220074</v>
      </c>
      <c r="H7" s="3">
        <v>581405010.11124814</v>
      </c>
      <c r="K7" s="1" t="s">
        <v>37</v>
      </c>
      <c r="L7" s="1" t="s">
        <v>46</v>
      </c>
      <c r="M7" s="1" t="s">
        <v>20</v>
      </c>
      <c r="N7" s="3">
        <v>3298526.11</v>
      </c>
      <c r="O7" s="3">
        <v>8940354.0099999979</v>
      </c>
      <c r="Q7" s="1" t="s">
        <v>37</v>
      </c>
      <c r="R7" s="1" t="s">
        <v>46</v>
      </c>
      <c r="S7" s="12">
        <v>140</v>
      </c>
      <c r="T7" s="12">
        <v>129</v>
      </c>
      <c r="U7" s="12">
        <v>23.285714285714285</v>
      </c>
      <c r="V7" s="12">
        <v>23.285714285714285</v>
      </c>
      <c r="W7" s="12">
        <v>18.142857142857142</v>
      </c>
      <c r="X7" s="12">
        <v>14.476190476190476</v>
      </c>
      <c r="Y7" s="12">
        <v>24.992248062015506</v>
      </c>
      <c r="Z7" s="12">
        <v>18.142857142857142</v>
      </c>
      <c r="AC7" s="1" t="s">
        <v>37</v>
      </c>
      <c r="AD7" s="1" t="s">
        <v>46</v>
      </c>
      <c r="AE7" s="12">
        <v>77</v>
      </c>
      <c r="AF7" s="12">
        <v>60</v>
      </c>
      <c r="AH7" s="1" t="s">
        <v>37</v>
      </c>
      <c r="AI7" s="1" t="s">
        <v>46</v>
      </c>
      <c r="AJ7" s="12">
        <v>48</v>
      </c>
      <c r="AK7" s="12">
        <v>47</v>
      </c>
      <c r="AM7" s="1" t="s">
        <v>37</v>
      </c>
      <c r="AN7" s="1" t="s">
        <v>46</v>
      </c>
      <c r="AO7" s="12">
        <v>14</v>
      </c>
      <c r="AP7" s="12">
        <v>14</v>
      </c>
      <c r="AR7" s="4" t="s">
        <v>48</v>
      </c>
      <c r="AS7" s="4" t="s">
        <v>43</v>
      </c>
      <c r="AT7" s="1" t="s">
        <v>141</v>
      </c>
      <c r="AU7" s="1" t="s">
        <v>140</v>
      </c>
      <c r="AV7" s="1" t="s">
        <v>21</v>
      </c>
      <c r="AY7" s="2" t="s">
        <v>162</v>
      </c>
      <c r="AZ7" s="3">
        <v>127033525.61069997</v>
      </c>
      <c r="BA7" s="3">
        <v>79124212.470000044</v>
      </c>
      <c r="BB7" s="3">
        <v>99834206.715707794</v>
      </c>
    </row>
    <row r="8" spans="1:60" x14ac:dyDescent="0.35">
      <c r="A8" s="2" t="s">
        <v>15</v>
      </c>
      <c r="B8" s="3">
        <v>825068004.5460434</v>
      </c>
      <c r="C8" s="3">
        <v>835635799.79853094</v>
      </c>
      <c r="E8" s="2" t="s">
        <v>16</v>
      </c>
      <c r="F8" s="3">
        <v>28905529.676633667</v>
      </c>
      <c r="G8" s="3">
        <v>27063736.73777001</v>
      </c>
      <c r="H8" s="3">
        <v>19599855.765170999</v>
      </c>
      <c r="K8" s="1" t="s">
        <v>37</v>
      </c>
      <c r="L8" s="1" t="s">
        <v>46</v>
      </c>
      <c r="M8" s="1" t="s">
        <v>15</v>
      </c>
      <c r="N8" s="3">
        <v>214701558.67476192</v>
      </c>
      <c r="O8" s="3">
        <v>137318646.12802804</v>
      </c>
      <c r="Q8" s="1" t="s">
        <v>38</v>
      </c>
      <c r="R8" s="1" t="s">
        <v>46</v>
      </c>
      <c r="S8" s="12">
        <v>162</v>
      </c>
      <c r="T8" s="12">
        <v>146</v>
      </c>
      <c r="U8" s="12">
        <v>26.38095238095238</v>
      </c>
      <c r="V8" s="12">
        <v>26.38095238095238</v>
      </c>
      <c r="W8" s="12">
        <v>19.952380952380953</v>
      </c>
      <c r="X8" s="12">
        <v>15.428571428571429</v>
      </c>
      <c r="Y8" s="12">
        <v>19.520547945205479</v>
      </c>
      <c r="Z8" s="12">
        <v>19.952380952380953</v>
      </c>
      <c r="AC8" s="1" t="s">
        <v>38</v>
      </c>
      <c r="AD8" s="1" t="s">
        <v>46</v>
      </c>
      <c r="AE8" s="12">
        <v>35</v>
      </c>
      <c r="AF8" s="12">
        <v>26</v>
      </c>
      <c r="AH8" s="1" t="s">
        <v>38</v>
      </c>
      <c r="AI8" s="1" t="s">
        <v>46</v>
      </c>
      <c r="AJ8" s="12">
        <v>126</v>
      </c>
      <c r="AK8" s="12">
        <v>100</v>
      </c>
      <c r="AM8" s="1" t="s">
        <v>38</v>
      </c>
      <c r="AN8" s="1" t="s">
        <v>46</v>
      </c>
      <c r="AO8" s="12">
        <v>1</v>
      </c>
      <c r="AP8" s="12">
        <v>1</v>
      </c>
      <c r="AR8" s="1" t="s">
        <v>37</v>
      </c>
      <c r="AS8" s="1" t="s">
        <v>46</v>
      </c>
      <c r="AT8" s="12">
        <v>1161</v>
      </c>
      <c r="AU8" s="12">
        <v>222</v>
      </c>
      <c r="AV8" s="12">
        <v>1383</v>
      </c>
      <c r="AY8" s="2" t="s">
        <v>163</v>
      </c>
      <c r="AZ8" s="3">
        <v>127033525.61069997</v>
      </c>
      <c r="BA8" s="3">
        <v>59650865.870000057</v>
      </c>
      <c r="BB8" s="3">
        <v>70955179.609756023</v>
      </c>
    </row>
    <row r="9" spans="1:60" x14ac:dyDescent="0.35">
      <c r="A9" s="2" t="s">
        <v>16</v>
      </c>
      <c r="B9" s="3">
        <v>23185839.411154002</v>
      </c>
      <c r="C9" s="3">
        <v>32369936.411369998</v>
      </c>
      <c r="E9" s="2" t="s">
        <v>17</v>
      </c>
      <c r="F9" s="3">
        <v>1637113.3495420003</v>
      </c>
      <c r="G9" s="3">
        <v>5107230.7909499835</v>
      </c>
      <c r="H9" s="3">
        <v>418077.45</v>
      </c>
      <c r="K9" s="1" t="s">
        <v>37</v>
      </c>
      <c r="L9" s="1" t="s">
        <v>46</v>
      </c>
      <c r="M9" s="1" t="s">
        <v>14</v>
      </c>
      <c r="N9" s="3">
        <v>68189262.487884626</v>
      </c>
      <c r="O9" s="3">
        <v>45183286.383977942</v>
      </c>
      <c r="Q9" s="1" t="s">
        <v>39</v>
      </c>
      <c r="R9" s="1" t="s">
        <v>46</v>
      </c>
      <c r="S9" s="12">
        <v>151</v>
      </c>
      <c r="T9" s="12">
        <v>140</v>
      </c>
      <c r="U9" s="12">
        <v>25.19047619047619</v>
      </c>
      <c r="V9" s="12">
        <v>24.19047619047619</v>
      </c>
      <c r="W9" s="12">
        <v>18.714285714285715</v>
      </c>
      <c r="X9" s="12">
        <v>14.1</v>
      </c>
      <c r="Y9" s="12">
        <v>20.807142857142857</v>
      </c>
      <c r="Z9" s="12">
        <v>18.714285714285715</v>
      </c>
      <c r="AC9" s="1" t="s">
        <v>39</v>
      </c>
      <c r="AD9" s="1" t="s">
        <v>46</v>
      </c>
      <c r="AE9" s="12">
        <v>29</v>
      </c>
      <c r="AF9" s="12">
        <v>23</v>
      </c>
      <c r="AH9" s="1" t="s">
        <v>39</v>
      </c>
      <c r="AI9" s="1" t="s">
        <v>46</v>
      </c>
      <c r="AJ9" s="12">
        <v>117</v>
      </c>
      <c r="AK9" s="12">
        <v>96</v>
      </c>
      <c r="AM9" s="1" t="s">
        <v>39</v>
      </c>
      <c r="AN9" s="1" t="s">
        <v>46</v>
      </c>
      <c r="AO9" s="12">
        <v>3</v>
      </c>
      <c r="AP9" s="12">
        <v>3</v>
      </c>
      <c r="AR9" s="1" t="s">
        <v>38</v>
      </c>
      <c r="AS9" s="1" t="s">
        <v>46</v>
      </c>
      <c r="AT9" s="12">
        <v>877</v>
      </c>
      <c r="AU9" s="12">
        <v>143</v>
      </c>
      <c r="AV9" s="12">
        <v>1020</v>
      </c>
      <c r="AY9" s="2" t="s">
        <v>164</v>
      </c>
      <c r="AZ9" s="3">
        <v>127033525.61069997</v>
      </c>
      <c r="BA9" s="3">
        <v>48214987.140000045</v>
      </c>
      <c r="BB9" s="3">
        <v>84994376.342244059</v>
      </c>
    </row>
    <row r="10" spans="1:60" x14ac:dyDescent="0.35">
      <c r="A10" s="2" t="s">
        <v>17</v>
      </c>
      <c r="B10" s="3">
        <v>27227149.034018982</v>
      </c>
      <c r="C10" s="3">
        <v>1007025.1835080001</v>
      </c>
      <c r="E10" s="2" t="s">
        <v>18</v>
      </c>
      <c r="F10" s="3">
        <v>32394861.795462336</v>
      </c>
      <c r="G10" s="3">
        <v>6346325.8587499829</v>
      </c>
      <c r="H10" s="3">
        <v>31975346.690000016</v>
      </c>
      <c r="K10" s="1" t="s">
        <v>37</v>
      </c>
      <c r="L10" s="1" t="s">
        <v>46</v>
      </c>
      <c r="M10" s="1" t="s">
        <v>13</v>
      </c>
      <c r="N10" s="3">
        <v>615024274.27389693</v>
      </c>
      <c r="O10" s="3">
        <v>497461588.83898854</v>
      </c>
      <c r="Q10" s="1" t="s">
        <v>40</v>
      </c>
      <c r="R10" s="1" t="s">
        <v>46</v>
      </c>
      <c r="S10" s="12">
        <v>150</v>
      </c>
      <c r="T10" s="12">
        <v>138</v>
      </c>
      <c r="U10" s="12">
        <v>25</v>
      </c>
      <c r="V10" s="12">
        <v>22.571428571428573</v>
      </c>
      <c r="W10" s="12">
        <v>17.857142857142858</v>
      </c>
      <c r="X10" s="12">
        <v>14.857142857142858</v>
      </c>
      <c r="Y10" s="12">
        <v>19.60144927536232</v>
      </c>
      <c r="Z10" s="12">
        <v>17.857142857142858</v>
      </c>
      <c r="AC10" s="1" t="s">
        <v>40</v>
      </c>
      <c r="AD10" s="1" t="s">
        <v>46</v>
      </c>
      <c r="AE10" s="12">
        <v>35</v>
      </c>
      <c r="AF10" s="12">
        <v>23</v>
      </c>
      <c r="AH10" s="1" t="s">
        <v>40</v>
      </c>
      <c r="AI10" s="1" t="s">
        <v>46</v>
      </c>
      <c r="AJ10" s="12">
        <v>110</v>
      </c>
      <c r="AK10" s="12">
        <v>84</v>
      </c>
      <c r="AM10" s="1" t="s">
        <v>40</v>
      </c>
      <c r="AN10" s="1" t="s">
        <v>46</v>
      </c>
      <c r="AO10" s="12">
        <v>2</v>
      </c>
      <c r="AP10" s="12">
        <v>2</v>
      </c>
      <c r="AR10" s="1" t="s">
        <v>39</v>
      </c>
      <c r="AS10" s="1" t="s">
        <v>46</v>
      </c>
      <c r="AT10" s="12">
        <v>902</v>
      </c>
      <c r="AU10" s="12">
        <v>154</v>
      </c>
      <c r="AV10" s="12">
        <v>1056</v>
      </c>
      <c r="AY10" s="2" t="s">
        <v>165</v>
      </c>
      <c r="AZ10" s="3">
        <v>127033525.61069997</v>
      </c>
      <c r="BA10" s="3">
        <v>102086006.37000005</v>
      </c>
      <c r="BB10" s="3">
        <v>23379287.848538015</v>
      </c>
    </row>
    <row r="11" spans="1:60" x14ac:dyDescent="0.35">
      <c r="A11" s="2" t="s">
        <v>18</v>
      </c>
      <c r="B11" s="3"/>
      <c r="C11" s="3">
        <v>44310964.12999998</v>
      </c>
      <c r="E11" s="2" t="s">
        <v>19</v>
      </c>
      <c r="F11" s="3">
        <v>747828.98624600004</v>
      </c>
      <c r="G11" s="3">
        <v>2127433.303679998</v>
      </c>
      <c r="H11" s="3">
        <v>569684.32999999996</v>
      </c>
      <c r="K11" s="1" t="s">
        <v>37</v>
      </c>
      <c r="L11" s="1" t="s">
        <v>46</v>
      </c>
      <c r="M11" s="1" t="s">
        <v>19</v>
      </c>
      <c r="N11" s="3">
        <v>161081.04999999999</v>
      </c>
      <c r="O11" s="3">
        <v>203378.24999999994</v>
      </c>
      <c r="Q11" s="1" t="s">
        <v>41</v>
      </c>
      <c r="R11" s="1" t="s">
        <v>46</v>
      </c>
      <c r="S11" s="12">
        <v>148</v>
      </c>
      <c r="T11" s="12">
        <v>133</v>
      </c>
      <c r="U11" s="12">
        <v>24.714285714285715</v>
      </c>
      <c r="V11" s="12">
        <v>22.476190476190474</v>
      </c>
      <c r="W11" s="12">
        <v>17</v>
      </c>
      <c r="X11" s="12">
        <v>14.05</v>
      </c>
      <c r="Y11" s="12">
        <v>22.195488721804512</v>
      </c>
      <c r="Z11" s="12">
        <v>17</v>
      </c>
      <c r="AC11" s="1" t="s">
        <v>41</v>
      </c>
      <c r="AD11" s="1" t="s">
        <v>46</v>
      </c>
      <c r="AE11" s="12">
        <v>40</v>
      </c>
      <c r="AF11" s="12">
        <v>31</v>
      </c>
      <c r="AH11" s="1" t="s">
        <v>41</v>
      </c>
      <c r="AI11" s="1" t="s">
        <v>46</v>
      </c>
      <c r="AJ11" s="12">
        <v>104</v>
      </c>
      <c r="AK11" s="12">
        <v>80</v>
      </c>
      <c r="AM11" s="1" t="s">
        <v>41</v>
      </c>
      <c r="AN11" s="1" t="s">
        <v>46</v>
      </c>
      <c r="AO11" s="12">
        <v>1</v>
      </c>
      <c r="AP11" s="12">
        <v>1</v>
      </c>
      <c r="AR11" s="1" t="s">
        <v>40</v>
      </c>
      <c r="AS11" s="1" t="s">
        <v>46</v>
      </c>
      <c r="AT11" s="12">
        <v>826</v>
      </c>
      <c r="AU11" s="12">
        <v>134</v>
      </c>
      <c r="AV11" s="12">
        <v>960</v>
      </c>
      <c r="AY11" s="2" t="s">
        <v>166</v>
      </c>
      <c r="AZ11" s="3">
        <v>127033525.61069997</v>
      </c>
      <c r="BA11" s="3">
        <v>178872854.57000029</v>
      </c>
      <c r="BB11" s="3">
        <v>51828303.012372054</v>
      </c>
    </row>
    <row r="12" spans="1:60" x14ac:dyDescent="0.35">
      <c r="A12" s="2" t="s">
        <v>19</v>
      </c>
      <c r="B12" s="3"/>
      <c r="C12" s="3">
        <v>248468.40747499999</v>
      </c>
      <c r="E12" s="2" t="s">
        <v>20</v>
      </c>
      <c r="F12" s="3">
        <v>3298526.11</v>
      </c>
      <c r="G12" s="3"/>
      <c r="H12" s="3">
        <v>8940354.0099999979</v>
      </c>
      <c r="K12" s="1" t="s">
        <v>37</v>
      </c>
      <c r="L12" s="1" t="s">
        <v>46</v>
      </c>
      <c r="M12" s="1" t="s">
        <v>17</v>
      </c>
      <c r="N12" s="3">
        <v>391014.38936700003</v>
      </c>
      <c r="O12" s="3">
        <v>26431.53</v>
      </c>
      <c r="Q12" s="1" t="s">
        <v>42</v>
      </c>
      <c r="R12" s="1" t="s">
        <v>47</v>
      </c>
      <c r="S12" s="12">
        <v>379</v>
      </c>
      <c r="T12" s="12">
        <v>267</v>
      </c>
      <c r="U12" s="12">
        <v>30.904761904761905</v>
      </c>
      <c r="V12" s="12">
        <v>30.904761904761905</v>
      </c>
      <c r="W12" s="12">
        <v>21.952380952380953</v>
      </c>
      <c r="X12" s="12">
        <v>17.047619047619047</v>
      </c>
      <c r="Y12" s="12">
        <v>15.99625468164794</v>
      </c>
      <c r="Z12" s="12">
        <v>21.952380952380953</v>
      </c>
      <c r="AC12" s="1" t="s">
        <v>42</v>
      </c>
      <c r="AD12" s="1" t="s">
        <v>47</v>
      </c>
      <c r="AE12" s="12">
        <v>4</v>
      </c>
      <c r="AF12" s="12">
        <v>2</v>
      </c>
      <c r="AH12" s="1" t="s">
        <v>42</v>
      </c>
      <c r="AI12" s="1" t="s">
        <v>47</v>
      </c>
      <c r="AJ12" s="12">
        <v>364</v>
      </c>
      <c r="AK12" s="12">
        <v>197</v>
      </c>
      <c r="AM12" s="1" t="s">
        <v>42</v>
      </c>
      <c r="AN12" s="1" t="s">
        <v>47</v>
      </c>
      <c r="AO12" s="12">
        <v>9</v>
      </c>
      <c r="AP12" s="12">
        <v>8</v>
      </c>
      <c r="AR12" s="1" t="s">
        <v>41</v>
      </c>
      <c r="AS12" s="1" t="s">
        <v>46</v>
      </c>
      <c r="AT12" s="12">
        <v>871</v>
      </c>
      <c r="AU12" s="12">
        <v>223</v>
      </c>
      <c r="AV12" s="12">
        <v>1094</v>
      </c>
      <c r="AY12" s="2" t="s">
        <v>167</v>
      </c>
      <c r="AZ12" s="3">
        <v>127033525.61069997</v>
      </c>
      <c r="BA12" s="3">
        <v>99691426.619999975</v>
      </c>
      <c r="BB12" s="3">
        <v>112945527.52126874</v>
      </c>
    </row>
    <row r="13" spans="1:60" x14ac:dyDescent="0.35">
      <c r="A13" s="2" t="s">
        <v>20</v>
      </c>
      <c r="B13" s="3"/>
      <c r="C13" s="3">
        <v>9895578.3300000001</v>
      </c>
      <c r="E13" s="2" t="s">
        <v>159</v>
      </c>
      <c r="F13" s="3"/>
      <c r="G13" s="3"/>
      <c r="H13" s="3">
        <v>35153.15</v>
      </c>
      <c r="K13" s="1" t="s">
        <v>37</v>
      </c>
      <c r="L13" s="1" t="s">
        <v>46</v>
      </c>
      <c r="M13" s="1" t="s">
        <v>16</v>
      </c>
      <c r="N13" s="3">
        <v>8378833.073053997</v>
      </c>
      <c r="O13" s="3">
        <v>6248035.808098997</v>
      </c>
      <c r="Q13" s="1" t="s">
        <v>21</v>
      </c>
      <c r="R13" s="1"/>
      <c r="S13" s="12">
        <v>1129</v>
      </c>
      <c r="T13" s="12">
        <v>952</v>
      </c>
      <c r="U13" s="12">
        <v>25.912698412698411</v>
      </c>
      <c r="V13" s="12">
        <v>24.968253968253968</v>
      </c>
      <c r="W13" s="12">
        <v>18.936507936507937</v>
      </c>
      <c r="X13" s="12">
        <v>15.008064516129032</v>
      </c>
      <c r="Y13" s="12">
        <v>19.862394957983192</v>
      </c>
      <c r="Z13" s="12">
        <v>18.936507936507937</v>
      </c>
      <c r="AC13" s="1" t="s">
        <v>21</v>
      </c>
      <c r="AD13" s="1"/>
      <c r="AE13" s="12">
        <v>220</v>
      </c>
      <c r="AF13" s="12">
        <v>165</v>
      </c>
      <c r="AH13" s="1" t="s">
        <v>21</v>
      </c>
      <c r="AI13" s="1"/>
      <c r="AJ13" s="12">
        <v>868</v>
      </c>
      <c r="AK13" s="12">
        <v>603</v>
      </c>
      <c r="AM13" s="1" t="s">
        <v>21</v>
      </c>
      <c r="AN13" s="1"/>
      <c r="AO13" s="12">
        <v>30</v>
      </c>
      <c r="AP13" s="12">
        <v>29</v>
      </c>
      <c r="AR13" s="1" t="s">
        <v>42</v>
      </c>
      <c r="AS13" s="1" t="s">
        <v>47</v>
      </c>
      <c r="AT13" s="12">
        <v>1142</v>
      </c>
      <c r="AU13" s="12">
        <v>183</v>
      </c>
      <c r="AV13" s="12">
        <v>1325</v>
      </c>
      <c r="AY13" s="2" t="s">
        <v>168</v>
      </c>
      <c r="AZ13" s="3">
        <v>127033525.61069997</v>
      </c>
      <c r="BA13" s="3">
        <v>99777403.589999974</v>
      </c>
      <c r="BB13" s="3">
        <v>136631036.2961129</v>
      </c>
    </row>
    <row r="14" spans="1:60" x14ac:dyDescent="0.35">
      <c r="A14" s="2" t="s">
        <v>21</v>
      </c>
      <c r="B14" s="3">
        <v>2437530272.1944351</v>
      </c>
      <c r="C14" s="3">
        <v>3061540045.5974636</v>
      </c>
      <c r="E14" s="2" t="s">
        <v>21</v>
      </c>
      <c r="F14" s="3">
        <v>2761987323.843945</v>
      </c>
      <c r="G14" s="3">
        <v>2921771089.046083</v>
      </c>
      <c r="H14" s="3">
        <v>2271794124.5041604</v>
      </c>
      <c r="K14" s="1" t="s">
        <v>37</v>
      </c>
      <c r="L14" s="1" t="s">
        <v>46</v>
      </c>
      <c r="M14" s="1" t="s">
        <v>18</v>
      </c>
      <c r="N14" s="3">
        <v>5839882.9133333331</v>
      </c>
      <c r="O14" s="3">
        <v>6689637.4300000034</v>
      </c>
      <c r="AR14" s="1" t="s">
        <v>21</v>
      </c>
      <c r="AS14" s="1"/>
      <c r="AT14" s="12">
        <v>5779</v>
      </c>
      <c r="AU14" s="12">
        <v>1059</v>
      </c>
      <c r="AV14" s="12">
        <v>6838</v>
      </c>
      <c r="AY14" s="2" t="s">
        <v>169</v>
      </c>
      <c r="AZ14" s="3">
        <v>127033525.61069997</v>
      </c>
      <c r="BA14" s="3">
        <v>113439081.9000001</v>
      </c>
      <c r="BB14" s="3">
        <v>118409161.55671561</v>
      </c>
      <c r="BE14" s="14"/>
      <c r="BF14" s="15"/>
      <c r="BG14" s="15"/>
      <c r="BH14" s="10"/>
    </row>
    <row r="15" spans="1:60" x14ac:dyDescent="0.35">
      <c r="K15" s="1" t="s">
        <v>38</v>
      </c>
      <c r="L15" s="1" t="s">
        <v>46</v>
      </c>
      <c r="M15" s="1" t="s">
        <v>15</v>
      </c>
      <c r="N15" s="3">
        <v>64655793.515380673</v>
      </c>
      <c r="O15" s="3">
        <v>54099370.148516215</v>
      </c>
      <c r="AY15" s="2" t="s">
        <v>170</v>
      </c>
      <c r="AZ15" s="3">
        <v>127033525.61069997</v>
      </c>
      <c r="BA15" s="3">
        <v>143898655.64999986</v>
      </c>
      <c r="BB15" s="3">
        <v>78291161.003804773</v>
      </c>
      <c r="BE15" s="14"/>
      <c r="BF15" s="15"/>
      <c r="BG15" s="15"/>
      <c r="BH15" s="10"/>
    </row>
    <row r="16" spans="1:60" x14ac:dyDescent="0.35">
      <c r="K16" s="1" t="s">
        <v>38</v>
      </c>
      <c r="L16" s="1" t="s">
        <v>46</v>
      </c>
      <c r="M16" s="1" t="s">
        <v>14</v>
      </c>
      <c r="N16" s="3">
        <v>11443077.020619998</v>
      </c>
      <c r="O16" s="3">
        <v>13519277.571224991</v>
      </c>
      <c r="AY16" s="2" t="s">
        <v>171</v>
      </c>
      <c r="AZ16" s="3">
        <v>127033525.61069997</v>
      </c>
      <c r="BA16" s="3">
        <v>182187241.75999975</v>
      </c>
      <c r="BB16" s="3">
        <v>111839910.51470503</v>
      </c>
    </row>
    <row r="17" spans="11:54" x14ac:dyDescent="0.35">
      <c r="K17" s="1" t="s">
        <v>38</v>
      </c>
      <c r="L17" s="1" t="s">
        <v>46</v>
      </c>
      <c r="M17" s="1" t="s">
        <v>13</v>
      </c>
      <c r="N17" s="3">
        <v>146857176.64144674</v>
      </c>
      <c r="O17" s="3">
        <v>182095798.02693331</v>
      </c>
      <c r="AY17" s="2" t="s">
        <v>172</v>
      </c>
      <c r="AZ17" s="3">
        <v>127033525.61069997</v>
      </c>
      <c r="BA17" s="3">
        <v>198084417.50999942</v>
      </c>
      <c r="BB17" s="3">
        <v>134528147.82196817</v>
      </c>
    </row>
    <row r="18" spans="11:54" x14ac:dyDescent="0.35">
      <c r="K18" s="1" t="s">
        <v>38</v>
      </c>
      <c r="L18" s="1" t="s">
        <v>46</v>
      </c>
      <c r="M18" s="1" t="s">
        <v>19</v>
      </c>
      <c r="N18" s="3"/>
      <c r="O18" s="3">
        <v>13558.55</v>
      </c>
      <c r="AY18" s="2" t="s">
        <v>173</v>
      </c>
      <c r="AZ18" s="3">
        <v>127033525.61069997</v>
      </c>
      <c r="BA18" s="3">
        <v>106925301.57999989</v>
      </c>
      <c r="BB18" s="3">
        <v>176596055.55207893</v>
      </c>
    </row>
    <row r="19" spans="11:54" x14ac:dyDescent="0.35">
      <c r="K19" s="1" t="s">
        <v>38</v>
      </c>
      <c r="L19" s="1" t="s">
        <v>46</v>
      </c>
      <c r="M19" s="1" t="s">
        <v>17</v>
      </c>
      <c r="N19" s="3">
        <v>56156.146666666667</v>
      </c>
      <c r="O19" s="3">
        <v>26431.53</v>
      </c>
      <c r="AY19" s="2" t="s">
        <v>174</v>
      </c>
      <c r="AZ19" s="3">
        <v>127033525.61069997</v>
      </c>
      <c r="BA19" s="3">
        <v>56712810.990000129</v>
      </c>
      <c r="BB19" s="3">
        <v>153981655.56634024</v>
      </c>
    </row>
    <row r="20" spans="11:54" x14ac:dyDescent="0.35">
      <c r="K20" s="1" t="s">
        <v>38</v>
      </c>
      <c r="L20" s="1" t="s">
        <v>46</v>
      </c>
      <c r="M20" s="1" t="s">
        <v>16</v>
      </c>
      <c r="N20" s="3">
        <v>2079990.8771713346</v>
      </c>
      <c r="O20" s="3">
        <v>2361214.2809839994</v>
      </c>
      <c r="AY20" s="2" t="s">
        <v>175</v>
      </c>
      <c r="AZ20" s="3">
        <v>127033525.61069997</v>
      </c>
      <c r="BA20" s="3">
        <v>135160619.31000018</v>
      </c>
      <c r="BB20" s="3">
        <v>111200687.75465994</v>
      </c>
    </row>
    <row r="21" spans="11:54" x14ac:dyDescent="0.35">
      <c r="K21" s="1" t="s">
        <v>38</v>
      </c>
      <c r="L21" s="1" t="s">
        <v>46</v>
      </c>
      <c r="M21" s="1" t="s">
        <v>18</v>
      </c>
      <c r="N21" s="3">
        <v>2078926.8066666673</v>
      </c>
      <c r="O21" s="3">
        <v>2052962.8000000005</v>
      </c>
      <c r="AY21" s="2" t="s">
        <v>176</v>
      </c>
      <c r="AZ21" s="3">
        <v>127033525.61069997</v>
      </c>
      <c r="BA21" s="3">
        <v>139626803.07999998</v>
      </c>
      <c r="BB21" s="3">
        <v>84225554.791078791</v>
      </c>
    </row>
    <row r="22" spans="11:54" x14ac:dyDescent="0.35">
      <c r="K22" s="1" t="s">
        <v>39</v>
      </c>
      <c r="L22" s="1" t="s">
        <v>46</v>
      </c>
      <c r="M22" s="1" t="s">
        <v>15</v>
      </c>
      <c r="N22" s="3">
        <v>154650944.01873699</v>
      </c>
      <c r="O22" s="3">
        <v>137040808.19159868</v>
      </c>
      <c r="AY22" s="2" t="s">
        <v>177</v>
      </c>
      <c r="AZ22" s="3">
        <v>127033525.61069997</v>
      </c>
      <c r="BA22" s="3">
        <v>183122730.94999915</v>
      </c>
      <c r="BB22" s="3">
        <v>66977942.976345092</v>
      </c>
    </row>
    <row r="23" spans="11:54" x14ac:dyDescent="0.35">
      <c r="K23" s="1" t="s">
        <v>39</v>
      </c>
      <c r="L23" s="1" t="s">
        <v>46</v>
      </c>
      <c r="M23" s="1" t="s">
        <v>14</v>
      </c>
      <c r="N23" s="3">
        <v>30494893.478794325</v>
      </c>
      <c r="O23" s="3">
        <v>18854497.382749002</v>
      </c>
      <c r="AY23" s="2" t="s">
        <v>178</v>
      </c>
      <c r="AZ23" s="3">
        <v>127033525.61069997</v>
      </c>
      <c r="BA23" s="3">
        <v>157858849.73999965</v>
      </c>
      <c r="BB23" s="3">
        <v>138273501.83706489</v>
      </c>
    </row>
    <row r="24" spans="11:54" x14ac:dyDescent="0.35">
      <c r="K24" s="1" t="s">
        <v>39</v>
      </c>
      <c r="L24" s="1" t="s">
        <v>46</v>
      </c>
      <c r="M24" s="1" t="s">
        <v>13</v>
      </c>
      <c r="N24" s="3">
        <v>305984619.0209257</v>
      </c>
      <c r="O24" s="3">
        <v>252893034.6243341</v>
      </c>
      <c r="AY24" s="2" t="s">
        <v>179</v>
      </c>
      <c r="AZ24" s="3">
        <v>127033525.61069997</v>
      </c>
      <c r="BA24" s="3">
        <v>121517638.61000003</v>
      </c>
      <c r="BB24" s="3">
        <v>212547131.30842993</v>
      </c>
    </row>
    <row r="25" spans="11:54" x14ac:dyDescent="0.35">
      <c r="K25" s="1" t="s">
        <v>39</v>
      </c>
      <c r="L25" s="1" t="s">
        <v>46</v>
      </c>
      <c r="M25" s="1" t="s">
        <v>19</v>
      </c>
      <c r="N25" s="3">
        <v>161260.62999999998</v>
      </c>
      <c r="O25" s="3">
        <v>27117.1</v>
      </c>
      <c r="AY25" s="2" t="s">
        <v>180</v>
      </c>
      <c r="AZ25" s="3">
        <v>127033525.61069997</v>
      </c>
      <c r="BA25" s="3">
        <v>76616337.719999939</v>
      </c>
      <c r="BB25" s="3">
        <v>148503879.45919693</v>
      </c>
    </row>
    <row r="26" spans="11:54" x14ac:dyDescent="0.35">
      <c r="K26" s="1" t="s">
        <v>39</v>
      </c>
      <c r="L26" s="1" t="s">
        <v>46</v>
      </c>
      <c r="M26" s="1" t="s">
        <v>17</v>
      </c>
      <c r="N26" s="3">
        <v>311411.38197933335</v>
      </c>
      <c r="O26" s="3">
        <v>44053.15</v>
      </c>
      <c r="AY26" s="2" t="s">
        <v>181</v>
      </c>
      <c r="AZ26" s="3">
        <v>127033525.61069997</v>
      </c>
      <c r="BA26" s="3">
        <v>137731360.32999992</v>
      </c>
      <c r="BB26" s="3">
        <v>111099503.38220422</v>
      </c>
    </row>
    <row r="27" spans="11:54" x14ac:dyDescent="0.35">
      <c r="K27" s="1" t="s">
        <v>39</v>
      </c>
      <c r="L27" s="1" t="s">
        <v>46</v>
      </c>
      <c r="M27" s="1" t="s">
        <v>16</v>
      </c>
      <c r="N27" s="3">
        <v>5469917.8278883332</v>
      </c>
      <c r="O27" s="3">
        <v>2652621.4812539998</v>
      </c>
      <c r="AY27" s="2" t="s">
        <v>182</v>
      </c>
      <c r="AZ27" s="3">
        <v>127033525.61069997</v>
      </c>
      <c r="BA27" s="3"/>
      <c r="BB27" s="3"/>
    </row>
    <row r="28" spans="11:54" x14ac:dyDescent="0.35">
      <c r="K28" s="1" t="s">
        <v>39</v>
      </c>
      <c r="L28" s="1" t="s">
        <v>46</v>
      </c>
      <c r="M28" s="1" t="s">
        <v>18</v>
      </c>
      <c r="N28" s="3">
        <v>5808490.5133333327</v>
      </c>
      <c r="O28" s="3">
        <v>7772764.2900000094</v>
      </c>
      <c r="AY28" s="2" t="s">
        <v>183</v>
      </c>
      <c r="AZ28" s="3">
        <v>127033525.61069997</v>
      </c>
      <c r="BA28" s="3"/>
      <c r="BB28" s="3"/>
    </row>
    <row r="29" spans="11:54" x14ac:dyDescent="0.35">
      <c r="K29" s="1" t="s">
        <v>40</v>
      </c>
      <c r="L29" s="1" t="s">
        <v>46</v>
      </c>
      <c r="M29" s="1" t="s">
        <v>15</v>
      </c>
      <c r="N29" s="3">
        <v>134054831.284693</v>
      </c>
      <c r="O29" s="3">
        <v>90990533.718100876</v>
      </c>
      <c r="AY29" s="2" t="s">
        <v>21</v>
      </c>
      <c r="AZ29" s="3">
        <v>2921771089.0460997</v>
      </c>
      <c r="BA29" s="3">
        <v>2488134595.3099985</v>
      </c>
      <c r="BB29" s="3">
        <v>2271794124.5041575</v>
      </c>
    </row>
    <row r="30" spans="11:54" x14ac:dyDescent="0.35">
      <c r="K30" s="1" t="s">
        <v>40</v>
      </c>
      <c r="L30" s="1" t="s">
        <v>46</v>
      </c>
      <c r="M30" s="1" t="s">
        <v>14</v>
      </c>
      <c r="N30" s="3">
        <v>24745253.523156989</v>
      </c>
      <c r="O30" s="3">
        <v>14765809.081775011</v>
      </c>
    </row>
    <row r="31" spans="11:54" x14ac:dyDescent="0.35">
      <c r="K31" s="1" t="s">
        <v>40</v>
      </c>
      <c r="L31" s="1" t="s">
        <v>46</v>
      </c>
      <c r="M31" s="1" t="s">
        <v>13</v>
      </c>
      <c r="N31" s="3">
        <v>282687387.9404797</v>
      </c>
      <c r="O31" s="3">
        <v>186206394.1835151</v>
      </c>
    </row>
    <row r="32" spans="11:54" x14ac:dyDescent="0.35">
      <c r="K32" s="1" t="s">
        <v>40</v>
      </c>
      <c r="L32" s="1" t="s">
        <v>46</v>
      </c>
      <c r="M32" s="1" t="s">
        <v>19</v>
      </c>
      <c r="N32" s="3">
        <v>39609.593333333331</v>
      </c>
      <c r="O32" s="3">
        <v>149144.04999999999</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4595218.0902873324</v>
      </c>
      <c r="O34" s="3">
        <v>3560972.8001680011</v>
      </c>
    </row>
    <row r="35" spans="11:15" x14ac:dyDescent="0.35">
      <c r="K35" s="1" t="s">
        <v>40</v>
      </c>
      <c r="L35" s="1" t="s">
        <v>46</v>
      </c>
      <c r="M35" s="1" t="s">
        <v>18</v>
      </c>
      <c r="N35" s="3">
        <v>3204633.6200000006</v>
      </c>
      <c r="O35" s="3">
        <v>4112014.9899999988</v>
      </c>
    </row>
    <row r="36" spans="11:15" x14ac:dyDescent="0.35">
      <c r="K36" s="1" t="s">
        <v>41</v>
      </c>
      <c r="L36" s="1" t="s">
        <v>46</v>
      </c>
      <c r="M36" s="1" t="s">
        <v>15</v>
      </c>
      <c r="N36" s="3">
        <v>115943047.31015803</v>
      </c>
      <c r="O36" s="3">
        <v>114182950.64802517</v>
      </c>
    </row>
    <row r="37" spans="11:15" x14ac:dyDescent="0.35">
      <c r="K37" s="1" t="s">
        <v>41</v>
      </c>
      <c r="L37" s="1" t="s">
        <v>46</v>
      </c>
      <c r="M37" s="1" t="s">
        <v>14</v>
      </c>
      <c r="N37" s="3">
        <v>30807686.953566339</v>
      </c>
      <c r="O37" s="3">
        <v>18754421.718617007</v>
      </c>
    </row>
    <row r="38" spans="11:15" x14ac:dyDescent="0.35">
      <c r="K38" s="1" t="s">
        <v>41</v>
      </c>
      <c r="L38" s="1" t="s">
        <v>46</v>
      </c>
      <c r="M38" s="1" t="s">
        <v>13</v>
      </c>
      <c r="N38" s="3">
        <v>303145694.57543343</v>
      </c>
      <c r="O38" s="3">
        <v>271966519.92948622</v>
      </c>
    </row>
    <row r="39" spans="11:15" x14ac:dyDescent="0.35">
      <c r="K39" s="1" t="s">
        <v>41</v>
      </c>
      <c r="L39" s="1" t="s">
        <v>46</v>
      </c>
      <c r="M39" s="1" t="s">
        <v>19</v>
      </c>
      <c r="N39" s="3">
        <v>117747.71666666667</v>
      </c>
      <c r="O39" s="3">
        <v>67792.75</v>
      </c>
    </row>
    <row r="40" spans="11:15" x14ac:dyDescent="0.35">
      <c r="K40" s="1" t="s">
        <v>41</v>
      </c>
      <c r="L40" s="1" t="s">
        <v>46</v>
      </c>
      <c r="M40" s="1" t="s">
        <v>17</v>
      </c>
      <c r="N40" s="3">
        <v>326828.78234133328</v>
      </c>
      <c r="O40" s="3">
        <v>26431.53</v>
      </c>
    </row>
    <row r="41" spans="11:15" x14ac:dyDescent="0.35">
      <c r="K41" s="1" t="s">
        <v>41</v>
      </c>
      <c r="L41" s="1" t="s">
        <v>46</v>
      </c>
      <c r="M41" s="1" t="s">
        <v>16</v>
      </c>
      <c r="N41" s="3">
        <v>4554895.5633516656</v>
      </c>
      <c r="O41" s="3">
        <v>2213343.1482830006</v>
      </c>
    </row>
    <row r="42" spans="11:15" x14ac:dyDescent="0.35">
      <c r="K42" s="1" t="s">
        <v>41</v>
      </c>
      <c r="L42" s="1" t="s">
        <v>46</v>
      </c>
      <c r="M42" s="1" t="s">
        <v>18</v>
      </c>
      <c r="N42" s="3">
        <v>7475176.4466666644</v>
      </c>
      <c r="O42" s="3">
        <v>4821765.1000000052</v>
      </c>
    </row>
    <row r="43" spans="11:15" x14ac:dyDescent="0.35">
      <c r="K43" s="1" t="s">
        <v>42</v>
      </c>
      <c r="L43" s="1" t="s">
        <v>47</v>
      </c>
      <c r="M43" s="1" t="s">
        <v>15</v>
      </c>
      <c r="N43" s="3">
        <v>37643028.709056981</v>
      </c>
      <c r="O43" s="3">
        <v>42588103.135900408</v>
      </c>
    </row>
    <row r="44" spans="11:15" x14ac:dyDescent="0.35">
      <c r="K44" s="1" t="s">
        <v>42</v>
      </c>
      <c r="L44" s="1" t="s">
        <v>47</v>
      </c>
      <c r="M44" s="1" t="s">
        <v>14</v>
      </c>
      <c r="N44" s="3">
        <v>11312114.979593335</v>
      </c>
      <c r="O44" s="3">
        <v>11741168.27978202</v>
      </c>
    </row>
    <row r="45" spans="11:15" x14ac:dyDescent="0.35">
      <c r="K45" s="1" t="s">
        <v>42</v>
      </c>
      <c r="L45" s="1" t="s">
        <v>47</v>
      </c>
      <c r="M45" s="1" t="s">
        <v>13</v>
      </c>
      <c r="N45" s="3">
        <v>128796712.27061237</v>
      </c>
      <c r="O45" s="3">
        <v>111549201.36574291</v>
      </c>
    </row>
    <row r="46" spans="11:15" x14ac:dyDescent="0.35">
      <c r="K46" s="1" t="s">
        <v>42</v>
      </c>
      <c r="L46" s="1" t="s">
        <v>47</v>
      </c>
      <c r="M46" s="1" t="s">
        <v>19</v>
      </c>
      <c r="N46" s="3">
        <v>67852.83</v>
      </c>
      <c r="O46" s="3">
        <v>94909.85</v>
      </c>
    </row>
    <row r="47" spans="11:15" x14ac:dyDescent="0.35">
      <c r="K47" s="1" t="s">
        <v>42</v>
      </c>
      <c r="L47" s="1" t="s">
        <v>47</v>
      </c>
      <c r="M47" s="1" t="s">
        <v>17</v>
      </c>
      <c r="N47" s="3">
        <v>336936.90585433337</v>
      </c>
      <c r="O47" s="3">
        <v>268298.18</v>
      </c>
    </row>
    <row r="48" spans="11:15" x14ac:dyDescent="0.35">
      <c r="K48" s="1" t="s">
        <v>42</v>
      </c>
      <c r="L48" s="1" t="s">
        <v>47</v>
      </c>
      <c r="M48" s="1" t="s">
        <v>16</v>
      </c>
      <c r="N48" s="3">
        <v>3777961.3344606664</v>
      </c>
      <c r="O48" s="3">
        <v>2563668.246383002</v>
      </c>
    </row>
    <row r="49" spans="11:15" x14ac:dyDescent="0.35">
      <c r="K49" s="1" t="s">
        <v>42</v>
      </c>
      <c r="L49" s="1" t="s">
        <v>47</v>
      </c>
      <c r="M49" s="1" t="s">
        <v>18</v>
      </c>
      <c r="N49" s="3">
        <v>5118219.916666666</v>
      </c>
      <c r="O49" s="3">
        <v>6451277.7600000128</v>
      </c>
    </row>
    <row r="50" spans="11:15" x14ac:dyDescent="0.35">
      <c r="K50" s="1" t="s">
        <v>21</v>
      </c>
      <c r="L50" s="1"/>
      <c r="M50" s="1"/>
      <c r="N50" s="3">
        <v>2744976818.0649533</v>
      </c>
      <c r="O50" s="3">
        <v>2262626019.5024672</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10"/>
  <sheetViews>
    <sheetView workbookViewId="0">
      <selection activeCell="I14" sqref="I14"/>
    </sheetView>
  </sheetViews>
  <sheetFormatPr defaultRowHeight="14.5" x14ac:dyDescent="0.35"/>
  <cols>
    <col min="1" max="1" width="12.453125" bestFit="1" customWidth="1"/>
    <col min="3" max="7" width="16.1796875" style="6" bestFit="1" customWidth="1"/>
    <col min="8" max="8" width="14.1796875" bestFit="1" customWidth="1"/>
    <col min="9" max="9" width="12.5429687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1790025023.1162357</v>
      </c>
      <c r="E2" s="6">
        <f>SUMIF(Dsource!$A:$A,d.dashboard!$B2,Dsource!C:C)</f>
        <v>1940562557.4670296</v>
      </c>
      <c r="F2" s="6">
        <f>SUMIF(Dsource!$E:$E,$B2,Dsource!$G:$G)</f>
        <v>1750865933.9627936</v>
      </c>
      <c r="G2" s="6">
        <f>SUMIF(Dsource!$E:$E,$B2,Dsource!$H:$H)</f>
        <v>1505538758.2996149</v>
      </c>
      <c r="H2" s="9">
        <f>G2-F2</f>
        <v>-245327175.66317868</v>
      </c>
      <c r="I2" s="10">
        <f>IFERROR(G2/F2,0)</f>
        <v>0.85988237539814283</v>
      </c>
      <c r="J2" s="10">
        <f>IFERROR(G2/C2-1,0)</f>
        <v>6.282949375166913E-2</v>
      </c>
      <c r="K2" s="10">
        <f>IFERROR(G2/D2-1,0)</f>
        <v>-0.15892865247289212</v>
      </c>
      <c r="L2" s="10">
        <f>IFERROR(G2/E2-1,0)</f>
        <v>-0.22417406617143065</v>
      </c>
    </row>
    <row r="3" spans="1:12" x14ac:dyDescent="0.35">
      <c r="A3" t="s">
        <v>7</v>
      </c>
      <c r="B3" t="s">
        <v>14</v>
      </c>
      <c r="C3" s="6">
        <f>SUMIF(Dsource!$A:$A,d.dashboard!$B3,Dsource!B:B)</f>
        <v>145510909.54880494</v>
      </c>
      <c r="D3" s="6">
        <f>SUMIF(Dsource!$E:$E,$B3,Dsource!$F:$F)</f>
        <v>179204117.83370408</v>
      </c>
      <c r="E3" s="6">
        <f>SUMIF(Dsource!$A:$A,d.dashboard!$B3,Dsource!C:C)</f>
        <v>197509715.86955017</v>
      </c>
      <c r="F3" s="6">
        <f>SUMIF(Dsource!$E:$E,$B3,Dsource!$G:$G)</f>
        <v>200501454.52993894</v>
      </c>
      <c r="G3" s="6">
        <f>SUMIF(Dsource!$E:$E,$B3,Dsource!$H:$H)</f>
        <v>123311884.69812621</v>
      </c>
      <c r="H3" s="9">
        <f t="shared" ref="H3:H10" si="0">G3-F3</f>
        <v>-77189569.831812724</v>
      </c>
      <c r="I3" s="10">
        <f t="shared" ref="I3:I9" si="1">IFERROR(G3/F3,0)</f>
        <v>0.61501740716655617</v>
      </c>
      <c r="J3" s="10">
        <f t="shared" ref="J3:J9" si="2">IFERROR(G3/C3-1,0)</f>
        <v>-0.15255917868641378</v>
      </c>
      <c r="K3" s="10">
        <f t="shared" ref="K3:K10" si="3">IFERROR(G3/D3-1,0)</f>
        <v>-0.31189145545999197</v>
      </c>
      <c r="L3" s="10">
        <f t="shared" ref="L3:L9" si="4">IFERROR(G3/E3-1,0)</f>
        <v>-0.37566674046774295</v>
      </c>
    </row>
    <row r="4" spans="1:12" x14ac:dyDescent="0.35">
      <c r="A4" t="s">
        <v>7</v>
      </c>
      <c r="B4" t="s">
        <v>15</v>
      </c>
      <c r="C4" s="6">
        <f>SUMIF(Dsource!$A:$A,d.dashboard!$B4,Dsource!B:B)</f>
        <v>825068004.5460434</v>
      </c>
      <c r="D4" s="6">
        <f>SUMIF(Dsource!$E:$E,$B4,Dsource!$F:$F)</f>
        <v>725774322.97612107</v>
      </c>
      <c r="E4" s="6">
        <f>SUMIF(Dsource!$A:$A,d.dashboard!$B4,Dsource!C:C)</f>
        <v>835635799.79853094</v>
      </c>
      <c r="F4" s="6">
        <f>SUMIF(Dsource!$E:$E,$B4,Dsource!$G:$G)</f>
        <v>929758973.86220074</v>
      </c>
      <c r="G4" s="6">
        <f>SUMIF(Dsource!$E:$E,$B4,Dsource!$H:$H)</f>
        <v>581405010.11124814</v>
      </c>
      <c r="H4" s="9">
        <f t="shared" si="0"/>
        <v>-348353963.7509526</v>
      </c>
      <c r="I4" s="10">
        <f t="shared" si="1"/>
        <v>0.62532874266983729</v>
      </c>
      <c r="J4" s="10">
        <f t="shared" si="2"/>
        <v>-0.29532474061802927</v>
      </c>
      <c r="K4" s="10">
        <f t="shared" si="3"/>
        <v>-0.1989176363705869</v>
      </c>
      <c r="L4" s="10">
        <f t="shared" si="4"/>
        <v>-0.30423635481938072</v>
      </c>
    </row>
    <row r="5" spans="1:12" x14ac:dyDescent="0.35">
      <c r="A5" t="s">
        <v>7</v>
      </c>
      <c r="B5" t="s">
        <v>16</v>
      </c>
      <c r="C5" s="6">
        <f>SUMIF(Dsource!$A:$A,d.dashboard!$B5,Dsource!B:B)</f>
        <v>23185839.411154002</v>
      </c>
      <c r="D5" s="6">
        <f>SUMIF(Dsource!$E:$E,$B5,Dsource!$F:$F)</f>
        <v>28905529.676633667</v>
      </c>
      <c r="E5" s="6">
        <f>SUMIF(Dsource!$A:$A,d.dashboard!$B5,Dsource!C:C)</f>
        <v>32369936.411369998</v>
      </c>
      <c r="F5" s="6">
        <f>SUMIF(Dsource!$E:$E,$B5,Dsource!$G:$G)</f>
        <v>27063736.73777001</v>
      </c>
      <c r="G5" s="6">
        <f>SUMIF(Dsource!$E:$E,$B5,Dsource!$H:$H)</f>
        <v>19599855.765170999</v>
      </c>
      <c r="H5" s="9">
        <f t="shared" si="0"/>
        <v>-7463880.9725990109</v>
      </c>
      <c r="I5" s="10">
        <f t="shared" si="1"/>
        <v>0.72421099699131875</v>
      </c>
      <c r="J5" s="10">
        <f t="shared" si="2"/>
        <v>-0.15466266208407775</v>
      </c>
      <c r="K5" s="10">
        <f t="shared" si="3"/>
        <v>-0.32193403876577587</v>
      </c>
      <c r="L5" s="10">
        <f t="shared" si="4"/>
        <v>-0.3945043476116773</v>
      </c>
    </row>
    <row r="6" spans="1:12" x14ac:dyDescent="0.35">
      <c r="A6" t="s">
        <v>7</v>
      </c>
      <c r="B6" t="s">
        <v>17</v>
      </c>
      <c r="C6" s="6">
        <f>SUMIF(Dsource!$A:$A,d.dashboard!$B6,Dsource!B:B)</f>
        <v>27227149.034018982</v>
      </c>
      <c r="D6" s="6">
        <f>SUMIF(Dsource!$E:$E,$B6,Dsource!$F:$F)</f>
        <v>1637113.3495420003</v>
      </c>
      <c r="E6" s="6">
        <f>SUMIF(Dsource!$A:$A,d.dashboard!$B6,Dsource!C:C)</f>
        <v>1007025.1835080001</v>
      </c>
      <c r="F6" s="6">
        <f>SUMIF(Dsource!$E:$E,$B6,Dsource!$G:$G)</f>
        <v>5107230.7909499835</v>
      </c>
      <c r="G6" s="6">
        <f>SUMIF(Dsource!$E:$E,$B6,Dsource!$H:$H)</f>
        <v>418077.45</v>
      </c>
      <c r="H6" s="9">
        <f t="shared" si="0"/>
        <v>-4689153.3409499833</v>
      </c>
      <c r="I6" s="10">
        <f t="shared" si="1"/>
        <v>8.1859909432883571E-2</v>
      </c>
      <c r="J6" s="10">
        <f t="shared" si="2"/>
        <v>-0.98464483191105934</v>
      </c>
      <c r="K6" s="10">
        <f t="shared" si="3"/>
        <v>-0.74462522700889244</v>
      </c>
      <c r="L6" s="10">
        <f t="shared" si="4"/>
        <v>-0.58483913128804221</v>
      </c>
    </row>
    <row r="7" spans="1:12" x14ac:dyDescent="0.35">
      <c r="A7" t="s">
        <v>7</v>
      </c>
      <c r="B7" t="s">
        <v>18</v>
      </c>
      <c r="C7" s="6">
        <f>SUMIF(Dsource!$A:$A,d.dashboard!$B7,Dsource!B:B)</f>
        <v>0</v>
      </c>
      <c r="D7" s="6">
        <f>SUMIF(Dsource!$E:$E,$B7,Dsource!$F:$F)</f>
        <v>32394861.795462336</v>
      </c>
      <c r="E7" s="6">
        <f>SUMIF(Dsource!$A:$A,d.dashboard!$B7,Dsource!C:C)</f>
        <v>44310964.12999998</v>
      </c>
      <c r="F7" s="6">
        <f>SUMIF(Dsource!$E:$E,$B7,Dsource!$G:$G)</f>
        <v>6346325.8587499829</v>
      </c>
      <c r="G7" s="6">
        <f>SUMIF(Dsource!$E:$E,$B7,Dsource!$H:$H)</f>
        <v>31975346.690000016</v>
      </c>
      <c r="H7" s="9">
        <f t="shared" si="0"/>
        <v>25629020.831250034</v>
      </c>
      <c r="I7" s="10">
        <f t="shared" si="1"/>
        <v>5.0384029124369771</v>
      </c>
      <c r="J7" s="10">
        <f t="shared" si="2"/>
        <v>0</v>
      </c>
      <c r="K7" s="10">
        <f t="shared" si="3"/>
        <v>-1.2950050786173839E-2</v>
      </c>
      <c r="L7" s="10">
        <f t="shared" si="4"/>
        <v>-0.27838747547468379</v>
      </c>
    </row>
    <row r="8" spans="1:12" x14ac:dyDescent="0.35">
      <c r="A8" t="s">
        <v>7</v>
      </c>
      <c r="B8" t="s">
        <v>19</v>
      </c>
      <c r="C8" s="6">
        <f>SUMIF(Dsource!$A:$A,d.dashboard!$B8,Dsource!B:B)</f>
        <v>0</v>
      </c>
      <c r="D8" s="6">
        <f>SUMIF(Dsource!$E:$E,$B8,Dsource!$F:$F)</f>
        <v>747828.98624600004</v>
      </c>
      <c r="E8" s="6">
        <f>SUMIF(Dsource!$A:$A,d.dashboard!$B8,Dsource!C:C)</f>
        <v>248468.40747499999</v>
      </c>
      <c r="F8" s="6">
        <f>SUMIF(Dsource!$E:$E,$B8,Dsource!$G:$G)</f>
        <v>2127433.303679998</v>
      </c>
      <c r="G8" s="6">
        <f>SUMIF(Dsource!$E:$E,$B8,Dsource!$H:$H)</f>
        <v>569684.32999999996</v>
      </c>
      <c r="H8" s="9">
        <f t="shared" si="0"/>
        <v>-1557748.973679998</v>
      </c>
      <c r="I8" s="10">
        <f t="shared" si="1"/>
        <v>0.26778011278406222</v>
      </c>
      <c r="J8" s="10">
        <f t="shared" si="2"/>
        <v>0</v>
      </c>
      <c r="K8" s="10">
        <f t="shared" si="3"/>
        <v>-0.23821576793948851</v>
      </c>
      <c r="L8" s="10">
        <f t="shared" si="4"/>
        <v>1.292783761884575</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2761987323.843945</v>
      </c>
      <c r="E10" s="6">
        <f t="shared" si="5"/>
        <v>3061540045.5974636</v>
      </c>
      <c r="F10" s="6">
        <f t="shared" si="5"/>
        <v>2921771089.046083</v>
      </c>
      <c r="G10" s="6">
        <f t="shared" si="5"/>
        <v>2271758971.3541603</v>
      </c>
      <c r="H10" s="9">
        <f t="shared" si="0"/>
        <v>-650012117.69192266</v>
      </c>
      <c r="I10" s="10">
        <f t="shared" ref="I10" si="6">IFERROR(G10/F10,0)</f>
        <v>0.77752804792652586</v>
      </c>
      <c r="J10" s="10">
        <f t="shared" ref="J10" si="7">IFERROR(G10/C10-1,0)</f>
        <v>-6.8007894191621898E-2</v>
      </c>
      <c r="K10" s="10">
        <f t="shared" si="3"/>
        <v>-0.17749116668917886</v>
      </c>
      <c r="L10" s="10">
        <f>IFERROR(G10/E10-1,0)</f>
        <v>-0.25796855911750016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A13" workbookViewId="0">
      <selection activeCell="A26" sqref="A26:D28"/>
    </sheetView>
  </sheetViews>
  <sheetFormatPr defaultRowHeight="14.5" x14ac:dyDescent="0.35"/>
  <cols>
    <col min="1" max="1" width="9.453125" bestFit="1" customWidth="1"/>
    <col min="2" max="4" width="14.5429687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67834989.549999997</v>
      </c>
      <c r="D2" s="6">
        <f>Dsource!BB6</f>
        <v>44751913.633566007</v>
      </c>
    </row>
    <row r="3" spans="1:4" x14ac:dyDescent="0.35">
      <c r="A3" t="str">
        <f>Dsource!AY7</f>
        <v>6/3/2025</v>
      </c>
      <c r="B3" s="6">
        <f>Dsource!AZ7</f>
        <v>127033525.61069997</v>
      </c>
      <c r="C3" s="6">
        <f>Dsource!BA7</f>
        <v>79124212.470000044</v>
      </c>
      <c r="D3" s="6">
        <f>Dsource!BB7</f>
        <v>99834206.715707794</v>
      </c>
    </row>
    <row r="4" spans="1:4" x14ac:dyDescent="0.35">
      <c r="A4" t="str">
        <f>Dsource!AY8</f>
        <v>6/4/2025</v>
      </c>
      <c r="B4" s="6">
        <f>Dsource!AZ8</f>
        <v>127033525.61069997</v>
      </c>
      <c r="C4" s="6">
        <f>Dsource!BA8</f>
        <v>59650865.870000057</v>
      </c>
      <c r="D4" s="6">
        <f>Dsource!BB8</f>
        <v>70955179.609756023</v>
      </c>
    </row>
    <row r="5" spans="1:4" x14ac:dyDescent="0.35">
      <c r="A5" t="str">
        <f>Dsource!AY9</f>
        <v>6/5/2025</v>
      </c>
      <c r="B5" s="6">
        <f>Dsource!AZ9</f>
        <v>127033525.61069997</v>
      </c>
      <c r="C5" s="6">
        <f>Dsource!BA9</f>
        <v>48214987.140000045</v>
      </c>
      <c r="D5" s="6">
        <f>Dsource!BB9</f>
        <v>84994376.342244059</v>
      </c>
    </row>
    <row r="6" spans="1:4" x14ac:dyDescent="0.35">
      <c r="A6" t="str">
        <f>Dsource!AY10</f>
        <v>6/7/2025</v>
      </c>
      <c r="B6" s="6">
        <f>Dsource!AZ10</f>
        <v>127033525.61069997</v>
      </c>
      <c r="C6" s="6">
        <f>Dsource!BA10</f>
        <v>102086006.37000005</v>
      </c>
      <c r="D6" s="6">
        <f>Dsource!BB10</f>
        <v>23379287.848538015</v>
      </c>
    </row>
    <row r="7" spans="1:4" x14ac:dyDescent="0.35">
      <c r="A7" t="str">
        <f>Dsource!AY11</f>
        <v>6/9/2025</v>
      </c>
      <c r="B7" s="6">
        <f>Dsource!AZ11</f>
        <v>127033525.61069997</v>
      </c>
      <c r="C7" s="6">
        <f>Dsource!BA11</f>
        <v>178872854.57000029</v>
      </c>
      <c r="D7" s="6">
        <f>Dsource!BB11</f>
        <v>51828303.012372054</v>
      </c>
    </row>
    <row r="8" spans="1:4" x14ac:dyDescent="0.35">
      <c r="A8" t="str">
        <f>Dsource!AY12</f>
        <v>6/10/2025</v>
      </c>
      <c r="B8" s="6">
        <f>Dsource!AZ12</f>
        <v>127033525.61069997</v>
      </c>
      <c r="C8" s="6">
        <f>Dsource!BA12</f>
        <v>99691426.619999975</v>
      </c>
      <c r="D8" s="6">
        <f>Dsource!BB12</f>
        <v>112945527.52126874</v>
      </c>
    </row>
    <row r="9" spans="1:4" x14ac:dyDescent="0.35">
      <c r="A9" t="str">
        <f>Dsource!AY13</f>
        <v>6/11/2025</v>
      </c>
      <c r="B9" s="6">
        <f>Dsource!AZ13</f>
        <v>127033525.61069997</v>
      </c>
      <c r="C9" s="6">
        <f>Dsource!BA13</f>
        <v>99777403.589999974</v>
      </c>
      <c r="D9" s="6">
        <f>Dsource!BB13</f>
        <v>136631036.2961129</v>
      </c>
    </row>
    <row r="10" spans="1:4" x14ac:dyDescent="0.35">
      <c r="A10" t="str">
        <f>Dsource!AY14</f>
        <v>6/12/2025</v>
      </c>
      <c r="B10" s="6">
        <f>Dsource!AZ14</f>
        <v>127033525.61069997</v>
      </c>
      <c r="C10" s="6">
        <f>Dsource!BA14</f>
        <v>113439081.9000001</v>
      </c>
      <c r="D10" s="6">
        <f>Dsource!BB14</f>
        <v>118409161.55671561</v>
      </c>
    </row>
    <row r="11" spans="1:4" x14ac:dyDescent="0.35">
      <c r="A11" t="str">
        <f>Dsource!AY15</f>
        <v>6/13/2025</v>
      </c>
      <c r="B11" s="6">
        <f>Dsource!AZ15</f>
        <v>127033525.61069997</v>
      </c>
      <c r="C11" s="6">
        <f>Dsource!BA15</f>
        <v>143898655.64999986</v>
      </c>
      <c r="D11" s="6">
        <f>Dsource!BB15</f>
        <v>78291161.003804773</v>
      </c>
    </row>
    <row r="12" spans="1:4" x14ac:dyDescent="0.35">
      <c r="A12" t="str">
        <f>Dsource!AY16</f>
        <v>6/14/2025</v>
      </c>
      <c r="B12" s="6">
        <f>Dsource!AZ16</f>
        <v>127033525.61069997</v>
      </c>
      <c r="C12" s="6">
        <f>Dsource!BA16</f>
        <v>182187241.75999975</v>
      </c>
      <c r="D12" s="6">
        <f>Dsource!BB16</f>
        <v>111839910.51470503</v>
      </c>
    </row>
    <row r="13" spans="1:4" x14ac:dyDescent="0.35">
      <c r="A13" t="str">
        <f>Dsource!AY17</f>
        <v>6/16/2025</v>
      </c>
      <c r="B13" s="6">
        <f>Dsource!AZ17</f>
        <v>127033525.61069997</v>
      </c>
      <c r="C13" s="6">
        <f>Dsource!BA17</f>
        <v>198084417.50999942</v>
      </c>
      <c r="D13" s="6">
        <f>Dsource!BB17</f>
        <v>134528147.82196817</v>
      </c>
    </row>
    <row r="14" spans="1:4" x14ac:dyDescent="0.35">
      <c r="A14" t="str">
        <f>Dsource!AY18</f>
        <v>6/17/2025</v>
      </c>
      <c r="B14" s="6">
        <f>Dsource!AZ18</f>
        <v>127033525.61069997</v>
      </c>
      <c r="C14" s="6">
        <f>Dsource!BA18</f>
        <v>106925301.57999989</v>
      </c>
      <c r="D14" s="6">
        <f>Dsource!BB18</f>
        <v>176596055.55207893</v>
      </c>
    </row>
    <row r="15" spans="1:4" x14ac:dyDescent="0.35">
      <c r="A15" t="str">
        <f>Dsource!AY19</f>
        <v>6/18/2025</v>
      </c>
      <c r="B15" s="6">
        <f>Dsource!AZ19</f>
        <v>127033525.61069997</v>
      </c>
      <c r="C15" s="6">
        <f>Dsource!BA19</f>
        <v>56712810.990000129</v>
      </c>
      <c r="D15" s="6">
        <f>Dsource!BB19</f>
        <v>153981655.56634024</v>
      </c>
    </row>
    <row r="16" spans="1:4" x14ac:dyDescent="0.35">
      <c r="A16" t="str">
        <f>Dsource!AY20</f>
        <v>6/19/2025</v>
      </c>
      <c r="B16" s="6">
        <f>Dsource!AZ20</f>
        <v>127033525.61069997</v>
      </c>
      <c r="C16" s="6">
        <f>Dsource!BA20</f>
        <v>135160619.31000018</v>
      </c>
      <c r="D16" s="6">
        <f>Dsource!BB20</f>
        <v>111200687.75465994</v>
      </c>
    </row>
    <row r="17" spans="1:4" x14ac:dyDescent="0.35">
      <c r="A17" t="str">
        <f>Dsource!AY21</f>
        <v>6/20/2025</v>
      </c>
      <c r="B17" s="6">
        <f>Dsource!AZ21</f>
        <v>127033525.61069997</v>
      </c>
      <c r="C17" s="6">
        <f>Dsource!BA21</f>
        <v>139626803.07999998</v>
      </c>
      <c r="D17" s="6">
        <f>Dsource!BB21</f>
        <v>84225554.791078791</v>
      </c>
    </row>
    <row r="18" spans="1:4" x14ac:dyDescent="0.35">
      <c r="A18" t="str">
        <f>Dsource!AY22</f>
        <v>6/21/2025</v>
      </c>
      <c r="B18" s="6">
        <f>Dsource!AZ22</f>
        <v>127033525.61069997</v>
      </c>
      <c r="C18" s="6">
        <f>Dsource!BA22</f>
        <v>183122730.94999915</v>
      </c>
      <c r="D18" s="6">
        <f>Dsource!BB22</f>
        <v>66977942.976345092</v>
      </c>
    </row>
    <row r="19" spans="1:4" x14ac:dyDescent="0.35">
      <c r="A19" t="str">
        <f>Dsource!AY23</f>
        <v>6/23/2025</v>
      </c>
      <c r="B19" s="6">
        <f>Dsource!AZ23</f>
        <v>127033525.61069997</v>
      </c>
      <c r="C19" s="6">
        <f>Dsource!BA23</f>
        <v>157858849.73999965</v>
      </c>
      <c r="D19" s="6">
        <f>Dsource!BB23</f>
        <v>138273501.83706489</v>
      </c>
    </row>
    <row r="20" spans="1:4" x14ac:dyDescent="0.35">
      <c r="A20" t="str">
        <f>Dsource!AY24</f>
        <v>6/24/2025</v>
      </c>
      <c r="B20" s="6">
        <f>Dsource!AZ24</f>
        <v>127033525.61069997</v>
      </c>
      <c r="C20" s="6">
        <f>Dsource!BA24</f>
        <v>121517638.61000003</v>
      </c>
      <c r="D20" s="6">
        <f>Dsource!BB24</f>
        <v>212547131.30842993</v>
      </c>
    </row>
    <row r="21" spans="1:4" x14ac:dyDescent="0.35">
      <c r="A21" t="str">
        <f>Dsource!AY25</f>
        <v>6/25/2025</v>
      </c>
      <c r="B21" s="6">
        <f>Dsource!AZ25</f>
        <v>127033525.61069997</v>
      </c>
      <c r="C21" s="6">
        <f>Dsource!BA25</f>
        <v>76616337.719999939</v>
      </c>
      <c r="D21" s="6">
        <f>Dsource!BB25</f>
        <v>148503879.45919693</v>
      </c>
    </row>
    <row r="22" spans="1:4" x14ac:dyDescent="0.35">
      <c r="A22" t="str">
        <f>Dsource!AY26</f>
        <v>6/26/2025</v>
      </c>
      <c r="B22" s="6">
        <f>Dsource!AZ26</f>
        <v>127033525.61069997</v>
      </c>
      <c r="C22" s="6">
        <f>Dsource!BA26</f>
        <v>137731360.32999992</v>
      </c>
      <c r="D22" s="6">
        <f>Dsource!BB26</f>
        <v>111099503.38220422</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7"/>
  <sheetViews>
    <sheetView workbookViewId="0">
      <selection activeCell="H2" sqref="H2"/>
    </sheetView>
  </sheetViews>
  <sheetFormatPr defaultRowHeight="14.5" x14ac:dyDescent="0.35"/>
  <cols>
    <col min="1" max="1" width="12.453125" bestFit="1" customWidth="1"/>
    <col min="2" max="2" width="12.81640625" bestFit="1" customWidth="1"/>
    <col min="3" max="3" width="17.54296875" bestFit="1" customWidth="1"/>
    <col min="4" max="4" width="32.81640625" bestFit="1" customWidth="1"/>
    <col min="5" max="5" width="13.54296875" style="6" bestFit="1" customWidth="1"/>
    <col min="6" max="6" width="14.54296875" style="6" bestFit="1" customWidth="1"/>
    <col min="8" max="8" width="12.54296875" bestFit="1" customWidth="1"/>
    <col min="10" max="10" width="13.1796875" bestFit="1" customWidth="1"/>
    <col min="11" max="11" width="15.54296875" bestFit="1" customWidth="1"/>
    <col min="12" max="12" width="13.1796875" bestFit="1" customWidth="1"/>
    <col min="13" max="13" width="15.5429687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702071358.37909353</v>
      </c>
      <c r="G2" s="10">
        <f>F2/E2</f>
        <v>0.70207135837909351</v>
      </c>
      <c r="H2" s="9">
        <f>F2-E2</f>
        <v>-297928641.62090647</v>
      </c>
      <c r="I2">
        <f>RANK(G2,$G$2:$G$7,0)</f>
        <v>5</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254168612.90765858</v>
      </c>
      <c r="G3" s="10">
        <f t="shared" ref="G3:G7" si="0">F3/E3</f>
        <v>0.72619603687902445</v>
      </c>
      <c r="H3" s="9">
        <f t="shared" ref="H3:H7" si="1">F3-E3</f>
        <v>-95831387.092341423</v>
      </c>
      <c r="I3">
        <f t="shared" ref="I3:I7" si="2">RANK(G3,$G$2:$G$7,0)</f>
        <v>4</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419284896.21993577</v>
      </c>
      <c r="G4" s="10">
        <f t="shared" si="0"/>
        <v>0.82650285081792974</v>
      </c>
      <c r="H4" s="9">
        <f t="shared" si="1"/>
        <v>-88015103.780064225</v>
      </c>
      <c r="I4">
        <f t="shared" si="2"/>
        <v>3</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299811300.35355896</v>
      </c>
      <c r="G5" s="10">
        <f t="shared" si="0"/>
        <v>0.63385052928870811</v>
      </c>
      <c r="H5" s="9">
        <f t="shared" si="1"/>
        <v>-173188699.64644104</v>
      </c>
      <c r="I5">
        <f t="shared" si="2"/>
        <v>6</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412033224.82441139</v>
      </c>
      <c r="G6" s="10">
        <f t="shared" si="0"/>
        <v>0.87722636752056926</v>
      </c>
      <c r="H6" s="9">
        <f t="shared" si="1"/>
        <v>-57666775.175588608</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175256626.81780836</v>
      </c>
      <c r="G7" s="10">
        <f t="shared" si="0"/>
        <v>0.87628313408904179</v>
      </c>
      <c r="H7" s="9">
        <f t="shared" si="1"/>
        <v>-24743373.18219164</v>
      </c>
      <c r="I7">
        <f t="shared" si="2"/>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49"/>
  <sheetViews>
    <sheetView topLeftCell="B30" workbookViewId="0">
      <selection activeCell="B1" sqref="B1:M49"/>
    </sheetView>
  </sheetViews>
  <sheetFormatPr defaultRowHeight="14.5" x14ac:dyDescent="0.35"/>
  <cols>
    <col min="1" max="1" width="12.453125" bestFit="1" customWidth="1"/>
    <col min="4" max="4" width="12.81640625" bestFit="1" customWidth="1"/>
    <col min="5" max="5" width="17.54296875" bestFit="1" customWidth="1"/>
    <col min="6" max="6" width="14" bestFit="1" customWidth="1"/>
    <col min="7" max="7" width="32.81640625" bestFit="1" customWidth="1"/>
    <col min="8" max="10" width="14.5429687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214701558.67476192</v>
      </c>
      <c r="I2" s="5">
        <f>SUMIFS(TargetSalesBTI!$L:$L,TargetSalesBTI!$P:$P,d.salesmanlob!$M2,TargetSalesBTI!$G:$G,d.salesmanlob!$E2)</f>
        <v>292564000</v>
      </c>
      <c r="J2" s="5">
        <f>SUMIFS(Dsource!$O:$O,Dsource!$K:$K,d.salesmanlob!$E2,Dsource!$M:$M,d.salesmanlob!$M2)</f>
        <v>137318646.12802804</v>
      </c>
      <c r="K2" s="10">
        <f>IFERROR(J2/I2,0)</f>
        <v>0.46936275867170274</v>
      </c>
      <c r="L2" s="10">
        <f>IFERROR(J2/H2-1,0)</f>
        <v>-0.36042082332507175</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137040808.19159868</v>
      </c>
      <c r="K3" s="10">
        <f t="shared" ref="K3:K49" si="0">IFERROR(J3/I3,0)</f>
        <v>0.66746937954352203</v>
      </c>
      <c r="L3" s="10">
        <f t="shared" ref="L3:L49" si="1">IFERROR(J3/H3-1,0)</f>
        <v>-0.11387021229566319</v>
      </c>
      <c r="M3" t="s">
        <v>15</v>
      </c>
    </row>
    <row r="4" spans="1:13" x14ac:dyDescent="0.35">
      <c r="A4" t="s">
        <v>7</v>
      </c>
      <c r="B4" t="s">
        <v>51</v>
      </c>
      <c r="C4" t="s">
        <v>52</v>
      </c>
      <c r="D4" t="s">
        <v>59</v>
      </c>
      <c r="E4" t="s">
        <v>41</v>
      </c>
      <c r="F4" t="s">
        <v>54</v>
      </c>
      <c r="G4" t="s">
        <v>46</v>
      </c>
      <c r="H4" s="5">
        <f>SUMIFS(Dsource!$N:$N,Dsource!$K:$K,d.salesmanlob!$E4,Dsource!$M:$M,d.salesmanlob!$M4)</f>
        <v>115943047.31015803</v>
      </c>
      <c r="I4" s="5">
        <f>SUMIFS(TargetSalesBTI!$L:$L,TargetSalesBTI!$P:$P,d.salesmanlob!$M4,TargetSalesBTI!$G:$G,d.salesmanlob!$E4)</f>
        <v>117564000</v>
      </c>
      <c r="J4" s="5">
        <f>SUMIFS(Dsource!$O:$O,Dsource!$K:$K,d.salesmanlob!$E4,Dsource!$M:$M,d.salesmanlob!$M4)</f>
        <v>114182950.64802517</v>
      </c>
      <c r="K4" s="10">
        <f t="shared" si="0"/>
        <v>0.97124077649642038</v>
      </c>
      <c r="L4" s="10">
        <f t="shared" si="1"/>
        <v>-1.5180700378043754E-2</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90990533.718100876</v>
      </c>
      <c r="K5" s="10">
        <f t="shared" si="0"/>
        <v>0.55091020875070162</v>
      </c>
      <c r="L5" s="10">
        <f t="shared" si="1"/>
        <v>-0.32124390560110616</v>
      </c>
      <c r="M5" t="s">
        <v>15</v>
      </c>
    </row>
    <row r="6" spans="1:13" x14ac:dyDescent="0.35">
      <c r="A6" t="s">
        <v>7</v>
      </c>
      <c r="B6" t="s">
        <v>51</v>
      </c>
      <c r="C6" t="s">
        <v>52</v>
      </c>
      <c r="D6" t="s">
        <v>61</v>
      </c>
      <c r="E6" t="s">
        <v>38</v>
      </c>
      <c r="F6" t="s">
        <v>54</v>
      </c>
      <c r="G6" t="s">
        <v>46</v>
      </c>
      <c r="H6" s="5">
        <f>SUMIFS(Dsource!$N:$N,Dsource!$K:$K,d.salesmanlob!$E6,Dsource!$M:$M,d.salesmanlob!$M6)</f>
        <v>64655793.515380673</v>
      </c>
      <c r="I6" s="5">
        <f>SUMIFS(TargetSalesBTI!$L:$L,TargetSalesBTI!$P:$P,d.salesmanlob!$M6,TargetSalesBTI!$G:$G,d.salesmanlob!$E6)</f>
        <v>105314000</v>
      </c>
      <c r="J6" s="5">
        <f>SUMIFS(Dsource!$O:$O,Dsource!$K:$K,d.salesmanlob!$E6,Dsource!$M:$M,d.salesmanlob!$M6)</f>
        <v>54099370.148516215</v>
      </c>
      <c r="K6" s="10">
        <f t="shared" si="0"/>
        <v>0.51369590129058074</v>
      </c>
      <c r="L6" s="10">
        <f t="shared" si="1"/>
        <v>-0.16327111296458274</v>
      </c>
      <c r="M6" t="s">
        <v>15</v>
      </c>
    </row>
    <row r="7" spans="1:13" x14ac:dyDescent="0.35">
      <c r="A7" t="s">
        <v>7</v>
      </c>
      <c r="B7" t="s">
        <v>51</v>
      </c>
      <c r="C7" t="s">
        <v>52</v>
      </c>
      <c r="D7" t="s">
        <v>62</v>
      </c>
      <c r="E7" t="s">
        <v>42</v>
      </c>
      <c r="F7" t="s">
        <v>63</v>
      </c>
      <c r="G7" t="s">
        <v>47</v>
      </c>
      <c r="H7" s="5">
        <f>SUMIFS(Dsource!$N:$N,Dsource!$K:$K,d.salesmanlob!$E7,Dsource!$M:$M,d.salesmanlob!$M7)</f>
        <v>37643028.709056981</v>
      </c>
      <c r="I7" s="5">
        <f>SUMIFS(TargetSalesBTI!$L:$L,TargetSalesBTI!$P:$P,d.salesmanlob!$M7,TargetSalesBTI!$G:$G,d.salesmanlob!$E7)</f>
        <v>43564000</v>
      </c>
      <c r="J7" s="5">
        <f>SUMIFS(Dsource!$O:$O,Dsource!$K:$K,d.salesmanlob!$E7,Dsource!$M:$M,d.salesmanlob!$M7)</f>
        <v>42588103.135900408</v>
      </c>
      <c r="K7" s="10">
        <f t="shared" si="0"/>
        <v>0.97759854778946853</v>
      </c>
      <c r="L7" s="10">
        <f t="shared" si="1"/>
        <v>0.13136760235378286</v>
      </c>
      <c r="M7" t="s">
        <v>15</v>
      </c>
    </row>
    <row r="8" spans="1:13" x14ac:dyDescent="0.35">
      <c r="A8" t="s">
        <v>7</v>
      </c>
      <c r="B8" t="s">
        <v>51</v>
      </c>
      <c r="C8" t="s">
        <v>52</v>
      </c>
      <c r="D8" t="s">
        <v>53</v>
      </c>
      <c r="E8" t="s">
        <v>37</v>
      </c>
      <c r="F8" t="s">
        <v>54</v>
      </c>
      <c r="G8" t="s">
        <v>46</v>
      </c>
      <c r="H8" s="5">
        <f>SUMIFS(Dsource!$N:$N,Dsource!$K:$K,d.salesmanlob!$E8,Dsource!$M:$M,d.salesmanlob!$M8)</f>
        <v>68189262.487884626</v>
      </c>
      <c r="I8" s="5">
        <f>SUMIFS(TargetSalesBTI!$L:$L,TargetSalesBTI!$P:$P,d.salesmanlob!$M8,TargetSalesBTI!$G:$G,d.salesmanlob!$E8)</f>
        <v>72100000</v>
      </c>
      <c r="J8" s="5">
        <f>SUMIFS(Dsource!$O:$O,Dsource!$K:$K,d.salesmanlob!$E8,Dsource!$M:$M,d.salesmanlob!$M8)</f>
        <v>45183286.383977942</v>
      </c>
      <c r="K8" s="10">
        <f t="shared" si="0"/>
        <v>0.62667526191370237</v>
      </c>
      <c r="L8" s="10">
        <f t="shared" si="1"/>
        <v>-0.33738414619155355</v>
      </c>
      <c r="M8" t="s">
        <v>14</v>
      </c>
    </row>
    <row r="9" spans="1:13" x14ac:dyDescent="0.35">
      <c r="A9" t="s">
        <v>7</v>
      </c>
      <c r="B9" t="s">
        <v>51</v>
      </c>
      <c r="C9" t="s">
        <v>52</v>
      </c>
      <c r="D9" t="s">
        <v>58</v>
      </c>
      <c r="E9" t="s">
        <v>39</v>
      </c>
      <c r="F9" t="s">
        <v>54</v>
      </c>
      <c r="G9" t="s">
        <v>46</v>
      </c>
      <c r="H9" s="5">
        <f>SUMIFS(Dsource!$N:$N,Dsource!$K:$K,d.salesmanlob!$E9,Dsource!$M:$M,d.salesmanlob!$M9)</f>
        <v>30494893.478794325</v>
      </c>
      <c r="I9" s="5">
        <f>SUMIFS(TargetSalesBTI!$L:$L,TargetSalesBTI!$P:$P,d.salesmanlob!$M9,TargetSalesBTI!$G:$G,d.salesmanlob!$E9)</f>
        <v>40100000</v>
      </c>
      <c r="J9" s="5">
        <f>SUMIFS(Dsource!$O:$O,Dsource!$K:$K,d.salesmanlob!$E9,Dsource!$M:$M,d.salesmanlob!$M9)</f>
        <v>18854497.382749002</v>
      </c>
      <c r="K9" s="10">
        <f t="shared" si="0"/>
        <v>0.47018696715084796</v>
      </c>
      <c r="L9" s="10">
        <f t="shared" si="1"/>
        <v>-0.3817162405941793</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18754421.718617007</v>
      </c>
      <c r="K10" s="10">
        <f t="shared" si="0"/>
        <v>0.54518667786677344</v>
      </c>
      <c r="L10" s="10">
        <f t="shared" si="1"/>
        <v>-0.3912421355461102</v>
      </c>
      <c r="M10" t="s">
        <v>14</v>
      </c>
    </row>
    <row r="11" spans="1:13" x14ac:dyDescent="0.35">
      <c r="A11" t="s">
        <v>7</v>
      </c>
      <c r="B11" t="s">
        <v>51</v>
      </c>
      <c r="C11" t="s">
        <v>52</v>
      </c>
      <c r="D11" t="s">
        <v>60</v>
      </c>
      <c r="E11" t="s">
        <v>40</v>
      </c>
      <c r="F11" t="s">
        <v>54</v>
      </c>
      <c r="G11" t="s">
        <v>46</v>
      </c>
      <c r="H11" s="5">
        <f>SUMIFS(Dsource!$N:$N,Dsource!$K:$K,d.salesmanlob!$E11,Dsource!$M:$M,d.salesmanlob!$M11)</f>
        <v>24745253.523156989</v>
      </c>
      <c r="I11" s="5">
        <f>SUMIFS(TargetSalesBTI!$L:$L,TargetSalesBTI!$P:$P,d.salesmanlob!$M11,TargetSalesBTI!$G:$G,d.salesmanlob!$E11)</f>
        <v>26500000</v>
      </c>
      <c r="J11" s="5">
        <f>SUMIFS(Dsource!$O:$O,Dsource!$K:$K,d.salesmanlob!$E11,Dsource!$M:$M,d.salesmanlob!$M11)</f>
        <v>14765809.081775011</v>
      </c>
      <c r="K11" s="10">
        <f t="shared" si="0"/>
        <v>0.55720034270849095</v>
      </c>
      <c r="L11" s="10">
        <f t="shared" si="1"/>
        <v>-0.40328721756853536</v>
      </c>
      <c r="M11" t="s">
        <v>14</v>
      </c>
    </row>
    <row r="12" spans="1:13" x14ac:dyDescent="0.35">
      <c r="A12" t="s">
        <v>7</v>
      </c>
      <c r="B12" t="s">
        <v>51</v>
      </c>
      <c r="C12" t="s">
        <v>52</v>
      </c>
      <c r="D12" t="s">
        <v>61</v>
      </c>
      <c r="E12" t="s">
        <v>38</v>
      </c>
      <c r="F12" t="s">
        <v>54</v>
      </c>
      <c r="G12" t="s">
        <v>46</v>
      </c>
      <c r="H12" s="5">
        <f>SUMIFS(Dsource!$N:$N,Dsource!$K:$K,d.salesmanlob!$E12,Dsource!$M:$M,d.salesmanlob!$M12)</f>
        <v>11443077.020619998</v>
      </c>
      <c r="I12" s="5">
        <f>SUMIFS(TargetSalesBTI!$L:$L,TargetSalesBTI!$P:$P,d.salesmanlob!$M12,TargetSalesBTI!$G:$G,d.salesmanlob!$E12)</f>
        <v>16600000</v>
      </c>
      <c r="J12" s="5">
        <f>SUMIFS(Dsource!$O:$O,Dsource!$K:$K,d.salesmanlob!$E12,Dsource!$M:$M,d.salesmanlob!$M12)</f>
        <v>13519277.571224991</v>
      </c>
      <c r="K12" s="10">
        <f t="shared" si="0"/>
        <v>0.81441431151957777</v>
      </c>
      <c r="L12" s="10">
        <f t="shared" si="1"/>
        <v>0.18143726087517864</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11741168.27978202</v>
      </c>
      <c r="K13" s="10">
        <f t="shared" si="0"/>
        <v>0.97843068998183491</v>
      </c>
      <c r="L13" s="10">
        <f t="shared" si="1"/>
        <v>3.7928654452565436E-2</v>
      </c>
      <c r="M13" t="s">
        <v>14</v>
      </c>
    </row>
    <row r="14" spans="1:13" x14ac:dyDescent="0.35">
      <c r="A14" t="s">
        <v>7</v>
      </c>
      <c r="B14" t="s">
        <v>51</v>
      </c>
      <c r="C14" t="s">
        <v>52</v>
      </c>
      <c r="D14" t="s">
        <v>53</v>
      </c>
      <c r="E14" t="s">
        <v>37</v>
      </c>
      <c r="F14" t="s">
        <v>54</v>
      </c>
      <c r="G14" t="s">
        <v>46</v>
      </c>
      <c r="H14" s="5">
        <f>SUMIFS(Dsource!$N:$N,Dsource!$K:$K,d.salesmanlob!$E14,Dsource!$M:$M,d.salesmanlob!$M14)</f>
        <v>615024274.27389693</v>
      </c>
      <c r="I14" s="5">
        <f>SUMIFS(TargetSalesBTI!$L:$L,TargetSalesBTI!$P:$P,d.salesmanlob!$M14,TargetSalesBTI!$G:$G,d.salesmanlob!$E14)</f>
        <v>618000000</v>
      </c>
      <c r="J14" s="5">
        <f>SUMIFS(Dsource!$O:$O,Dsource!$K:$K,d.salesmanlob!$E14,Dsource!$M:$M,d.salesmanlob!$M14)</f>
        <v>497461588.83898854</v>
      </c>
      <c r="K14" s="10">
        <f t="shared" si="0"/>
        <v>0.80495402724755427</v>
      </c>
      <c r="L14" s="10">
        <f t="shared" si="1"/>
        <v>-0.19115129329440517</v>
      </c>
      <c r="M14" t="s">
        <v>13</v>
      </c>
    </row>
    <row r="15" spans="1:13" x14ac:dyDescent="0.35">
      <c r="A15" t="s">
        <v>7</v>
      </c>
      <c r="B15" t="s">
        <v>51</v>
      </c>
      <c r="C15" t="s">
        <v>52</v>
      </c>
      <c r="D15" t="s">
        <v>58</v>
      </c>
      <c r="E15" t="s">
        <v>39</v>
      </c>
      <c r="F15" t="s">
        <v>54</v>
      </c>
      <c r="G15" t="s">
        <v>46</v>
      </c>
      <c r="H15" s="5">
        <f>SUMIFS(Dsource!$N:$N,Dsource!$K:$K,d.salesmanlob!$E15,Dsource!$M:$M,d.salesmanlob!$M15)</f>
        <v>305984619.0209257</v>
      </c>
      <c r="I15" s="5">
        <f>SUMIFS(TargetSalesBTI!$L:$L,TargetSalesBTI!$P:$P,d.salesmanlob!$M15,TargetSalesBTI!$G:$G,d.salesmanlob!$E15)</f>
        <v>253250000</v>
      </c>
      <c r="J15" s="5">
        <f>SUMIFS(Dsource!$O:$O,Dsource!$K:$K,d.salesmanlob!$E15,Dsource!$M:$M,d.salesmanlob!$M15)</f>
        <v>252893034.6243341</v>
      </c>
      <c r="K15" s="10">
        <f t="shared" si="0"/>
        <v>0.99859046248503103</v>
      </c>
      <c r="L15" s="10">
        <f t="shared" si="1"/>
        <v>-0.17351063124176436</v>
      </c>
      <c r="M15" t="s">
        <v>13</v>
      </c>
    </row>
    <row r="16" spans="1:13" x14ac:dyDescent="0.35">
      <c r="A16" t="s">
        <v>7</v>
      </c>
      <c r="B16" t="s">
        <v>51</v>
      </c>
      <c r="C16" t="s">
        <v>52</v>
      </c>
      <c r="D16" t="s">
        <v>59</v>
      </c>
      <c r="E16" t="s">
        <v>41</v>
      </c>
      <c r="F16" t="s">
        <v>54</v>
      </c>
      <c r="G16" t="s">
        <v>46</v>
      </c>
      <c r="H16" s="5">
        <f>SUMIFS(Dsource!$N:$N,Dsource!$K:$K,d.salesmanlob!$E16,Dsource!$M:$M,d.salesmanlob!$M16)</f>
        <v>303145694.57543343</v>
      </c>
      <c r="I16" s="5">
        <f>SUMIFS(TargetSalesBTI!$L:$L,TargetSalesBTI!$P:$P,d.salesmanlob!$M16,TargetSalesBTI!$G:$G,d.salesmanlob!$E16)</f>
        <v>308800000</v>
      </c>
      <c r="J16" s="5">
        <f>SUMIFS(Dsource!$O:$O,Dsource!$K:$K,d.salesmanlob!$E16,Dsource!$M:$M,d.salesmanlob!$M16)</f>
        <v>271966519.92948622</v>
      </c>
      <c r="K16" s="10">
        <f t="shared" si="0"/>
        <v>0.88072059562657456</v>
      </c>
      <c r="L16" s="10">
        <f t="shared" si="1"/>
        <v>-0.10285211106037573</v>
      </c>
      <c r="M16" t="s">
        <v>13</v>
      </c>
    </row>
    <row r="17" spans="1:13" x14ac:dyDescent="0.35">
      <c r="A17" t="s">
        <v>7</v>
      </c>
      <c r="B17" t="s">
        <v>51</v>
      </c>
      <c r="C17" t="s">
        <v>52</v>
      </c>
      <c r="D17" t="s">
        <v>60</v>
      </c>
      <c r="E17" t="s">
        <v>40</v>
      </c>
      <c r="F17" t="s">
        <v>54</v>
      </c>
      <c r="G17" t="s">
        <v>46</v>
      </c>
      <c r="H17" s="5">
        <f>SUMIFS(Dsource!$N:$N,Dsource!$K:$K,d.salesmanlob!$E17,Dsource!$M:$M,d.salesmanlob!$M17)</f>
        <v>282687387.9404797</v>
      </c>
      <c r="I17" s="5">
        <f>SUMIFS(TargetSalesBTI!$L:$L,TargetSalesBTI!$P:$P,d.salesmanlob!$M17,TargetSalesBTI!$G:$G,d.salesmanlob!$E17)</f>
        <v>274500000</v>
      </c>
      <c r="J17" s="5">
        <f>SUMIFS(Dsource!$O:$O,Dsource!$K:$K,d.salesmanlob!$E17,Dsource!$M:$M,d.salesmanlob!$M17)</f>
        <v>186206394.1835151</v>
      </c>
      <c r="K17" s="10">
        <f t="shared" si="0"/>
        <v>0.67834751979422625</v>
      </c>
      <c r="L17" s="10">
        <f t="shared" si="1"/>
        <v>-0.34129925094952884</v>
      </c>
      <c r="M17" t="s">
        <v>13</v>
      </c>
    </row>
    <row r="18" spans="1:13" x14ac:dyDescent="0.35">
      <c r="A18" t="s">
        <v>7</v>
      </c>
      <c r="B18" t="s">
        <v>51</v>
      </c>
      <c r="C18" t="s">
        <v>52</v>
      </c>
      <c r="D18" t="s">
        <v>61</v>
      </c>
      <c r="E18" t="s">
        <v>38</v>
      </c>
      <c r="F18" t="s">
        <v>54</v>
      </c>
      <c r="G18" t="s">
        <v>46</v>
      </c>
      <c r="H18" s="5">
        <f>SUMIFS(Dsource!$N:$N,Dsource!$K:$K,d.salesmanlob!$E18,Dsource!$M:$M,d.salesmanlob!$M18)</f>
        <v>146857176.64144674</v>
      </c>
      <c r="I18" s="5">
        <f>SUMIFS(TargetSalesBTI!$L:$L,TargetSalesBTI!$P:$P,d.salesmanlob!$M18,TargetSalesBTI!$G:$G,d.salesmanlob!$E18)</f>
        <v>223250000</v>
      </c>
      <c r="J18" s="5">
        <f>SUMIFS(Dsource!$O:$O,Dsource!$K:$K,d.salesmanlob!$E18,Dsource!$M:$M,d.salesmanlob!$M18)</f>
        <v>182095798.02693331</v>
      </c>
      <c r="K18" s="10">
        <f t="shared" si="0"/>
        <v>0.81565866977349744</v>
      </c>
      <c r="L18" s="10">
        <f t="shared" si="1"/>
        <v>0.23995164684067172</v>
      </c>
      <c r="M18" t="s">
        <v>13</v>
      </c>
    </row>
    <row r="19" spans="1:13" x14ac:dyDescent="0.35">
      <c r="A19" t="s">
        <v>7</v>
      </c>
      <c r="B19" t="s">
        <v>51</v>
      </c>
      <c r="C19" t="s">
        <v>52</v>
      </c>
      <c r="D19" t="s">
        <v>62</v>
      </c>
      <c r="E19" t="s">
        <v>42</v>
      </c>
      <c r="F19" t="s">
        <v>63</v>
      </c>
      <c r="G19" t="s">
        <v>47</v>
      </c>
      <c r="H19" s="5">
        <f>SUMIFS(Dsource!$N:$N,Dsource!$K:$K,d.salesmanlob!$E19,Dsource!$M:$M,d.salesmanlob!$M19)</f>
        <v>128796712.27061237</v>
      </c>
      <c r="I19" s="5">
        <f>SUMIFS(TargetSalesBTI!$L:$L,TargetSalesBTI!$P:$P,d.salesmanlob!$M19,TargetSalesBTI!$G:$G,d.salesmanlob!$E19)</f>
        <v>139350000</v>
      </c>
      <c r="J19" s="5">
        <f>SUMIFS(Dsource!$O:$O,Dsource!$K:$K,d.salesmanlob!$E19,Dsource!$M:$M,d.salesmanlob!$M19)</f>
        <v>111549201.36574291</v>
      </c>
      <c r="K19" s="10">
        <f t="shared" si="0"/>
        <v>0.80049660111763832</v>
      </c>
      <c r="L19" s="10">
        <f t="shared" si="1"/>
        <v>-0.13391266439030713</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326828.78234133328</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26431.53</v>
      </c>
      <c r="K24" s="10">
        <f t="shared" si="0"/>
        <v>4.0663892307692309E-2</v>
      </c>
      <c r="L24" s="10">
        <f t="shared" si="1"/>
        <v>-0.52932080335046727</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268298.18</v>
      </c>
      <c r="K25" s="10">
        <f t="shared" si="0"/>
        <v>0.76656622857142853</v>
      </c>
      <c r="L25" s="10">
        <f t="shared" si="1"/>
        <v>-0.20371388429621207</v>
      </c>
      <c r="M25" t="s">
        <v>17</v>
      </c>
    </row>
    <row r="26" spans="1:13" x14ac:dyDescent="0.35">
      <c r="A26" t="s">
        <v>7</v>
      </c>
      <c r="B26" t="s">
        <v>51</v>
      </c>
      <c r="C26" t="s">
        <v>52</v>
      </c>
      <c r="D26" t="s">
        <v>53</v>
      </c>
      <c r="E26" t="s">
        <v>37</v>
      </c>
      <c r="F26" t="s">
        <v>54</v>
      </c>
      <c r="G26" t="s">
        <v>46</v>
      </c>
      <c r="H26" s="5">
        <f>SUMIFS(Dsource!$N:$N,Dsource!$K:$K,d.salesmanlob!$E26,Dsource!$M:$M,d.salesmanlob!$M26)</f>
        <v>8378833.073053997</v>
      </c>
      <c r="I26" s="5">
        <f>SUMIFS(TargetSalesBTI!$L:$L,TargetSalesBTI!$P:$P,d.salesmanlob!$M26,TargetSalesBTI!$G:$G,d.salesmanlob!$E26)</f>
        <v>10500000</v>
      </c>
      <c r="J26" s="5">
        <f>SUMIFS(Dsource!$O:$O,Dsource!$K:$K,d.salesmanlob!$E26,Dsource!$M:$M,d.salesmanlob!$M26)</f>
        <v>6248035.808098997</v>
      </c>
      <c r="K26" s="10">
        <f t="shared" si="0"/>
        <v>0.59505102934276166</v>
      </c>
      <c r="L26" s="10">
        <f t="shared" si="1"/>
        <v>-0.25430716262955055</v>
      </c>
      <c r="M26" t="s">
        <v>16</v>
      </c>
    </row>
    <row r="27" spans="1:13" x14ac:dyDescent="0.35">
      <c r="A27" t="s">
        <v>7</v>
      </c>
      <c r="B27" t="s">
        <v>51</v>
      </c>
      <c r="C27" t="s">
        <v>52</v>
      </c>
      <c r="D27" t="s">
        <v>58</v>
      </c>
      <c r="E27" t="s">
        <v>39</v>
      </c>
      <c r="F27" t="s">
        <v>54</v>
      </c>
      <c r="G27" t="s">
        <v>46</v>
      </c>
      <c r="H27" s="5">
        <f>SUMIFS(Dsource!$N:$N,Dsource!$K:$K,d.salesmanlob!$E27,Dsource!$M:$M,d.salesmanlob!$M27)</f>
        <v>5469917.8278883332</v>
      </c>
      <c r="I27" s="5">
        <f>SUMIFS(TargetSalesBTI!$L:$L,TargetSalesBTI!$P:$P,d.salesmanlob!$M27,TargetSalesBTI!$G:$G,d.salesmanlob!$E27)</f>
        <v>4800000</v>
      </c>
      <c r="J27" s="5">
        <f>SUMIFS(Dsource!$O:$O,Dsource!$K:$K,d.salesmanlob!$E27,Dsource!$M:$M,d.salesmanlob!$M27)</f>
        <v>2652621.4812539998</v>
      </c>
      <c r="K27" s="10">
        <f t="shared" si="0"/>
        <v>0.55262947526124995</v>
      </c>
      <c r="L27" s="10">
        <f t="shared" si="1"/>
        <v>-0.51505277323735466</v>
      </c>
      <c r="M27" t="s">
        <v>16</v>
      </c>
    </row>
    <row r="28" spans="1:13" x14ac:dyDescent="0.35">
      <c r="A28" t="s">
        <v>7</v>
      </c>
      <c r="B28" t="s">
        <v>51</v>
      </c>
      <c r="C28" t="s">
        <v>52</v>
      </c>
      <c r="D28" t="s">
        <v>59</v>
      </c>
      <c r="E28" t="s">
        <v>41</v>
      </c>
      <c r="F28" t="s">
        <v>54</v>
      </c>
      <c r="G28" t="s">
        <v>46</v>
      </c>
      <c r="H28" s="5">
        <f>SUMIFS(Dsource!$N:$N,Dsource!$K:$K,d.salesmanlob!$E28,Dsource!$M:$M,d.salesmanlob!$M28)</f>
        <v>4554895.5633516656</v>
      </c>
      <c r="I28" s="5">
        <f>SUMIFS(TargetSalesBTI!$L:$L,TargetSalesBTI!$P:$P,d.salesmanlob!$M28,TargetSalesBTI!$G:$G,d.salesmanlob!$E28)</f>
        <v>2986000</v>
      </c>
      <c r="J28" s="5">
        <f>SUMIFS(Dsource!$O:$O,Dsource!$K:$K,d.salesmanlob!$E28,Dsource!$M:$M,d.salesmanlob!$M28)</f>
        <v>2213343.1482830006</v>
      </c>
      <c r="K28" s="10">
        <f t="shared" si="0"/>
        <v>0.74124017022203637</v>
      </c>
      <c r="L28" s="10">
        <f t="shared" si="1"/>
        <v>-0.514073787752372</v>
      </c>
      <c r="M28" t="s">
        <v>16</v>
      </c>
    </row>
    <row r="29" spans="1:13" x14ac:dyDescent="0.35">
      <c r="A29" t="s">
        <v>7</v>
      </c>
      <c r="B29" t="s">
        <v>51</v>
      </c>
      <c r="C29" t="s">
        <v>52</v>
      </c>
      <c r="D29" t="s">
        <v>60</v>
      </c>
      <c r="E29" t="s">
        <v>40</v>
      </c>
      <c r="F29" t="s">
        <v>54</v>
      </c>
      <c r="G29" t="s">
        <v>46</v>
      </c>
      <c r="H29" s="5">
        <f>SUMIFS(Dsource!$N:$N,Dsource!$K:$K,d.salesmanlob!$E29,Dsource!$M:$M,d.salesmanlob!$M29)</f>
        <v>4595218.0902873324</v>
      </c>
      <c r="I29" s="5">
        <f>SUMIFS(TargetSalesBTI!$L:$L,TargetSalesBTI!$P:$P,d.salesmanlob!$M29,TargetSalesBTI!$G:$G,d.salesmanlob!$E29)</f>
        <v>5000000</v>
      </c>
      <c r="J29" s="5">
        <f>SUMIFS(Dsource!$O:$O,Dsource!$K:$K,d.salesmanlob!$E29,Dsource!$M:$M,d.salesmanlob!$M29)</f>
        <v>3560972.8001680011</v>
      </c>
      <c r="K29" s="10">
        <f t="shared" si="0"/>
        <v>0.71219456003360027</v>
      </c>
      <c r="L29" s="10">
        <f t="shared" si="1"/>
        <v>-0.22506990305973951</v>
      </c>
      <c r="M29" t="s">
        <v>16</v>
      </c>
    </row>
    <row r="30" spans="1:13" x14ac:dyDescent="0.35">
      <c r="A30" t="s">
        <v>7</v>
      </c>
      <c r="B30" t="s">
        <v>51</v>
      </c>
      <c r="C30" t="s">
        <v>52</v>
      </c>
      <c r="D30" t="s">
        <v>61</v>
      </c>
      <c r="E30" t="s">
        <v>38</v>
      </c>
      <c r="F30" t="s">
        <v>54</v>
      </c>
      <c r="G30" t="s">
        <v>46</v>
      </c>
      <c r="H30" s="5">
        <f>SUMIFS(Dsource!$N:$N,Dsource!$K:$K,d.salesmanlob!$E30,Dsource!$M:$M,d.salesmanlob!$M30)</f>
        <v>2079990.8771713346</v>
      </c>
      <c r="I30" s="5">
        <f>SUMIFS(TargetSalesBTI!$L:$L,TargetSalesBTI!$P:$P,d.salesmanlob!$M30,TargetSalesBTI!$G:$G,d.salesmanlob!$E30)</f>
        <v>3300000</v>
      </c>
      <c r="J30" s="5">
        <f>SUMIFS(Dsource!$O:$O,Dsource!$K:$K,d.salesmanlob!$E30,Dsource!$M:$M,d.salesmanlob!$M30)</f>
        <v>2361214.2809839994</v>
      </c>
      <c r="K30" s="10">
        <f t="shared" si="0"/>
        <v>0.71551947908606039</v>
      </c>
      <c r="L30" s="10">
        <f t="shared" si="1"/>
        <v>0.1352041525273957</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2563668.246383002</v>
      </c>
      <c r="K31" s="10">
        <f t="shared" si="0"/>
        <v>0.64902993579316504</v>
      </c>
      <c r="L31" s="10">
        <f t="shared" si="1"/>
        <v>-0.32141490623567071</v>
      </c>
      <c r="M31" t="s">
        <v>16</v>
      </c>
    </row>
    <row r="32" spans="1:13" x14ac:dyDescent="0.35">
      <c r="A32" t="s">
        <v>7</v>
      </c>
      <c r="B32" t="s">
        <v>51</v>
      </c>
      <c r="C32" t="s">
        <v>52</v>
      </c>
      <c r="D32" t="s">
        <v>53</v>
      </c>
      <c r="E32" t="s">
        <v>37</v>
      </c>
      <c r="F32" t="s">
        <v>54</v>
      </c>
      <c r="G32" t="s">
        <v>46</v>
      </c>
      <c r="H32" s="5">
        <f>SUMIFS(Dsource!$N:$N,Dsource!$K:$K,d.salesmanlob!$E32,Dsource!$M:$M,d.salesmanlob!$M32)</f>
        <v>5839882.9133333331</v>
      </c>
      <c r="I32" s="5">
        <f>H32/SUMIF($E$32:$E$49,$E32,$H$32:$H$49)*SUMIFS(TargetSalesBTI!$L:$L,TargetSalesBTI!$G:$G,d.salesmanlob!$E32,TargetSalesBTI!$P:$P,"OTHERS")</f>
        <v>2628719.3902504952</v>
      </c>
      <c r="J32" s="5">
        <f>SUMIFS(Dsource!$O:$O,Dsource!$K:$K,d.salesmanlob!$E32,Dsource!$M:$M,d.salesmanlob!$M32)</f>
        <v>6689637.4300000034</v>
      </c>
      <c r="K32" s="10">
        <f t="shared" si="0"/>
        <v>2.5448275136596212</v>
      </c>
      <c r="L32" s="10">
        <f t="shared" si="1"/>
        <v>0.14550882770723916</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7772764.2900000094</v>
      </c>
      <c r="K33" s="10">
        <f t="shared" si="0"/>
        <v>2.5073945029627804</v>
      </c>
      <c r="L33" s="10">
        <f t="shared" si="1"/>
        <v>0.33817284751652865</v>
      </c>
      <c r="M33" t="s">
        <v>18</v>
      </c>
    </row>
    <row r="34" spans="1:13" x14ac:dyDescent="0.35">
      <c r="A34" t="s">
        <v>7</v>
      </c>
      <c r="B34" t="s">
        <v>51</v>
      </c>
      <c r="C34" t="s">
        <v>52</v>
      </c>
      <c r="D34" t="s">
        <v>59</v>
      </c>
      <c r="E34" t="s">
        <v>41</v>
      </c>
      <c r="F34" t="s">
        <v>54</v>
      </c>
      <c r="G34" t="s">
        <v>46</v>
      </c>
      <c r="H34" s="5">
        <f>SUMIFS(Dsource!$N:$N,Dsource!$K:$K,d.salesmanlob!$E34,Dsource!$M:$M,d.salesmanlob!$M34)</f>
        <v>7475176.4466666644</v>
      </c>
      <c r="I34" s="5">
        <f>H34/SUMIF($E$32:$E$49,$E34,$H$32:$H$49)*SUMIFS(TargetSalesBTI!$L:$L,TargetSalesBTI!$G:$G,d.salesmanlob!$E34,TargetSalesBTI!$P:$P,"OTHERS")</f>
        <v>5217809.9392396184</v>
      </c>
      <c r="J34" s="5">
        <f>SUMIFS(Dsource!$O:$O,Dsource!$K:$K,d.salesmanlob!$E34,Dsource!$M:$M,d.salesmanlob!$M34)</f>
        <v>4821765.1000000052</v>
      </c>
      <c r="K34" s="10">
        <f t="shared" si="0"/>
        <v>0.92409749610440428</v>
      </c>
      <c r="L34" s="10">
        <f t="shared" si="1"/>
        <v>-0.35496303874537571</v>
      </c>
      <c r="M34" t="s">
        <v>18</v>
      </c>
    </row>
    <row r="35" spans="1:13" x14ac:dyDescent="0.35">
      <c r="A35" t="s">
        <v>7</v>
      </c>
      <c r="B35" t="s">
        <v>51</v>
      </c>
      <c r="C35" t="s">
        <v>52</v>
      </c>
      <c r="D35" t="s">
        <v>60</v>
      </c>
      <c r="E35" t="s">
        <v>40</v>
      </c>
      <c r="F35" t="s">
        <v>54</v>
      </c>
      <c r="G35" t="s">
        <v>46</v>
      </c>
      <c r="H35" s="5">
        <f>SUMIFS(Dsource!$N:$N,Dsource!$K:$K,d.salesmanlob!$E35,Dsource!$M:$M,d.salesmanlob!$M35)</f>
        <v>3204633.6200000006</v>
      </c>
      <c r="I35" s="5">
        <f>H35/SUMIF($E$32:$E$49,$E35,$H$32:$H$49)*SUMIFS(TargetSalesBTI!$L:$L,TargetSalesBTI!$G:$G,d.salesmanlob!$E35,TargetSalesBTI!$P:$P,"OTHERS")</f>
        <v>1171519.896442947</v>
      </c>
      <c r="J35" s="5">
        <f>SUMIFS(Dsource!$O:$O,Dsource!$K:$K,d.salesmanlob!$E35,Dsource!$M:$M,d.salesmanlob!$M35)</f>
        <v>4112014.9899999988</v>
      </c>
      <c r="K35" s="10">
        <f t="shared" si="0"/>
        <v>3.5099830591739796</v>
      </c>
      <c r="L35" s="10">
        <f t="shared" si="1"/>
        <v>0.28314667996274667</v>
      </c>
      <c r="M35" t="s">
        <v>18</v>
      </c>
    </row>
    <row r="36" spans="1:13" x14ac:dyDescent="0.35">
      <c r="A36" t="s">
        <v>7</v>
      </c>
      <c r="B36" t="s">
        <v>51</v>
      </c>
      <c r="C36" t="s">
        <v>52</v>
      </c>
      <c r="D36" t="s">
        <v>61</v>
      </c>
      <c r="E36" t="s">
        <v>38</v>
      </c>
      <c r="F36" t="s">
        <v>54</v>
      </c>
      <c r="G36" t="s">
        <v>46</v>
      </c>
      <c r="H36" s="5">
        <f>SUMIFS(Dsource!$N:$N,Dsource!$K:$K,d.salesmanlob!$E36,Dsource!$M:$M,d.salesmanlob!$M36)</f>
        <v>2078926.8066666673</v>
      </c>
      <c r="I36" s="5">
        <f>H36/SUMIF($E$32:$E$49,$E36,$H$32:$H$49)*SUMIFS(TargetSalesBTI!$L:$L,TargetSalesBTI!$G:$G,d.salesmanlob!$E36,TargetSalesBTI!$P:$P,"OTHERS")</f>
        <v>886000</v>
      </c>
      <c r="J36" s="5">
        <f>SUMIFS(Dsource!$O:$O,Dsource!$K:$K,d.salesmanlob!$E36,Dsource!$M:$M,d.salesmanlob!$M36)</f>
        <v>2052962.8000000005</v>
      </c>
      <c r="K36" s="10">
        <f t="shared" si="0"/>
        <v>2.3171137697516935</v>
      </c>
      <c r="L36" s="10">
        <f t="shared" si="1"/>
        <v>-1.2489139388364157E-2</v>
      </c>
      <c r="M36" t="s">
        <v>18</v>
      </c>
    </row>
    <row r="37" spans="1:13" x14ac:dyDescent="0.35">
      <c r="A37" t="s">
        <v>7</v>
      </c>
      <c r="B37" t="s">
        <v>51</v>
      </c>
      <c r="C37" t="s">
        <v>52</v>
      </c>
      <c r="D37" t="s">
        <v>62</v>
      </c>
      <c r="E37" t="s">
        <v>42</v>
      </c>
      <c r="F37" t="s">
        <v>63</v>
      </c>
      <c r="G37" t="s">
        <v>47</v>
      </c>
      <c r="H37" s="5">
        <f>SUMIFS(Dsource!$N:$N,Dsource!$K:$K,d.salesmanlob!$E37,Dsource!$M:$M,d.salesmanlob!$M37)</f>
        <v>5118219.916666666</v>
      </c>
      <c r="I37" s="5">
        <f>H37/SUMIF($E$32:$E$49,$E37,$H$32:$H$49)*SUMIFS(TargetSalesBTI!$L:$L,TargetSalesBTI!$G:$G,d.salesmanlob!$E37,TargetSalesBTI!$P:$P,"OTHERS")</f>
        <v>775716.24059568404</v>
      </c>
      <c r="J37" s="5">
        <f>SUMIFS(Dsource!$O:$O,Dsource!$K:$K,d.salesmanlob!$E37,Dsource!$M:$M,d.salesmanlob!$M37)</f>
        <v>6451277.7600000128</v>
      </c>
      <c r="K37" s="10">
        <f t="shared" si="0"/>
        <v>8.3165433729297469</v>
      </c>
      <c r="L37" s="10">
        <f t="shared" si="1"/>
        <v>0.26045341252189202</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72507.768703742215</v>
      </c>
      <c r="J38" s="5">
        <f>SUMIFS(Dsource!$O:$O,Dsource!$K:$K,d.salesmanlob!$E38,Dsource!$M:$M,d.salesmanlob!$M38)</f>
        <v>203378.24999999994</v>
      </c>
      <c r="K38" s="10">
        <f t="shared" si="0"/>
        <v>2.8049166818383053</v>
      </c>
      <c r="L38" s="10">
        <f t="shared" si="1"/>
        <v>0.26258333925685218</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27117.1</v>
      </c>
      <c r="K39" s="10">
        <f t="shared" si="0"/>
        <v>0.31508327176942602</v>
      </c>
      <c r="L39" s="10">
        <f t="shared" si="1"/>
        <v>-0.83184302330953308</v>
      </c>
      <c r="M39" t="s">
        <v>19</v>
      </c>
    </row>
    <row r="40" spans="1:13" x14ac:dyDescent="0.35">
      <c r="A40" t="s">
        <v>7</v>
      </c>
      <c r="B40" t="s">
        <v>51</v>
      </c>
      <c r="C40" t="s">
        <v>52</v>
      </c>
      <c r="D40" t="s">
        <v>59</v>
      </c>
      <c r="E40" t="s">
        <v>41</v>
      </c>
      <c r="F40" t="s">
        <v>54</v>
      </c>
      <c r="G40" t="s">
        <v>46</v>
      </c>
      <c r="H40" s="5">
        <f>SUMIFS(Dsource!$N:$N,Dsource!$K:$K,d.salesmanlob!$E40,Dsource!$M:$M,d.salesmanlob!$M40)</f>
        <v>117747.71666666667</v>
      </c>
      <c r="I40" s="5">
        <f>H40/SUMIF($E$32:$E$49,$E40,$H$32:$H$49)*SUMIFS(TargetSalesBTI!$L:$L,TargetSalesBTI!$G:$G,d.salesmanlob!$E40,TargetSalesBTI!$P:$P,"OTHERS")</f>
        <v>82190.060760381239</v>
      </c>
      <c r="J40" s="5">
        <f>SUMIFS(Dsource!$O:$O,Dsource!$K:$K,d.salesmanlob!$E40,Dsource!$M:$M,d.salesmanlob!$M40)</f>
        <v>67792.75</v>
      </c>
      <c r="K40" s="10">
        <f t="shared" si="0"/>
        <v>0.82482905320686539</v>
      </c>
      <c r="L40" s="10">
        <f t="shared" si="1"/>
        <v>-0.42425422828439852</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14480.103557053084</v>
      </c>
      <c r="J41" s="5">
        <f>SUMIFS(Dsource!$O:$O,Dsource!$K:$K,d.salesmanlob!$E41,Dsource!$M:$M,d.salesmanlob!$M41)</f>
        <v>149144.04999999999</v>
      </c>
      <c r="K41" s="10">
        <f t="shared" si="0"/>
        <v>10.299929790719881</v>
      </c>
      <c r="L41" s="10">
        <f t="shared" si="1"/>
        <v>2.7653517102506648</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10283.759404315953</v>
      </c>
      <c r="J43" s="5">
        <f>SUMIFS(Dsource!$O:$O,Dsource!$K:$K,d.salesmanlob!$E43,Dsource!$M:$M,d.salesmanlob!$M43)</f>
        <v>94909.85</v>
      </c>
      <c r="K43" s="10">
        <f t="shared" si="0"/>
        <v>9.2291005913817514</v>
      </c>
      <c r="L43" s="10">
        <f t="shared" si="1"/>
        <v>0.39876037594894731</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1484772.8410457626</v>
      </c>
      <c r="J44" s="5">
        <f>SUMIFS(Dsource!$O:$O,Dsource!$K:$K,d.salesmanlob!$E44,Dsource!$M:$M,d.salesmanlob!$M44)</f>
        <v>8940354.0099999979</v>
      </c>
      <c r="K44" s="10">
        <f t="shared" si="0"/>
        <v>6.0213614923768963</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N8"/>
  <sheetViews>
    <sheetView topLeftCell="H1" workbookViewId="0">
      <selection activeCell="AL9" sqref="AL9"/>
    </sheetView>
  </sheetViews>
  <sheetFormatPr defaultRowHeight="14.5" x14ac:dyDescent="0.35"/>
  <cols>
    <col min="1" max="1" width="12.453125" bestFit="1" customWidth="1"/>
    <col min="2" max="2" width="12.453125" customWidth="1"/>
    <col min="3" max="3" width="17.54296875" bestFit="1" customWidth="1"/>
    <col min="4" max="4" width="32.81640625" bestFit="1" customWidth="1"/>
    <col min="5" max="6" width="9.1796875" style="6" bestFit="1" customWidth="1"/>
    <col min="7" max="7" width="7.1796875" bestFit="1" customWidth="1"/>
    <col min="8" max="8" width="7.54296875" style="6" bestFit="1" customWidth="1"/>
    <col min="9" max="9" width="7.1796875" bestFit="1" customWidth="1"/>
    <col min="10" max="11" width="6.54296875" style="6" bestFit="1" customWidth="1"/>
    <col min="12" max="12" width="7" bestFit="1" customWidth="1"/>
    <col min="13" max="14" width="6.54296875" style="6" bestFit="1" customWidth="1"/>
    <col min="15" max="15" width="7.1796875" bestFit="1" customWidth="1"/>
    <col min="16" max="17" width="6.54296875" style="6" bestFit="1" customWidth="1"/>
    <col min="18" max="18" width="7" bestFit="1" customWidth="1"/>
    <col min="19" max="20" width="6.54296875" style="6" bestFit="1" customWidth="1"/>
    <col min="21" max="21" width="6.81640625" bestFit="1" customWidth="1"/>
    <col min="22" max="22" width="8.54296875" style="6" bestFit="1" customWidth="1"/>
    <col min="23" max="23" width="8.7265625" style="6"/>
    <col min="24" max="24" width="11.1796875" bestFit="1" customWidth="1"/>
    <col min="25" max="25" width="10.453125" style="6" bestFit="1" customWidth="1"/>
    <col min="26" max="26" width="10.54296875" style="6" bestFit="1" customWidth="1"/>
    <col min="27" max="27" width="13" bestFit="1" customWidth="1"/>
    <col min="28" max="28" width="9.5429687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8164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140</v>
      </c>
      <c r="G2" s="10">
        <f>F2/E2</f>
        <v>0.93333333333333335</v>
      </c>
      <c r="H2" s="6">
        <f>SUMIFS(Dsource!T:T,Dsource!$Q:$Q,d.salesmanproses!$C2)</f>
        <v>129</v>
      </c>
      <c r="I2" s="10">
        <f>H2/F2</f>
        <v>0.92142857142857137</v>
      </c>
      <c r="J2" s="6">
        <f>SUMIF(target_proses!$A:$A,d.salesmanproses!$D2,target_proses!C:C)</f>
        <v>25</v>
      </c>
      <c r="K2" s="6">
        <f>SUMIFS(Dsource!U:U,Dsource!$Q:$Q,d.salesmanproses!$C2)</f>
        <v>23.285714285714285</v>
      </c>
      <c r="L2" s="10">
        <f>K2/J2</f>
        <v>0.93142857142857138</v>
      </c>
      <c r="M2" s="6">
        <f>SUMIF(target_proses!$A:$A,d.salesmanproses!$D2,target_proses!D:D)</f>
        <v>24</v>
      </c>
      <c r="N2" s="6">
        <f>SUMIFS(Dsource!V:V,Dsource!$Q:$Q,d.salesmanproses!$C2)</f>
        <v>23.285714285714285</v>
      </c>
      <c r="O2" s="10">
        <f>N2/M2</f>
        <v>0.97023809523809523</v>
      </c>
      <c r="P2" s="6">
        <f>SUMIF(target_proses!$A:$A,d.salesmanproses!$D2,target_proses!E:E)</f>
        <v>18.75</v>
      </c>
      <c r="Q2" s="6">
        <f>SUMIFS(Dsource!W:W,Dsource!$Q:$Q,d.salesmanproses!$C2)</f>
        <v>18.142857142857142</v>
      </c>
      <c r="R2" s="10">
        <f>Q2/P2</f>
        <v>0.9676190476190476</v>
      </c>
      <c r="S2" s="6">
        <f>SUMIF(target_proses!$A:$A,d.salesmanproses!$D2,target_proses!F:F)</f>
        <v>16.875</v>
      </c>
      <c r="T2" s="6">
        <f>SUMIFS(Dsource!X:X,Dsource!$Q:$Q,d.salesmanproses!$C2)</f>
        <v>14.476190476190476</v>
      </c>
      <c r="U2" s="10">
        <f>T2/S2</f>
        <v>0.85784832451499116</v>
      </c>
      <c r="V2" s="6">
        <f>SUMIF(target_proses!$A:$A,d.salesmanproses!$D2,target_proses!G:G)</f>
        <v>26</v>
      </c>
      <c r="W2" s="6">
        <f>SUMIFS(Dsource!Y:Y,Dsource!$Q:$Q,d.salesmanproses!$C2)</f>
        <v>24.992248062015506</v>
      </c>
      <c r="X2" s="10">
        <f>W2/V2</f>
        <v>0.96124031007751942</v>
      </c>
      <c r="Y2" s="6">
        <f>SUMIF(Dsource!$AC:$AC,$C2,Dsource!AE:AE)</f>
        <v>77</v>
      </c>
      <c r="Z2" s="6">
        <f>SUMIF(Dsource!$AC:$AC,$C2,Dsource!AF:AF)</f>
        <v>60</v>
      </c>
      <c r="AA2" s="10">
        <f>Z2/Y2</f>
        <v>0.77922077922077926</v>
      </c>
      <c r="AB2" s="6">
        <f>SUMIF(Dsource!$AH:$AH,$C2,Dsource!AJ:AJ)</f>
        <v>48</v>
      </c>
      <c r="AC2" s="6">
        <f>SUMIF(Dsource!$AH:$AH,$C2,Dsource!AK:AK)</f>
        <v>47</v>
      </c>
      <c r="AD2" s="10">
        <f>AC2/AB2</f>
        <v>0.97916666666666663</v>
      </c>
      <c r="AE2" s="6">
        <f>SUMIF(Dsource!$AM:$AM,$C2,Dsource!AO:AO)</f>
        <v>14</v>
      </c>
      <c r="AF2" s="6">
        <f>SUMIF(Dsource!$AM:$AM,$C2,Dsource!AP:AP)</f>
        <v>14</v>
      </c>
      <c r="AG2" s="10">
        <f>AF2/AE2</f>
        <v>1</v>
      </c>
      <c r="AH2" s="13">
        <f>AVERAGE(AA2,AD2,AG2)</f>
        <v>0.91946248196248204</v>
      </c>
      <c r="AI2">
        <f>SUMIF(target_proses!$A:$A,$D2,target_proses!H:H)</f>
        <v>920</v>
      </c>
      <c r="AJ2">
        <f>SUMIF(Dsource!$AR:$AR,$C2,Dsource!AT:AT)</f>
        <v>1161</v>
      </c>
      <c r="AK2" s="10">
        <f>AJ2/AI2</f>
        <v>1.2619565217391304</v>
      </c>
      <c r="AL2">
        <f>SUMIF(target_proses!$A:$A,$D2,target_proses!I:I)</f>
        <v>300</v>
      </c>
      <c r="AM2">
        <f>SUMIF(Dsource!$AR:$AR,$C2,Dsource!AU:AU)</f>
        <v>222</v>
      </c>
      <c r="AN2" s="10">
        <f>AM2/AL2</f>
        <v>0.74</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26.38095238095238</v>
      </c>
      <c r="L3" s="10">
        <f t="shared" ref="L3:L7" si="2">K3/J3</f>
        <v>1.0552380952380951</v>
      </c>
      <c r="M3" s="6">
        <f>SUMIF(target_proses!$A:$A,d.salesmanproses!$D3,target_proses!D:D)</f>
        <v>24</v>
      </c>
      <c r="N3" s="6">
        <f>SUMIFS(Dsource!V:V,Dsource!$Q:$Q,d.salesmanproses!$C3)</f>
        <v>26.38095238095238</v>
      </c>
      <c r="O3" s="10">
        <f t="shared" ref="O3:O7" si="3">N3/M3</f>
        <v>1.0992063492063491</v>
      </c>
      <c r="P3" s="6">
        <f>SUMIF(target_proses!$A:$A,d.salesmanproses!$D3,target_proses!E:E)</f>
        <v>18.75</v>
      </c>
      <c r="Q3" s="6">
        <f>SUMIFS(Dsource!W:W,Dsource!$Q:$Q,d.salesmanproses!$C3)</f>
        <v>19.952380952380953</v>
      </c>
      <c r="R3" s="10">
        <f t="shared" ref="R3:R7" si="4">Q3/P3</f>
        <v>1.064126984126984</v>
      </c>
      <c r="S3" s="6">
        <f>SUMIF(target_proses!$A:$A,d.salesmanproses!$D3,target_proses!F:F)</f>
        <v>16.875</v>
      </c>
      <c r="T3" s="6">
        <f>SUMIFS(Dsource!X:X,Dsource!$Q:$Q,d.salesmanproses!$C3)</f>
        <v>15.428571428571429</v>
      </c>
      <c r="U3" s="10">
        <f t="shared" ref="U3:U7" si="5">T3/S3</f>
        <v>0.91428571428571426</v>
      </c>
      <c r="V3" s="6">
        <f>SUMIF(target_proses!$A:$A,d.salesmanproses!$D3,target_proses!G:G)</f>
        <v>26</v>
      </c>
      <c r="W3" s="6">
        <f>SUMIFS(Dsource!Y:Y,Dsource!$Q:$Q,d.salesmanproses!$C3)</f>
        <v>19.520547945205479</v>
      </c>
      <c r="X3" s="10">
        <f t="shared" ref="X3:X7" si="6">W3/V3</f>
        <v>0.75079030558482607</v>
      </c>
      <c r="Y3" s="6">
        <f>SUMIF(Dsource!$AC:$AC,$C3,Dsource!AE:AE)</f>
        <v>35</v>
      </c>
      <c r="Z3" s="6">
        <f>SUMIF(Dsource!$AC:$AC,$C3,Dsource!AF:AF)</f>
        <v>26</v>
      </c>
      <c r="AA3" s="10">
        <f t="shared" ref="AA3:AA7" si="7">Z3/Y3</f>
        <v>0.74285714285714288</v>
      </c>
      <c r="AB3" s="6">
        <f>SUMIF(Dsource!$AH:$AH,$C3,Dsource!AJ:AJ)</f>
        <v>126</v>
      </c>
      <c r="AC3" s="6">
        <f>SUMIF(Dsource!$AH:$AH,$C3,Dsource!AK:AK)</f>
        <v>100</v>
      </c>
      <c r="AD3" s="10">
        <f t="shared" ref="AD3:AD7" si="8">AC3/AB3</f>
        <v>0.79365079365079361</v>
      </c>
      <c r="AE3" s="6">
        <f>SUMIF(Dsource!$AM:$AM,$C3,Dsource!AO:AO)</f>
        <v>1</v>
      </c>
      <c r="AF3" s="6">
        <f>SUMIF(Dsource!$AM:$AM,$C3,Dsource!AP:AP)</f>
        <v>1</v>
      </c>
      <c r="AG3" s="10">
        <f t="shared" ref="AG3:AG7" si="9">AF3/AE3</f>
        <v>1</v>
      </c>
      <c r="AH3" s="13">
        <f t="shared" ref="AH3:AH7" si="10">AVERAGE(AA3,AD3,AG3)</f>
        <v>0.84550264550264542</v>
      </c>
      <c r="AI3">
        <f>SUMIF(target_proses!$A:$A,$D3,target_proses!H:H)</f>
        <v>920</v>
      </c>
      <c r="AJ3">
        <f>SUMIF(Dsource!$AR:$AR,$C3,Dsource!AT:AT)</f>
        <v>877</v>
      </c>
      <c r="AK3" s="10">
        <f t="shared" ref="AK3:AK7" si="11">AJ3/AI3</f>
        <v>0.95326086956521738</v>
      </c>
      <c r="AL3">
        <f>SUMIF(target_proses!$A:$A,$D3,target_proses!I:I)</f>
        <v>300</v>
      </c>
      <c r="AM3">
        <f>SUMIF(Dsource!$AR:$AR,$C3,Dsource!AU:AU)</f>
        <v>143</v>
      </c>
      <c r="AN3" s="10">
        <f t="shared" ref="AN3:AN7" si="12">AM3/AL3</f>
        <v>0.47666666666666668</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140</v>
      </c>
      <c r="I4" s="10">
        <f t="shared" si="1"/>
        <v>0.92715231788079466</v>
      </c>
      <c r="J4" s="6">
        <f>SUMIF(target_proses!$A:$A,d.salesmanproses!$D4,target_proses!C:C)</f>
        <v>25</v>
      </c>
      <c r="K4" s="6">
        <f>SUMIFS(Dsource!U:U,Dsource!$Q:$Q,d.salesmanproses!$C4)</f>
        <v>25.19047619047619</v>
      </c>
      <c r="L4" s="10">
        <f t="shared" si="2"/>
        <v>1.0076190476190476</v>
      </c>
      <c r="M4" s="6">
        <f>SUMIF(target_proses!$A:$A,d.salesmanproses!$D4,target_proses!D:D)</f>
        <v>24</v>
      </c>
      <c r="N4" s="6">
        <f>SUMIFS(Dsource!V:V,Dsource!$Q:$Q,d.salesmanproses!$C4)</f>
        <v>24.19047619047619</v>
      </c>
      <c r="O4" s="10">
        <f t="shared" si="3"/>
        <v>1.0079365079365079</v>
      </c>
      <c r="P4" s="6">
        <f>SUMIF(target_proses!$A:$A,d.salesmanproses!$D4,target_proses!E:E)</f>
        <v>18.75</v>
      </c>
      <c r="Q4" s="6">
        <f>SUMIFS(Dsource!W:W,Dsource!$Q:$Q,d.salesmanproses!$C4)</f>
        <v>18.714285714285715</v>
      </c>
      <c r="R4" s="10">
        <f t="shared" si="4"/>
        <v>0.99809523809523815</v>
      </c>
      <c r="S4" s="6">
        <f>SUMIF(target_proses!$A:$A,d.salesmanproses!$D4,target_proses!F:F)</f>
        <v>16.875</v>
      </c>
      <c r="T4" s="6">
        <f>SUMIFS(Dsource!X:X,Dsource!$Q:$Q,d.salesmanproses!$C4)</f>
        <v>14.1</v>
      </c>
      <c r="U4" s="10">
        <f t="shared" si="5"/>
        <v>0.8355555555555555</v>
      </c>
      <c r="V4" s="6">
        <f>SUMIF(target_proses!$A:$A,d.salesmanproses!$D4,target_proses!G:G)</f>
        <v>26</v>
      </c>
      <c r="W4" s="6">
        <f>SUMIFS(Dsource!Y:Y,Dsource!$Q:$Q,d.salesmanproses!$C4)</f>
        <v>20.807142857142857</v>
      </c>
      <c r="X4" s="10">
        <f t="shared" si="6"/>
        <v>0.80027472527472532</v>
      </c>
      <c r="Y4" s="6">
        <f>SUMIF(Dsource!$AC:$AC,$C4,Dsource!AE:AE)</f>
        <v>29</v>
      </c>
      <c r="Z4" s="6">
        <f>SUMIF(Dsource!$AC:$AC,$C4,Dsource!AF:AF)</f>
        <v>23</v>
      </c>
      <c r="AA4" s="10">
        <f t="shared" si="7"/>
        <v>0.7931034482758621</v>
      </c>
      <c r="AB4" s="6">
        <f>SUMIF(Dsource!$AH:$AH,$C4,Dsource!AJ:AJ)</f>
        <v>117</v>
      </c>
      <c r="AC4" s="6">
        <f>SUMIF(Dsource!$AH:$AH,$C4,Dsource!AK:AK)</f>
        <v>96</v>
      </c>
      <c r="AD4" s="10">
        <f t="shared" si="8"/>
        <v>0.82051282051282048</v>
      </c>
      <c r="AE4" s="6">
        <f>SUMIF(Dsource!$AM:$AM,$C4,Dsource!AO:AO)</f>
        <v>3</v>
      </c>
      <c r="AF4" s="6">
        <f>SUMIF(Dsource!$AM:$AM,$C4,Dsource!AP:AP)</f>
        <v>3</v>
      </c>
      <c r="AG4" s="10">
        <f t="shared" si="9"/>
        <v>1</v>
      </c>
      <c r="AH4" s="13">
        <f t="shared" si="10"/>
        <v>0.87120542292956082</v>
      </c>
      <c r="AI4">
        <f>SUMIF(target_proses!$A:$A,$D4,target_proses!H:H)</f>
        <v>920</v>
      </c>
      <c r="AJ4">
        <f>SUMIF(Dsource!$AR:$AR,$C4,Dsource!AT:AT)</f>
        <v>902</v>
      </c>
      <c r="AK4" s="10">
        <f t="shared" si="11"/>
        <v>0.98043478260869565</v>
      </c>
      <c r="AL4">
        <f>SUMIF(target_proses!$A:$A,$D4,target_proses!I:I)</f>
        <v>300</v>
      </c>
      <c r="AM4">
        <f>SUMIF(Dsource!$AR:$AR,$C4,Dsource!AU:AU)</f>
        <v>154</v>
      </c>
      <c r="AN4" s="10">
        <f t="shared" si="12"/>
        <v>0.51333333333333331</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138</v>
      </c>
      <c r="I5" s="10">
        <f t="shared" si="1"/>
        <v>0.92</v>
      </c>
      <c r="J5" s="6">
        <f>SUMIF(target_proses!$A:$A,d.salesmanproses!$D5,target_proses!C:C)</f>
        <v>25</v>
      </c>
      <c r="K5" s="6">
        <f>SUMIFS(Dsource!U:U,Dsource!$Q:$Q,d.salesmanproses!$C5)</f>
        <v>25</v>
      </c>
      <c r="L5" s="10">
        <f t="shared" si="2"/>
        <v>1</v>
      </c>
      <c r="M5" s="6">
        <f>SUMIF(target_proses!$A:$A,d.salesmanproses!$D5,target_proses!D:D)</f>
        <v>24</v>
      </c>
      <c r="N5" s="6">
        <f>SUMIFS(Dsource!V:V,Dsource!$Q:$Q,d.salesmanproses!$C5)</f>
        <v>22.571428571428573</v>
      </c>
      <c r="O5" s="10">
        <f t="shared" si="3"/>
        <v>0.94047619047619058</v>
      </c>
      <c r="P5" s="6">
        <f>SUMIF(target_proses!$A:$A,d.salesmanproses!$D5,target_proses!E:E)</f>
        <v>18.75</v>
      </c>
      <c r="Q5" s="6">
        <f>SUMIFS(Dsource!W:W,Dsource!$Q:$Q,d.salesmanproses!$C5)</f>
        <v>17.857142857142858</v>
      </c>
      <c r="R5" s="10">
        <f t="shared" si="4"/>
        <v>0.95238095238095244</v>
      </c>
      <c r="S5" s="6">
        <f>SUMIF(target_proses!$A:$A,d.salesmanproses!$D5,target_proses!F:F)</f>
        <v>16.875</v>
      </c>
      <c r="T5" s="6">
        <f>SUMIFS(Dsource!X:X,Dsource!$Q:$Q,d.salesmanproses!$C5)</f>
        <v>14.857142857142858</v>
      </c>
      <c r="U5" s="10">
        <f t="shared" si="5"/>
        <v>0.88042328042328044</v>
      </c>
      <c r="V5" s="6">
        <f>SUMIF(target_proses!$A:$A,d.salesmanproses!$D5,target_proses!G:G)</f>
        <v>26</v>
      </c>
      <c r="W5" s="6">
        <f>SUMIFS(Dsource!Y:Y,Dsource!$Q:$Q,d.salesmanproses!$C5)</f>
        <v>19.60144927536232</v>
      </c>
      <c r="X5" s="10">
        <f t="shared" si="6"/>
        <v>0.75390189520624307</v>
      </c>
      <c r="Y5" s="6">
        <f>SUMIF(Dsource!$AC:$AC,$C5,Dsource!AE:AE)</f>
        <v>35</v>
      </c>
      <c r="Z5" s="6">
        <f>SUMIF(Dsource!$AC:$AC,$C5,Dsource!AF:AF)</f>
        <v>23</v>
      </c>
      <c r="AA5" s="10">
        <f t="shared" si="7"/>
        <v>0.65714285714285714</v>
      </c>
      <c r="AB5" s="6">
        <f>SUMIF(Dsource!$AH:$AH,$C5,Dsource!AJ:AJ)</f>
        <v>110</v>
      </c>
      <c r="AC5" s="6">
        <f>SUMIF(Dsource!$AH:$AH,$C5,Dsource!AK:AK)</f>
        <v>84</v>
      </c>
      <c r="AD5" s="10">
        <f t="shared" si="8"/>
        <v>0.76363636363636367</v>
      </c>
      <c r="AE5" s="6">
        <f>SUMIF(Dsource!$AM:$AM,$C5,Dsource!AO:AO)</f>
        <v>2</v>
      </c>
      <c r="AF5" s="6">
        <f>SUMIF(Dsource!$AM:$AM,$C5,Dsource!AP:AP)</f>
        <v>2</v>
      </c>
      <c r="AG5" s="10">
        <f t="shared" si="9"/>
        <v>1</v>
      </c>
      <c r="AH5" s="13">
        <f t="shared" si="10"/>
        <v>0.80692640692640694</v>
      </c>
      <c r="AI5">
        <f>SUMIF(target_proses!$A:$A,$D5,target_proses!H:H)</f>
        <v>920</v>
      </c>
      <c r="AJ5">
        <f>SUMIF(Dsource!$AR:$AR,$C5,Dsource!AT:AT)</f>
        <v>826</v>
      </c>
      <c r="AK5" s="10">
        <f t="shared" si="11"/>
        <v>0.89782608695652177</v>
      </c>
      <c r="AL5">
        <f>SUMIF(target_proses!$A:$A,$D5,target_proses!I:I)</f>
        <v>300</v>
      </c>
      <c r="AM5">
        <f>SUMIF(Dsource!$AR:$AR,$C5,Dsource!AU:AU)</f>
        <v>134</v>
      </c>
      <c r="AN5" s="10">
        <f t="shared" si="12"/>
        <v>0.44666666666666666</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133</v>
      </c>
      <c r="I6" s="10">
        <f t="shared" si="1"/>
        <v>0.89864864864864868</v>
      </c>
      <c r="J6" s="6">
        <f>SUMIF(target_proses!$A:$A,d.salesmanproses!$D6,target_proses!C:C)</f>
        <v>25</v>
      </c>
      <c r="K6" s="6">
        <f>SUMIFS(Dsource!U:U,Dsource!$Q:$Q,d.salesmanproses!$C6)</f>
        <v>24.714285714285715</v>
      </c>
      <c r="L6" s="10">
        <f t="shared" si="2"/>
        <v>0.98857142857142866</v>
      </c>
      <c r="M6" s="6">
        <f>SUMIF(target_proses!$A:$A,d.salesmanproses!$D6,target_proses!D:D)</f>
        <v>24</v>
      </c>
      <c r="N6" s="6">
        <f>SUMIFS(Dsource!V:V,Dsource!$Q:$Q,d.salesmanproses!$C6)</f>
        <v>22.476190476190474</v>
      </c>
      <c r="O6" s="10">
        <f t="shared" si="3"/>
        <v>0.9365079365079364</v>
      </c>
      <c r="P6" s="6">
        <f>SUMIF(target_proses!$A:$A,d.salesmanproses!$D6,target_proses!E:E)</f>
        <v>18.75</v>
      </c>
      <c r="Q6" s="6">
        <f>SUMIFS(Dsource!W:W,Dsource!$Q:$Q,d.salesmanproses!$C6)</f>
        <v>17</v>
      </c>
      <c r="R6" s="10">
        <f t="shared" si="4"/>
        <v>0.90666666666666662</v>
      </c>
      <c r="S6" s="6">
        <f>SUMIF(target_proses!$A:$A,d.salesmanproses!$D6,target_proses!F:F)</f>
        <v>16.875</v>
      </c>
      <c r="T6" s="6">
        <f>SUMIFS(Dsource!X:X,Dsource!$Q:$Q,d.salesmanproses!$C6)</f>
        <v>14.05</v>
      </c>
      <c r="U6" s="10">
        <f t="shared" si="5"/>
        <v>0.83259259259259266</v>
      </c>
      <c r="V6" s="6">
        <f>SUMIF(target_proses!$A:$A,d.salesmanproses!$D6,target_proses!G:G)</f>
        <v>26</v>
      </c>
      <c r="W6" s="6">
        <f>SUMIFS(Dsource!Y:Y,Dsource!$Q:$Q,d.salesmanproses!$C6)</f>
        <v>22.195488721804512</v>
      </c>
      <c r="X6" s="10">
        <f t="shared" si="6"/>
        <v>0.8536726431463274</v>
      </c>
      <c r="Y6" s="6">
        <f>SUMIF(Dsource!$AC:$AC,$C6,Dsource!AE:AE)</f>
        <v>40</v>
      </c>
      <c r="Z6" s="6">
        <f>SUMIF(Dsource!$AC:$AC,$C6,Dsource!AF:AF)</f>
        <v>31</v>
      </c>
      <c r="AA6" s="10">
        <f t="shared" si="7"/>
        <v>0.77500000000000002</v>
      </c>
      <c r="AB6" s="6">
        <f>SUMIF(Dsource!$AH:$AH,$C6,Dsource!AJ:AJ)</f>
        <v>104</v>
      </c>
      <c r="AC6" s="6">
        <f>SUMIF(Dsource!$AH:$AH,$C6,Dsource!AK:AK)</f>
        <v>80</v>
      </c>
      <c r="AD6" s="10">
        <f t="shared" si="8"/>
        <v>0.76923076923076927</v>
      </c>
      <c r="AE6" s="6">
        <f>SUMIF(Dsource!$AM:$AM,$C6,Dsource!AO:AO)</f>
        <v>1</v>
      </c>
      <c r="AF6" s="6">
        <f>SUMIF(Dsource!$AM:$AM,$C6,Dsource!AP:AP)</f>
        <v>1</v>
      </c>
      <c r="AG6" s="10">
        <f t="shared" si="9"/>
        <v>1</v>
      </c>
      <c r="AH6" s="13">
        <f t="shared" si="10"/>
        <v>0.84807692307692317</v>
      </c>
      <c r="AI6">
        <f>SUMIF(target_proses!$A:$A,$D6,target_proses!H:H)</f>
        <v>920</v>
      </c>
      <c r="AJ6">
        <f>SUMIF(Dsource!$AR:$AR,$C6,Dsource!AT:AT)</f>
        <v>871</v>
      </c>
      <c r="AK6" s="10">
        <f t="shared" si="11"/>
        <v>0.94673913043478264</v>
      </c>
      <c r="AL6">
        <f>SUMIF(target_proses!$A:$A,$D6,target_proses!I:I)</f>
        <v>300</v>
      </c>
      <c r="AM6">
        <f>SUMIF(Dsource!$AR:$AR,$C6,Dsource!AU:AU)</f>
        <v>223</v>
      </c>
      <c r="AN6" s="10">
        <f t="shared" si="12"/>
        <v>0.74333333333333329</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379</v>
      </c>
      <c r="G7" s="10">
        <f t="shared" si="0"/>
        <v>1.0527777777777778</v>
      </c>
      <c r="H7" s="6">
        <f>SUMIFS(Dsource!T:T,Dsource!$Q:$Q,d.salesmanproses!$C7)</f>
        <v>267</v>
      </c>
      <c r="I7" s="10">
        <f t="shared" si="1"/>
        <v>0.70448548812664913</v>
      </c>
      <c r="J7" s="6">
        <f>SUMIF(target_proses!$A:$A,d.salesmanproses!$D7,target_proses!C:C)</f>
        <v>30</v>
      </c>
      <c r="K7" s="6">
        <f>SUMIFS(Dsource!U:U,Dsource!$Q:$Q,d.salesmanproses!$C7)</f>
        <v>30.904761904761905</v>
      </c>
      <c r="L7" s="10">
        <f t="shared" si="2"/>
        <v>1.0301587301587303</v>
      </c>
      <c r="M7" s="6">
        <f>SUMIF(target_proses!$A:$A,d.salesmanproses!$D7,target_proses!D:D)</f>
        <v>29</v>
      </c>
      <c r="N7" s="6">
        <f>SUMIFS(Dsource!V:V,Dsource!$Q:$Q,d.salesmanproses!$C7)</f>
        <v>30.904761904761905</v>
      </c>
      <c r="O7" s="10">
        <f t="shared" si="3"/>
        <v>1.0656814449917897</v>
      </c>
      <c r="P7" s="6">
        <f>SUMIF(target_proses!$A:$A,d.salesmanproses!$D7,target_proses!E:E)</f>
        <v>22.5</v>
      </c>
      <c r="Q7" s="6">
        <f>SUMIFS(Dsource!W:W,Dsource!$Q:$Q,d.salesmanproses!$C7)</f>
        <v>21.952380952380953</v>
      </c>
      <c r="R7" s="10">
        <f t="shared" si="4"/>
        <v>0.97566137566137567</v>
      </c>
      <c r="S7" s="6">
        <f>SUMIF(target_proses!$A:$A,d.salesmanproses!$D7,target_proses!F:F)</f>
        <v>20.25</v>
      </c>
      <c r="T7" s="6">
        <f>SUMIFS(Dsource!X:X,Dsource!$Q:$Q,d.salesmanproses!$C7)</f>
        <v>17.047619047619047</v>
      </c>
      <c r="U7" s="10">
        <f t="shared" si="5"/>
        <v>0.84185773074661963</v>
      </c>
      <c r="V7" s="6">
        <f>SUMIF(target_proses!$A:$A,d.salesmanproses!$D7,target_proses!G:G)</f>
        <v>21</v>
      </c>
      <c r="W7" s="6">
        <f>SUMIFS(Dsource!Y:Y,Dsource!$Q:$Q,d.salesmanproses!$C7)</f>
        <v>15.99625468164794</v>
      </c>
      <c r="X7" s="10">
        <f t="shared" si="6"/>
        <v>0.76172641341180669</v>
      </c>
      <c r="Y7" s="6">
        <f>SUMIF(Dsource!$AC:$AC,$C7,Dsource!AE:AE)</f>
        <v>4</v>
      </c>
      <c r="Z7" s="6">
        <f>SUMIF(Dsource!$AC:$AC,$C7,Dsource!AF:AF)</f>
        <v>2</v>
      </c>
      <c r="AA7" s="10">
        <f t="shared" si="7"/>
        <v>0.5</v>
      </c>
      <c r="AB7" s="6">
        <f>SUMIF(Dsource!$AH:$AH,$C7,Dsource!AJ:AJ)</f>
        <v>364</v>
      </c>
      <c r="AC7" s="6">
        <f>SUMIF(Dsource!$AH:$AH,$C7,Dsource!AK:AK)</f>
        <v>197</v>
      </c>
      <c r="AD7" s="10">
        <f t="shared" si="8"/>
        <v>0.54120879120879117</v>
      </c>
      <c r="AE7" s="6">
        <f>SUMIF(Dsource!$AM:$AM,$C7,Dsource!AO:AO)</f>
        <v>9</v>
      </c>
      <c r="AF7" s="6">
        <f>SUMIF(Dsource!$AM:$AM,$C7,Dsource!AP:AP)</f>
        <v>8</v>
      </c>
      <c r="AG7" s="10">
        <f t="shared" si="9"/>
        <v>0.88888888888888884</v>
      </c>
      <c r="AH7" s="13">
        <f t="shared" si="10"/>
        <v>0.64336589336589334</v>
      </c>
      <c r="AI7">
        <f>SUMIF(target_proses!$A:$A,$D7,target_proses!H:H)</f>
        <v>600</v>
      </c>
      <c r="AJ7">
        <f>SUMIF(Dsource!$AR:$AR,$C7,Dsource!AT:AT)</f>
        <v>1142</v>
      </c>
      <c r="AK7" s="10">
        <f t="shared" si="11"/>
        <v>1.9033333333333333</v>
      </c>
      <c r="AL7">
        <f>SUMIF(target_proses!$A:$A,$D7,target_proses!I:I)</f>
        <v>200</v>
      </c>
      <c r="AM7">
        <f>SUMIF(Dsource!$AR:$AR,$C7,Dsource!AU:AU)</f>
        <v>183</v>
      </c>
      <c r="AN7" s="10">
        <f t="shared" si="12"/>
        <v>0.91500000000000004</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2025-06-27T04:29:30Z</dcterms:modified>
</cp:coreProperties>
</file>