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Dashboard\"/>
    </mc:Choice>
  </mc:AlternateContent>
  <xr:revisionPtr revIDLastSave="0" documentId="13_ncr:1_{B5531111-3001-4E38-9505-9E6CFC92A912}" xr6:coauthVersionLast="47" xr6:coauthVersionMax="47" xr10:uidLastSave="{00000000-0000-0000-0000-000000000000}"/>
  <bookViews>
    <workbookView xWindow="-110" yWindow="-110" windowWidth="19420" windowHeight="10420" firstSheet="1" activeTab="3" xr2:uid="{46D4F659-2F2F-4D7F-A0F3-6A235E6B9B55}"/>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91029"/>
  <pivotCaches>
    <pivotCache cacheId="14" r:id="rId11"/>
    <pivotCache cacheId="17" r:id="rId12"/>
    <pivotCache cacheId="20" r:id="rId13"/>
    <pivotCache cacheId="23" r:id="rId14"/>
    <pivotCache cacheId="26" r:id="rId15"/>
    <pivotCache cacheId="29" r:id="rId16"/>
    <pivotCache cacheId="32" r:id="rId17"/>
    <pivotCache cacheId="35" r:id="rId18"/>
    <pivotCache cacheId="39" r:id="rId19"/>
  </pivotCaches>
  <extLst>
    <ext xmlns:x14="http://schemas.microsoft.com/office/spreadsheetml/2009/9/main" uri="{876F7934-8845-4945-9796-88D515C7AA90}">
      <x14:pivotCaches>
        <pivotCache cacheId="38"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F10" i="1" l="1"/>
  <c r="E10" i="1"/>
  <c r="G10" i="1"/>
  <c r="C10" i="1"/>
  <c r="D10" i="1"/>
  <c r="J5" i="1"/>
  <c r="L5" i="1"/>
  <c r="I3" i="1"/>
  <c r="I4" i="1"/>
  <c r="I8" i="1"/>
  <c r="J8" i="1"/>
  <c r="I5" i="1"/>
  <c r="I2" i="1"/>
  <c r="I6" i="1"/>
  <c r="I7" i="1"/>
  <c r="I9" i="1"/>
  <c r="H6" i="1"/>
  <c r="K6" i="1" s="1"/>
  <c r="H2" i="3"/>
  <c r="G2" i="3"/>
  <c r="H3" i="3"/>
  <c r="G3" i="3"/>
  <c r="H4" i="3"/>
  <c r="G4" i="3"/>
  <c r="G5" i="3"/>
  <c r="H5" i="3"/>
  <c r="H6" i="3"/>
  <c r="G6" i="3"/>
  <c r="H7" i="3"/>
  <c r="G7" i="3"/>
  <c r="J3" i="1"/>
  <c r="J7" i="1"/>
  <c r="H4" i="1"/>
  <c r="K4" i="1" s="1"/>
  <c r="L8" i="1"/>
  <c r="H5" i="1"/>
  <c r="K5" i="1" s="1"/>
  <c r="L9" i="1"/>
  <c r="H8" i="1"/>
  <c r="K8" i="1" s="1"/>
  <c r="L3" i="1"/>
  <c r="L2" i="1"/>
  <c r="J6" i="1"/>
  <c r="J4" i="1"/>
  <c r="J9" i="1"/>
  <c r="H7" i="1"/>
  <c r="K7" i="1" s="1"/>
  <c r="L4" i="1"/>
  <c r="H9" i="1"/>
  <c r="K9" i="1" s="1"/>
  <c r="L6" i="1"/>
  <c r="H2" i="1"/>
  <c r="L7" i="1"/>
  <c r="H3" i="1"/>
  <c r="K3" i="1" s="1"/>
  <c r="J2" i="1"/>
  <c r="K2" i="1"/>
  <c r="L10" i="1" l="1"/>
  <c r="J10" i="1"/>
  <c r="I10" i="1"/>
  <c r="H10" i="1"/>
  <c r="K10" i="1" s="1"/>
  <c r="I7" i="3"/>
  <c r="I5" i="3"/>
  <c r="I6" i="3"/>
  <c r="I4" i="3"/>
  <c r="I3"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02F3C-C88F-4267-B287-9A8AEA81C148}" keepAlive="1" name="10.40.30.204 SuperdashTab Model" type="5" refreshedVersion="8"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<sst xmlns="http://schemas.openxmlformats.org/spreadsheetml/2006/main" count="1677" uniqueCount="188">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</sst>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48">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88900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314325</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295275</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2914699078" createdVersion="8" refreshedVersion="8" minRefreshableVersion="3" recordCount="0" supportSubquery="1" supportAdvancedDrill="1" xr:uid="{DEC24D19-2B55-41BB-900C-77A1638BD115}">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3178240738" createdVersion="8" refreshedVersion="8" minRefreshableVersion="3" recordCount="0" supportSubquery="1" supportAdvancedDrill="1" xr:uid="{FD776C6D-030B-4499-BC55-4A9F78D801F5}">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342349537" createdVersion="8" refreshedVersion="8" minRefreshableVersion="3" recordCount="0" supportSubquery="1" supportAdvancedDrill="1" xr:uid="{37A3016A-DE7F-47AE-9E1F-9D1991CDF138}">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3686805553" createdVersion="8" refreshedVersion="8" minRefreshableVersion="3" recordCount="0" supportSubquery="1" supportAdvancedDrill="1" xr:uid="{5F4B0030-8625-4596-8318-9E58AD4E7973}">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4204976852" createdVersion="8" refreshedVersion="8" minRefreshableVersion="3" recordCount="0" supportSubquery="1" supportAdvancedDrill="1" xr:uid="{1CF786A1-A476-4D13-A0A3-0A5E5FB09767}">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447013889" createdVersion="8" refreshedVersion="8" minRefreshableVersion="3" recordCount="0" supportSubquery="1" supportAdvancedDrill="1" xr:uid="{71B92DE6-26A8-401A-BFFC-EFADB0D2AE36}">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4606828704" createdVersion="8" refreshedVersion="8" minRefreshableVersion="3" recordCount="0" supportSubquery="1" supportAdvancedDrill="1" xr:uid="{B800236E-0455-44ED-BB83-4F04980C3C9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4774421293" createdVersion="8" refreshedVersion="8" minRefreshableVersion="3" recordCount="0" supportSubquery="1" supportAdvancedDrill="1" xr:uid="{3684ED32-AE05-42CB-BF86-92801125EA97}">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5064351855" createdVersion="8" refreshedVersion="8" minRefreshableVersion="3" recordCount="0" supportSubquery="1" supportAdvancedDrill="1" xr:uid="{5E31F328-6862-44BB-89DA-5D9D83793FE3}">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486828704" createdVersion="3" refreshedVersion="8" minRefreshableVersion="3" recordCount="0" supportSubquery="1" supportAdvancedDrill="1" xr:uid="{6B09176C-76E0-44B5-AF40-DC67F4249286}">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632296982"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392723611112" createdVersion="3" refreshedVersion="8" minRefreshableVersion="3" recordCount="0" supportSubquery="1" supportAdvancedDrill="1" xr:uid="{90B858B1-27FA-4646-990B-E908B6034343}">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2033835191"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4FDED8-7F8F-4C40-8599-9B77C5462E2F}" name="PivotTable3" cacheId="3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B52336-6402-4CE3-A86B-DBB5C318B6F7}" name="PivotTable9" cacheId="29"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10">
      <pivotArea type="all" dataOnly="0" outline="0" fieldPosition="0"/>
    </format>
    <format dxfId="9">
      <pivotArea outline="0" collapsedLevelsAreSubtotals="1" fieldPosition="0"/>
    </format>
    <format dxfId="8">
      <pivotArea dataOnly="0" labelOnly="1" grandRow="1" outline="0" fieldPosition="0"/>
    </format>
    <format dxfId="7">
      <pivotArea outline="0" collapsedLevelsAreSubtotals="1" fieldPosition="0"/>
    </format>
    <format dxfId="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1BC12C-BDEB-433C-99C6-8CB1CAC9ED20}" name="PivotTable10" cacheId="14"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14">
      <pivotArea type="all" dataOnly="0" outline="0" fieldPosition="0"/>
    </format>
    <format dxfId="13">
      <pivotArea outline="0" collapsedLevelsAreSubtotals="1" fieldPosition="0"/>
    </format>
    <format dxfId="12">
      <pivotArea dataOnly="0" labelOnly="1" grandRow="1" outline="0" fieldPosition="0"/>
    </format>
    <format dxfId="11">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72FA2-5877-4742-A64B-15442B6E10CE}" name="PivotTable7" cacheId="23"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19">
      <pivotArea type="all" dataOnly="0" outline="0" fieldPosition="0"/>
    </format>
    <format dxfId="18">
      <pivotArea outline="0" collapsedLevelsAreSubtotals="1" fieldPosition="0"/>
    </format>
    <format dxfId="17">
      <pivotArea dataOnly="0" labelOnly="1" grandRow="1" outline="0" fieldPosition="0"/>
    </format>
    <format dxfId="16">
      <pivotArea outline="0" collapsedLevelsAreSubtotals="1" fieldPosition="0"/>
    </format>
    <format dxfId="15">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724E1B-627D-4FA5-AEB1-89D9781328C3}" name="PivotTable8" cacheId="26"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24">
      <pivotArea type="all" dataOnly="0" outline="0" fieldPosition="0"/>
    </format>
    <format dxfId="23">
      <pivotArea outline="0" collapsedLevelsAreSubtotals="1" fieldPosition="0"/>
    </format>
    <format dxfId="22">
      <pivotArea dataOnly="0" labelOnly="1" grandRow="1" outline="0" fieldPosition="0"/>
    </format>
    <format dxfId="21">
      <pivotArea outline="0" collapsedLevelsAreSubtotals="1" fieldPosition="0"/>
    </format>
    <format dxfId="2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CDBD0A-E158-42EF-91BC-1C4C64D895E1}" name="PivotTable6" cacheId="2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2AAAE9-9757-4FBD-BE2C-FCD23D2B9F5C}" name="PivotTable1" cacheId="3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35">
      <pivotArea type="all" dataOnly="0" outline="0" fieldPosition="0"/>
    </format>
    <format dxfId="34">
      <pivotArea outline="0" collapsedLevelsAreSubtotals="1" fieldPosition="0"/>
    </format>
    <format dxfId="33">
      <pivotArea field="1" type="button" dataOnly="0" labelOnly="1" outline="0" axis="axisPage" fieldPosition="1"/>
    </format>
    <format dxfId="32">
      <pivotArea dataOnly="0" labelOnly="1" fieldPosition="0">
        <references count="1">
          <reference field="1" count="0"/>
        </references>
      </pivotArea>
    </format>
    <format dxfId="31">
      <pivotArea dataOnly="0" labelOnly="1" grandRow="1" outline="0" fieldPosition="0"/>
    </format>
    <format dxfId="30">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8E82A1-7B2A-47E2-B939-18A6B1828907}" name="PivotTable4" cacheId="39" applyNumberFormats="0" applyBorderFormats="0" applyFontFormats="0" applyPatternFormats="0" applyAlignmentFormats="0" applyWidthHeightFormats="1" dataCaption="Values" updatedVersion="8"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41">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0"/>
        </references>
      </pivotArea>
    </format>
    <format dxfId="37">
      <pivotArea dataOnly="0" labelOnly="1" grandRow="1" outline="0" fieldPosition="0"/>
    </format>
    <format dxfId="3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8E49AD-3ADE-4221-A721-F12F7EB29B2A}" name="PivotTable5" cacheId="17"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47">
      <pivotArea type="all" dataOnly="0" outline="0" fieldPosition="0"/>
    </format>
    <format dxfId="46">
      <pivotArea outline="0" collapsedLevelsAreSubtotals="1" fieldPosition="0"/>
    </format>
    <format dxfId="45">
      <pivotArea field="1" type="button" dataOnly="0" labelOnly="1" outline="0" axis="axisRow" fieldPosition="2"/>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20"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YMWD" xr10:uid="{FB9BED27-AD2C-4AB5-9A27-7C34B91BF5AD}" sourceName="[Dim_Period].[Period YMWD]">
  <pivotTables>
    <pivotTable tabId="2" name="PivotTable4"/>
  </pivotTables>
  <data>
    <olap pivotCacheId="632296982">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13C54-AAE2-488F-A936-DE33DE658CE9}" cache="Slicer_Period_YMWD" caption="Year" columnCount="2" level="1" rowHeight="241300"/>
  <slicer name="Month" xr10:uid="{42E886A1-39DE-498C-9739-138E60B24875}"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m_Period" xr10:uid="{F2AA2B47-FF1E-4625-BB89-6D44C39B9085}"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2033835191"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09C436C-60E9-42A2-801F-9CD98DD0FCB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25FF-2CCD-480B-AF56-599685491B61}">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1533-4B15-4117-98A9-07B6D360E0EB}">
  <sheetPr codeName="Sheet2"/>
  <dimension ref="A1:Q43"/>
  <sheetViews>
    <sheetView topLeftCell="B1" workbookViewId="0">
      <selection activeCell="Q1" sqref="Q1:Q1048576"/>
    </sheetView>
  </sheetViews>
  <sheetFormatPr defaultRowHeight="14.5" x14ac:dyDescent="0.35"/>
  <cols>
    <col min="10" max="13" width="14.5429687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6059-9822-4897-9EDA-E6E6F9C939DC}">
  <sheetPr codeName="Sheet3"/>
  <dimension ref="A1:I7"/>
  <sheetViews>
    <sheetView workbookViewId="0">
      <selection activeCell="I14" sqref="I14"/>
    </sheetView>
  </sheetViews>
  <sheetFormatPr defaultRowHeight="14.5" x14ac:dyDescent="0.35"/>
  <cols>
    <col min="1" max="1" width="34.453125" bestFit="1" customWidth="1"/>
    <col min="8" max="8" width="12.54296875" bestFit="1" customWidth="1"/>
    <col min="9" max="9" width="15.17968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13F73-7144-4DED-84C4-17BBDF3D6014}">
  <sheetPr codeName="Sheet4"/>
  <dimension ref="A1:BH50"/>
  <sheetViews>
    <sheetView tabSelected="1" topLeftCell="F4" workbookViewId="0">
      <selection activeCell="J9" sqref="J9"/>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54296875" customWidth="1"/>
    <col min="12" max="12" width="30.54296875" bestFit="1" customWidth="1"/>
    <col min="13" max="13" width="9.7265625" bestFit="1" customWidth="1"/>
    <col min="14" max="14" width="18.1796875" bestFit="1" customWidth="1"/>
    <col min="15" max="15" width="11.26953125" bestFit="1" customWidth="1"/>
    <col min="17" max="17" width="19.5429687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4" width="13.5429687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453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1790025023.1162403</v>
      </c>
      <c r="G5" s="3">
        <v>1750865933.9627936</v>
      </c>
      <c r="H5" s="3">
        <v>1329435621.8634884</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1940562557.4670374</v>
      </c>
      <c r="E6" s="2" t="s">
        <v>14</v>
      </c>
      <c r="F6" s="3">
        <v>179204117.83370402</v>
      </c>
      <c r="G6" s="3">
        <v>200501454.52993894</v>
      </c>
      <c r="H6" s="3">
        <v>108767242.95194712</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67834989.549999997</v>
      </c>
      <c r="BB6" s="3">
        <v>44751913.633566007</v>
      </c>
    </row>
    <row r="7" spans="1:60" x14ac:dyDescent="0.35">
      <c r="A7" s="2" t="s">
        <v>14</v>
      </c>
      <c r="B7" s="3">
        <v>145510909.54880494</v>
      </c>
      <c r="C7" s="3">
        <v>197509715.86955002</v>
      </c>
      <c r="E7" s="2" t="s">
        <v>15</v>
      </c>
      <c r="F7" s="3">
        <v>725774322.97612</v>
      </c>
      <c r="G7" s="3">
        <v>929758973.86220074</v>
      </c>
      <c r="H7" s="3">
        <v>518714221.0691753</v>
      </c>
      <c r="K7" s="1" t="s">
        <v>37</v>
      </c>
      <c r="L7" s="1" t="s">
        <v>46</v>
      </c>
      <c r="M7" s="1" t="s">
        <v>20</v>
      </c>
      <c r="N7" s="3">
        <v>3298526.11</v>
      </c>
      <c r="O7" s="3">
        <v>8940354.0099999979</v>
      </c>
      <c r="Q7" s="1" t="s">
        <v>37</v>
      </c>
      <c r="R7" s="1" t="s">
        <v>46</v>
      </c>
      <c r="S7" s="12">
        <v>140</v>
      </c>
      <c r="T7" s="12">
        <v>126</v>
      </c>
      <c r="U7" s="12">
        <v>23.421052631578949</v>
      </c>
      <c r="V7" s="12">
        <v>23.421052631578949</v>
      </c>
      <c r="W7" s="12">
        <v>18.473684210526315</v>
      </c>
      <c r="X7" s="12">
        <v>14.210526315789474</v>
      </c>
      <c r="Y7" s="12">
        <v>23.071428571428573</v>
      </c>
      <c r="Z7" s="12">
        <v>18.473684210526315</v>
      </c>
      <c r="AC7" s="1" t="s">
        <v>37</v>
      </c>
      <c r="AD7" s="1" t="s">
        <v>46</v>
      </c>
      <c r="AE7" s="12">
        <v>77</v>
      </c>
      <c r="AF7" s="12">
        <v>58</v>
      </c>
      <c r="AH7" s="1" t="s">
        <v>37</v>
      </c>
      <c r="AI7" s="1" t="s">
        <v>46</v>
      </c>
      <c r="AJ7" s="12">
        <v>48</v>
      </c>
      <c r="AK7" s="12">
        <v>46</v>
      </c>
      <c r="AM7" s="1" t="s">
        <v>37</v>
      </c>
      <c r="AN7" s="1" t="s">
        <v>46</v>
      </c>
      <c r="AO7" s="12">
        <v>14</v>
      </c>
      <c r="AP7" s="12">
        <v>14</v>
      </c>
      <c r="AR7" s="4" t="s">
        <v>48</v>
      </c>
      <c r="AS7" s="4" t="s">
        <v>43</v>
      </c>
      <c r="AT7" s="1" t="s">
        <v>141</v>
      </c>
      <c r="AU7" s="1" t="s">
        <v>140</v>
      </c>
      <c r="AV7" s="1" t="s">
        <v>21</v>
      </c>
      <c r="AY7" s="2" t="s">
        <v>162</v>
      </c>
      <c r="AZ7" s="3">
        <v>127033525.61069997</v>
      </c>
      <c r="BA7" s="3">
        <v>79124212.470000029</v>
      </c>
      <c r="BB7" s="3">
        <v>99834206.715707794</v>
      </c>
    </row>
    <row r="8" spans="1:60" x14ac:dyDescent="0.35">
      <c r="A8" s="2" t="s">
        <v>15</v>
      </c>
      <c r="B8" s="3">
        <v>825068004.5460434</v>
      </c>
      <c r="C8" s="3">
        <v>835635799.79853344</v>
      </c>
      <c r="E8" s="2" t="s">
        <v>16</v>
      </c>
      <c r="F8" s="3">
        <v>28905529.676633656</v>
      </c>
      <c r="G8" s="3">
        <v>27063736.73777001</v>
      </c>
      <c r="H8" s="3">
        <v>18006672.978149001</v>
      </c>
      <c r="K8" s="1" t="s">
        <v>37</v>
      </c>
      <c r="L8" s="1" t="s">
        <v>46</v>
      </c>
      <c r="M8" s="1" t="s">
        <v>15</v>
      </c>
      <c r="N8" s="3">
        <v>214701558.67476198</v>
      </c>
      <c r="O8" s="3">
        <v>113683331.08912897</v>
      </c>
      <c r="Q8" s="1" t="s">
        <v>38</v>
      </c>
      <c r="R8" s="1" t="s">
        <v>46</v>
      </c>
      <c r="S8" s="12">
        <v>162</v>
      </c>
      <c r="T8" s="12">
        <v>146</v>
      </c>
      <c r="U8" s="12">
        <v>26.315789473684209</v>
      </c>
      <c r="V8" s="12">
        <v>26.315789473684209</v>
      </c>
      <c r="W8" s="12">
        <v>20.157894736842106</v>
      </c>
      <c r="X8" s="12">
        <v>15.947368421052632</v>
      </c>
      <c r="Y8" s="12">
        <v>18.732876712328768</v>
      </c>
      <c r="Z8" s="12">
        <v>20.157894736842106</v>
      </c>
      <c r="AC8" s="1" t="s">
        <v>38</v>
      </c>
      <c r="AD8" s="1" t="s">
        <v>46</v>
      </c>
      <c r="AE8" s="12">
        <v>35</v>
      </c>
      <c r="AF8" s="12">
        <v>26</v>
      </c>
      <c r="AH8" s="1" t="s">
        <v>38</v>
      </c>
      <c r="AI8" s="1" t="s">
        <v>46</v>
      </c>
      <c r="AJ8" s="12">
        <v>126</v>
      </c>
      <c r="AK8" s="12">
        <v>97</v>
      </c>
      <c r="AM8" s="1" t="s">
        <v>38</v>
      </c>
      <c r="AN8" s="1" t="s">
        <v>46</v>
      </c>
      <c r="AO8" s="12">
        <v>1</v>
      </c>
      <c r="AP8" s="12">
        <v>1</v>
      </c>
      <c r="AR8" s="1" t="s">
        <v>37</v>
      </c>
      <c r="AS8" s="1" t="s">
        <v>46</v>
      </c>
      <c r="AT8" s="12">
        <v>979</v>
      </c>
      <c r="AU8" s="12">
        <v>189</v>
      </c>
      <c r="AV8" s="12">
        <v>1168</v>
      </c>
      <c r="AY8" s="2" t="s">
        <v>163</v>
      </c>
      <c r="AZ8" s="3">
        <v>127033525.61069997</v>
      </c>
      <c r="BA8" s="3">
        <v>59650865.870000057</v>
      </c>
      <c r="BB8" s="3">
        <v>70955179.609755963</v>
      </c>
    </row>
    <row r="9" spans="1:60" x14ac:dyDescent="0.35">
      <c r="A9" s="2" t="s">
        <v>16</v>
      </c>
      <c r="B9" s="3">
        <v>23185839.411154002</v>
      </c>
      <c r="C9" s="3">
        <v>32369936.411370009</v>
      </c>
      <c r="E9" s="2" t="s">
        <v>17</v>
      </c>
      <c r="F9" s="3">
        <v>1637113.3495420003</v>
      </c>
      <c r="G9" s="3">
        <v>5107230.7909499835</v>
      </c>
      <c r="H9" s="3">
        <v>264670.25</v>
      </c>
      <c r="K9" s="1" t="s">
        <v>37</v>
      </c>
      <c r="L9" s="1" t="s">
        <v>46</v>
      </c>
      <c r="M9" s="1" t="s">
        <v>14</v>
      </c>
      <c r="N9" s="3">
        <v>68189262.487884641</v>
      </c>
      <c r="O9" s="3">
        <v>40456890.146150976</v>
      </c>
      <c r="Q9" s="1" t="s">
        <v>39</v>
      </c>
      <c r="R9" s="1" t="s">
        <v>46</v>
      </c>
      <c r="S9" s="12">
        <v>151</v>
      </c>
      <c r="T9" s="12">
        <v>133</v>
      </c>
      <c r="U9" s="12">
        <v>25.210526315789473</v>
      </c>
      <c r="V9" s="12">
        <v>24.210526315789473</v>
      </c>
      <c r="W9" s="12">
        <v>18.684210526315791</v>
      </c>
      <c r="X9" s="12">
        <v>13.777777777777779</v>
      </c>
      <c r="Y9" s="12">
        <v>19.601503759398497</v>
      </c>
      <c r="Z9" s="12">
        <v>18.684210526315791</v>
      </c>
      <c r="AC9" s="1" t="s">
        <v>39</v>
      </c>
      <c r="AD9" s="1" t="s">
        <v>46</v>
      </c>
      <c r="AE9" s="12">
        <v>29</v>
      </c>
      <c r="AF9" s="12">
        <v>23</v>
      </c>
      <c r="AH9" s="1" t="s">
        <v>39</v>
      </c>
      <c r="AI9" s="1" t="s">
        <v>46</v>
      </c>
      <c r="AJ9" s="12">
        <v>117</v>
      </c>
      <c r="AK9" s="12">
        <v>88</v>
      </c>
      <c r="AM9" s="1" t="s">
        <v>39</v>
      </c>
      <c r="AN9" s="1" t="s">
        <v>46</v>
      </c>
      <c r="AO9" s="12">
        <v>3</v>
      </c>
      <c r="AP9" s="12">
        <v>3</v>
      </c>
      <c r="AR9" s="1" t="s">
        <v>38</v>
      </c>
      <c r="AS9" s="1" t="s">
        <v>46</v>
      </c>
      <c r="AT9" s="12">
        <v>832</v>
      </c>
      <c r="AU9" s="12">
        <v>135</v>
      </c>
      <c r="AV9" s="12">
        <v>967</v>
      </c>
      <c r="AY9" s="2" t="s">
        <v>164</v>
      </c>
      <c r="AZ9" s="3">
        <v>127033525.61069997</v>
      </c>
      <c r="BA9" s="3">
        <v>48214987.14000006</v>
      </c>
      <c r="BB9" s="3">
        <v>84994376.34224388</v>
      </c>
    </row>
    <row r="10" spans="1:60" x14ac:dyDescent="0.35">
      <c r="A10" s="2" t="s">
        <v>17</v>
      </c>
      <c r="B10" s="3">
        <v>27227149.034018982</v>
      </c>
      <c r="C10" s="3">
        <v>1007025.1835080001</v>
      </c>
      <c r="E10" s="2" t="s">
        <v>18</v>
      </c>
      <c r="F10" s="3">
        <v>32394861.795462344</v>
      </c>
      <c r="G10" s="3">
        <v>6346325.8587499829</v>
      </c>
      <c r="H10" s="3">
        <v>27511580.490000006</v>
      </c>
      <c r="K10" s="1" t="s">
        <v>37</v>
      </c>
      <c r="L10" s="1" t="s">
        <v>46</v>
      </c>
      <c r="M10" s="1" t="s">
        <v>13</v>
      </c>
      <c r="N10" s="3">
        <v>615024274.27389705</v>
      </c>
      <c r="O10" s="3">
        <v>405446725.79290015</v>
      </c>
      <c r="Q10" s="1" t="s">
        <v>40</v>
      </c>
      <c r="R10" s="1" t="s">
        <v>46</v>
      </c>
      <c r="S10" s="12">
        <v>150</v>
      </c>
      <c r="T10" s="12">
        <v>136</v>
      </c>
      <c r="U10" s="12">
        <v>24.94736842105263</v>
      </c>
      <c r="V10" s="12">
        <v>22.578947368421051</v>
      </c>
      <c r="W10" s="12">
        <v>17.736842105263158</v>
      </c>
      <c r="X10" s="12">
        <v>14.842105263157896</v>
      </c>
      <c r="Y10" s="12">
        <v>18.786764705882351</v>
      </c>
      <c r="Z10" s="12">
        <v>17.736842105263158</v>
      </c>
      <c r="AC10" s="1" t="s">
        <v>40</v>
      </c>
      <c r="AD10" s="1" t="s">
        <v>46</v>
      </c>
      <c r="AE10" s="12">
        <v>35</v>
      </c>
      <c r="AF10" s="12">
        <v>22</v>
      </c>
      <c r="AH10" s="1" t="s">
        <v>40</v>
      </c>
      <c r="AI10" s="1" t="s">
        <v>46</v>
      </c>
      <c r="AJ10" s="12">
        <v>110</v>
      </c>
      <c r="AK10" s="12">
        <v>83</v>
      </c>
      <c r="AM10" s="1" t="s">
        <v>40</v>
      </c>
      <c r="AN10" s="1" t="s">
        <v>46</v>
      </c>
      <c r="AO10" s="12">
        <v>2</v>
      </c>
      <c r="AP10" s="12">
        <v>2</v>
      </c>
      <c r="AR10" s="1" t="s">
        <v>39</v>
      </c>
      <c r="AS10" s="1" t="s">
        <v>46</v>
      </c>
      <c r="AT10" s="12">
        <v>765</v>
      </c>
      <c r="AU10" s="12">
        <v>129</v>
      </c>
      <c r="AV10" s="12">
        <v>894</v>
      </c>
      <c r="AY10" s="2" t="s">
        <v>165</v>
      </c>
      <c r="AZ10" s="3">
        <v>127033525.61069997</v>
      </c>
      <c r="BA10" s="3">
        <v>102086006.37000006</v>
      </c>
      <c r="BB10" s="3">
        <v>23379287.848538004</v>
      </c>
    </row>
    <row r="11" spans="1:60" x14ac:dyDescent="0.35">
      <c r="A11" s="2" t="s">
        <v>18</v>
      </c>
      <c r="B11" s="3"/>
      <c r="C11" s="3">
        <v>44310964.130000025</v>
      </c>
      <c r="E11" s="2" t="s">
        <v>19</v>
      </c>
      <c r="F11" s="3">
        <v>747828.98624600004</v>
      </c>
      <c r="G11" s="3">
        <v>2127433.303679998</v>
      </c>
      <c r="H11" s="3">
        <v>515224.89999999997</v>
      </c>
      <c r="K11" s="1" t="s">
        <v>37</v>
      </c>
      <c r="L11" s="1" t="s">
        <v>46</v>
      </c>
      <c r="M11" s="1" t="s">
        <v>19</v>
      </c>
      <c r="N11" s="3">
        <v>161081.04999999999</v>
      </c>
      <c r="O11" s="3">
        <v>203378.25</v>
      </c>
      <c r="Q11" s="1" t="s">
        <v>41</v>
      </c>
      <c r="R11" s="1" t="s">
        <v>46</v>
      </c>
      <c r="S11" s="12">
        <v>148</v>
      </c>
      <c r="T11" s="12">
        <v>131</v>
      </c>
      <c r="U11" s="12">
        <v>24.894736842105264</v>
      </c>
      <c r="V11" s="12">
        <v>22.421052631578949</v>
      </c>
      <c r="W11" s="12">
        <v>17</v>
      </c>
      <c r="X11" s="12">
        <v>14.111111111111111</v>
      </c>
      <c r="Y11" s="12">
        <v>20.847328244274809</v>
      </c>
      <c r="Z11" s="12">
        <v>17</v>
      </c>
      <c r="AC11" s="1" t="s">
        <v>41</v>
      </c>
      <c r="AD11" s="1" t="s">
        <v>46</v>
      </c>
      <c r="AE11" s="12">
        <v>40</v>
      </c>
      <c r="AF11" s="12">
        <v>30</v>
      </c>
      <c r="AH11" s="1" t="s">
        <v>41</v>
      </c>
      <c r="AI11" s="1" t="s">
        <v>46</v>
      </c>
      <c r="AJ11" s="12">
        <v>104</v>
      </c>
      <c r="AK11" s="12">
        <v>78</v>
      </c>
      <c r="AM11" s="1" t="s">
        <v>41</v>
      </c>
      <c r="AN11" s="1" t="s">
        <v>46</v>
      </c>
      <c r="AO11" s="12">
        <v>1</v>
      </c>
      <c r="AP11" s="12">
        <v>1</v>
      </c>
      <c r="AR11" s="1" t="s">
        <v>40</v>
      </c>
      <c r="AS11" s="1" t="s">
        <v>46</v>
      </c>
      <c r="AT11" s="12">
        <v>754</v>
      </c>
      <c r="AU11" s="12">
        <v>122</v>
      </c>
      <c r="AV11" s="12">
        <v>876</v>
      </c>
      <c r="AY11" s="2" t="s">
        <v>166</v>
      </c>
      <c r="AZ11" s="3">
        <v>127033525.61069997</v>
      </c>
      <c r="BA11" s="3">
        <v>178872854.57000032</v>
      </c>
      <c r="BB11" s="3">
        <v>51828303.012371987</v>
      </c>
    </row>
    <row r="12" spans="1:60" x14ac:dyDescent="0.35">
      <c r="A12" s="2" t="s">
        <v>19</v>
      </c>
      <c r="B12" s="3"/>
      <c r="C12" s="3">
        <v>248468.40747500001</v>
      </c>
      <c r="E12" s="2" t="s">
        <v>20</v>
      </c>
      <c r="F12" s="3">
        <v>3298526.11</v>
      </c>
      <c r="G12" s="3"/>
      <c r="H12" s="3">
        <v>8940354.0099999979</v>
      </c>
      <c r="K12" s="1" t="s">
        <v>37</v>
      </c>
      <c r="L12" s="1" t="s">
        <v>46</v>
      </c>
      <c r="M12" s="1" t="s">
        <v>17</v>
      </c>
      <c r="N12" s="3">
        <v>391014.38936700003</v>
      </c>
      <c r="O12" s="3">
        <v>26431.53</v>
      </c>
      <c r="Q12" s="1" t="s">
        <v>42</v>
      </c>
      <c r="R12" s="1" t="s">
        <v>47</v>
      </c>
      <c r="S12" s="12">
        <v>377</v>
      </c>
      <c r="T12" s="12">
        <v>223</v>
      </c>
      <c r="U12" s="12">
        <v>31</v>
      </c>
      <c r="V12" s="12">
        <v>31</v>
      </c>
      <c r="W12" s="12">
        <v>22.210526315789473</v>
      </c>
      <c r="X12" s="12">
        <v>15.157894736842104</v>
      </c>
      <c r="Y12" s="12">
        <v>14.977578475336323</v>
      </c>
      <c r="Z12" s="12">
        <v>22.210526315789473</v>
      </c>
      <c r="AC12" s="1" t="s">
        <v>42</v>
      </c>
      <c r="AD12" s="1" t="s">
        <v>47</v>
      </c>
      <c r="AE12" s="12">
        <v>4</v>
      </c>
      <c r="AF12" s="12">
        <v>2</v>
      </c>
      <c r="AH12" s="1" t="s">
        <v>42</v>
      </c>
      <c r="AI12" s="1" t="s">
        <v>47</v>
      </c>
      <c r="AJ12" s="12">
        <v>362</v>
      </c>
      <c r="AK12" s="12">
        <v>160</v>
      </c>
      <c r="AM12" s="1" t="s">
        <v>42</v>
      </c>
      <c r="AN12" s="1" t="s">
        <v>47</v>
      </c>
      <c r="AO12" s="12">
        <v>9</v>
      </c>
      <c r="AP12" s="12">
        <v>6</v>
      </c>
      <c r="AR12" s="1" t="s">
        <v>41</v>
      </c>
      <c r="AS12" s="1" t="s">
        <v>46</v>
      </c>
      <c r="AT12" s="12">
        <v>773</v>
      </c>
      <c r="AU12" s="12">
        <v>209</v>
      </c>
      <c r="AV12" s="12">
        <v>982</v>
      </c>
      <c r="AY12" s="2" t="s">
        <v>167</v>
      </c>
      <c r="AZ12" s="3">
        <v>127033525.61069997</v>
      </c>
      <c r="BA12" s="3">
        <v>99691426.61999996</v>
      </c>
      <c r="BB12" s="3">
        <v>112945527.52126871</v>
      </c>
    </row>
    <row r="13" spans="1:60" x14ac:dyDescent="0.35">
      <c r="A13" s="2" t="s">
        <v>20</v>
      </c>
      <c r="B13" s="3"/>
      <c r="C13" s="3">
        <v>9895578.3300000001</v>
      </c>
      <c r="E13" s="2" t="s">
        <v>159</v>
      </c>
      <c r="F13" s="3"/>
      <c r="G13" s="3"/>
      <c r="H13" s="3">
        <v>35153.15</v>
      </c>
      <c r="K13" s="1" t="s">
        <v>37</v>
      </c>
      <c r="L13" s="1" t="s">
        <v>46</v>
      </c>
      <c r="M13" s="1" t="s">
        <v>16</v>
      </c>
      <c r="N13" s="3">
        <v>8378833.073053997</v>
      </c>
      <c r="O13" s="3">
        <v>6077170.0568379983</v>
      </c>
      <c r="Q13" s="1" t="s">
        <v>21</v>
      </c>
      <c r="R13" s="1"/>
      <c r="S13" s="12">
        <v>1127</v>
      </c>
      <c r="T13" s="12">
        <v>894</v>
      </c>
      <c r="U13" s="12">
        <v>25.964912280701753</v>
      </c>
      <c r="V13" s="12">
        <v>24.991228070175438</v>
      </c>
      <c r="W13" s="12">
        <v>19.043859649122808</v>
      </c>
      <c r="X13" s="12">
        <v>14.6875</v>
      </c>
      <c r="Y13" s="12">
        <v>18.869127516778523</v>
      </c>
      <c r="Z13" s="12">
        <v>19.043859649122808</v>
      </c>
      <c r="AC13" s="1" t="s">
        <v>21</v>
      </c>
      <c r="AD13" s="1"/>
      <c r="AE13" s="12">
        <v>220</v>
      </c>
      <c r="AF13" s="12">
        <v>161</v>
      </c>
      <c r="AH13" s="1" t="s">
        <v>21</v>
      </c>
      <c r="AI13" s="1"/>
      <c r="AJ13" s="12">
        <v>866</v>
      </c>
      <c r="AK13" s="12">
        <v>551</v>
      </c>
      <c r="AM13" s="1" t="s">
        <v>21</v>
      </c>
      <c r="AN13" s="1"/>
      <c r="AO13" s="12">
        <v>30</v>
      </c>
      <c r="AP13" s="12">
        <v>27</v>
      </c>
      <c r="AR13" s="1" t="s">
        <v>42</v>
      </c>
      <c r="AS13" s="1" t="s">
        <v>47</v>
      </c>
      <c r="AT13" s="12">
        <v>858</v>
      </c>
      <c r="AU13" s="12">
        <v>143</v>
      </c>
      <c r="AV13" s="12">
        <v>1001</v>
      </c>
      <c r="AY13" s="2" t="s">
        <v>168</v>
      </c>
      <c r="AZ13" s="3">
        <v>127033525.61069997</v>
      </c>
      <c r="BA13" s="3">
        <v>99777403.589999959</v>
      </c>
      <c r="BB13" s="3">
        <v>136631036.29611284</v>
      </c>
    </row>
    <row r="14" spans="1:60" x14ac:dyDescent="0.35">
      <c r="A14" s="2" t="s">
        <v>21</v>
      </c>
      <c r="B14" s="3">
        <v>2437530272.1944351</v>
      </c>
      <c r="C14" s="3">
        <v>3061540045.5974741</v>
      </c>
      <c r="E14" s="2" t="s">
        <v>21</v>
      </c>
      <c r="F14" s="3">
        <v>2761987323.8439479</v>
      </c>
      <c r="G14" s="3">
        <v>2921771089.0461135</v>
      </c>
      <c r="H14" s="3">
        <v>2012190741.6627657</v>
      </c>
      <c r="K14" s="1" t="s">
        <v>37</v>
      </c>
      <c r="L14" s="1" t="s">
        <v>46</v>
      </c>
      <c r="M14" s="1" t="s">
        <v>18</v>
      </c>
      <c r="N14" s="3">
        <v>5839882.9133333331</v>
      </c>
      <c r="O14" s="3">
        <v>4836951.9400000013</v>
      </c>
      <c r="AR14" s="1" t="s">
        <v>21</v>
      </c>
      <c r="AS14" s="1"/>
      <c r="AT14" s="12">
        <v>4961</v>
      </c>
      <c r="AU14" s="12">
        <v>927</v>
      </c>
      <c r="AV14" s="12">
        <v>5888</v>
      </c>
      <c r="AY14" s="2" t="s">
        <v>169</v>
      </c>
      <c r="AZ14" s="3">
        <v>127033525.61069997</v>
      </c>
      <c r="BA14" s="3">
        <v>113439081.9000001</v>
      </c>
      <c r="BB14" s="3">
        <v>118409161.55671565</v>
      </c>
      <c r="BE14" s="14"/>
      <c r="BF14" s="15"/>
      <c r="BG14" s="15"/>
      <c r="BH14" s="10"/>
    </row>
    <row r="15" spans="1:60" x14ac:dyDescent="0.35">
      <c r="K15" s="1" t="s">
        <v>38</v>
      </c>
      <c r="L15" s="1" t="s">
        <v>46</v>
      </c>
      <c r="M15" s="1" t="s">
        <v>15</v>
      </c>
      <c r="N15" s="3">
        <v>64655793.515380658</v>
      </c>
      <c r="O15" s="3">
        <v>50926937.846360184</v>
      </c>
      <c r="AY15" s="2" t="s">
        <v>170</v>
      </c>
      <c r="AZ15" s="3">
        <v>127033525.61069997</v>
      </c>
      <c r="BA15" s="3">
        <v>143898655.64999983</v>
      </c>
      <c r="BB15" s="3">
        <v>78291161.003804997</v>
      </c>
      <c r="BE15" s="14"/>
      <c r="BF15" s="15"/>
      <c r="BG15" s="15"/>
      <c r="BH15" s="10"/>
    </row>
    <row r="16" spans="1:60" x14ac:dyDescent="0.35">
      <c r="K16" s="1" t="s">
        <v>38</v>
      </c>
      <c r="L16" s="1" t="s">
        <v>46</v>
      </c>
      <c r="M16" s="1" t="s">
        <v>14</v>
      </c>
      <c r="N16" s="3">
        <v>11443077.020619998</v>
      </c>
      <c r="O16" s="3">
        <v>13357205.560324991</v>
      </c>
      <c r="AY16" s="2" t="s">
        <v>171</v>
      </c>
      <c r="AZ16" s="3">
        <v>127033525.61069997</v>
      </c>
      <c r="BA16" s="3">
        <v>182187241.75999978</v>
      </c>
      <c r="BB16" s="3">
        <v>111839910.51470499</v>
      </c>
    </row>
    <row r="17" spans="11:54" x14ac:dyDescent="0.35">
      <c r="K17" s="1" t="s">
        <v>38</v>
      </c>
      <c r="L17" s="1" t="s">
        <v>46</v>
      </c>
      <c r="M17" s="1" t="s">
        <v>13</v>
      </c>
      <c r="N17" s="3">
        <v>146857176.64144662</v>
      </c>
      <c r="O17" s="3">
        <v>172721789.71939674</v>
      </c>
      <c r="AY17" s="2" t="s">
        <v>172</v>
      </c>
      <c r="AZ17" s="3">
        <v>127033525.61069997</v>
      </c>
      <c r="BA17" s="3">
        <v>198084417.50999939</v>
      </c>
      <c r="BB17" s="3">
        <v>134528147.82196814</v>
      </c>
    </row>
    <row r="18" spans="11:54" x14ac:dyDescent="0.35">
      <c r="K18" s="1" t="s">
        <v>38</v>
      </c>
      <c r="L18" s="1" t="s">
        <v>46</v>
      </c>
      <c r="M18" s="1" t="s">
        <v>19</v>
      </c>
      <c r="N18" s="3"/>
      <c r="O18" s="3">
        <v>13558.55</v>
      </c>
      <c r="AY18" s="2" t="s">
        <v>173</v>
      </c>
      <c r="AZ18" s="3">
        <v>127033525.61069997</v>
      </c>
      <c r="BA18" s="3">
        <v>106925301.57999991</v>
      </c>
      <c r="BB18" s="3">
        <v>176596055.55207893</v>
      </c>
    </row>
    <row r="19" spans="11:54" x14ac:dyDescent="0.35">
      <c r="K19" s="1" t="s">
        <v>38</v>
      </c>
      <c r="L19" s="1" t="s">
        <v>46</v>
      </c>
      <c r="M19" s="1" t="s">
        <v>17</v>
      </c>
      <c r="N19" s="3">
        <v>56156.146666666667</v>
      </c>
      <c r="O19" s="3"/>
      <c r="AY19" s="2" t="s">
        <v>174</v>
      </c>
      <c r="AZ19" s="3">
        <v>127033525.61069997</v>
      </c>
      <c r="BA19" s="3">
        <v>56712810.990000129</v>
      </c>
      <c r="BB19" s="3">
        <v>153981655.56634027</v>
      </c>
    </row>
    <row r="20" spans="11:54" x14ac:dyDescent="0.35">
      <c r="K20" s="1" t="s">
        <v>38</v>
      </c>
      <c r="L20" s="1" t="s">
        <v>46</v>
      </c>
      <c r="M20" s="1" t="s">
        <v>16</v>
      </c>
      <c r="N20" s="3">
        <v>2079990.8771713341</v>
      </c>
      <c r="O20" s="3">
        <v>1887747.6358499995</v>
      </c>
      <c r="AY20" s="2" t="s">
        <v>175</v>
      </c>
      <c r="AZ20" s="3">
        <v>127033525.61069997</v>
      </c>
      <c r="BA20" s="3">
        <v>135160619.31000018</v>
      </c>
      <c r="BB20" s="3">
        <v>111200687.75465986</v>
      </c>
    </row>
    <row r="21" spans="11:54" x14ac:dyDescent="0.35">
      <c r="K21" s="1" t="s">
        <v>38</v>
      </c>
      <c r="L21" s="1" t="s">
        <v>46</v>
      </c>
      <c r="M21" s="1" t="s">
        <v>18</v>
      </c>
      <c r="N21" s="3">
        <v>2078926.8066666669</v>
      </c>
      <c r="O21" s="3">
        <v>2015871.8100000005</v>
      </c>
      <c r="AY21" s="2" t="s">
        <v>176</v>
      </c>
      <c r="AZ21" s="3">
        <v>127033525.61069997</v>
      </c>
      <c r="BA21" s="3">
        <v>139626803.07999998</v>
      </c>
      <c r="BB21" s="3">
        <v>84225554.791078761</v>
      </c>
    </row>
    <row r="22" spans="11:54" x14ac:dyDescent="0.35">
      <c r="K22" s="1" t="s">
        <v>39</v>
      </c>
      <c r="L22" s="1" t="s">
        <v>46</v>
      </c>
      <c r="M22" s="1" t="s">
        <v>15</v>
      </c>
      <c r="N22" s="3">
        <v>154650944.01873699</v>
      </c>
      <c r="O22" s="3">
        <v>122523421.08971982</v>
      </c>
      <c r="AY22" s="2" t="s">
        <v>177</v>
      </c>
      <c r="AZ22" s="3">
        <v>127033525.61069997</v>
      </c>
      <c r="BA22" s="3">
        <v>183122730.94999915</v>
      </c>
      <c r="BB22" s="3">
        <v>66977942.976345092</v>
      </c>
    </row>
    <row r="23" spans="11:54" x14ac:dyDescent="0.35">
      <c r="K23" s="1" t="s">
        <v>39</v>
      </c>
      <c r="L23" s="1" t="s">
        <v>46</v>
      </c>
      <c r="M23" s="1" t="s">
        <v>14</v>
      </c>
      <c r="N23" s="3">
        <v>30494893.478794336</v>
      </c>
      <c r="O23" s="3">
        <v>15450539.040869005</v>
      </c>
      <c r="AY23" s="2" t="s">
        <v>178</v>
      </c>
      <c r="AZ23" s="3">
        <v>127033525.61069997</v>
      </c>
      <c r="BA23" s="3">
        <v>157858849.73999965</v>
      </c>
      <c r="BB23" s="3">
        <v>138273501.8370648</v>
      </c>
    </row>
    <row r="24" spans="11:54" x14ac:dyDescent="0.35">
      <c r="K24" s="1" t="s">
        <v>39</v>
      </c>
      <c r="L24" s="1" t="s">
        <v>46</v>
      </c>
      <c r="M24" s="1" t="s">
        <v>13</v>
      </c>
      <c r="N24" s="3">
        <v>305984619.02092564</v>
      </c>
      <c r="O24" s="3">
        <v>223667034.65452388</v>
      </c>
      <c r="AY24" s="2" t="s">
        <v>179</v>
      </c>
      <c r="AZ24" s="3">
        <v>127033525.61069997</v>
      </c>
      <c r="BA24" s="3">
        <v>121517638.60999992</v>
      </c>
      <c r="BB24" s="3">
        <v>212547131.3084299</v>
      </c>
    </row>
    <row r="25" spans="11:54" x14ac:dyDescent="0.35">
      <c r="K25" s="1" t="s">
        <v>39</v>
      </c>
      <c r="L25" s="1" t="s">
        <v>46</v>
      </c>
      <c r="M25" s="1" t="s">
        <v>19</v>
      </c>
      <c r="N25" s="3">
        <v>161260.62999999998</v>
      </c>
      <c r="O25" s="3">
        <v>27117.1</v>
      </c>
      <c r="AY25" s="2" t="s">
        <v>180</v>
      </c>
      <c r="AZ25" s="3">
        <v>127033525.61069997</v>
      </c>
      <c r="BA25" s="3"/>
      <c r="BB25" s="3"/>
    </row>
    <row r="26" spans="11:54" x14ac:dyDescent="0.35">
      <c r="K26" s="1" t="s">
        <v>39</v>
      </c>
      <c r="L26" s="1" t="s">
        <v>46</v>
      </c>
      <c r="M26" s="1" t="s">
        <v>17</v>
      </c>
      <c r="N26" s="3">
        <v>311411.38197933335</v>
      </c>
      <c r="O26" s="3">
        <v>44053.15</v>
      </c>
      <c r="AY26" s="2" t="s">
        <v>181</v>
      </c>
      <c r="AZ26" s="3">
        <v>127033525.61069997</v>
      </c>
      <c r="BA26" s="3"/>
      <c r="BB26" s="3"/>
    </row>
    <row r="27" spans="11:54" x14ac:dyDescent="0.35">
      <c r="K27" s="1" t="s">
        <v>39</v>
      </c>
      <c r="L27" s="1" t="s">
        <v>46</v>
      </c>
      <c r="M27" s="1" t="s">
        <v>16</v>
      </c>
      <c r="N27" s="3">
        <v>5469917.8278883332</v>
      </c>
      <c r="O27" s="3">
        <v>2336730.502696</v>
      </c>
      <c r="AY27" s="2" t="s">
        <v>182</v>
      </c>
      <c r="AZ27" s="3">
        <v>127033525.61069997</v>
      </c>
      <c r="BA27" s="3"/>
      <c r="BB27" s="3"/>
    </row>
    <row r="28" spans="11:54" x14ac:dyDescent="0.35">
      <c r="K28" s="1" t="s">
        <v>39</v>
      </c>
      <c r="L28" s="1" t="s">
        <v>46</v>
      </c>
      <c r="M28" s="1" t="s">
        <v>18</v>
      </c>
      <c r="N28" s="3">
        <v>5808490.5133333327</v>
      </c>
      <c r="O28" s="3">
        <v>7029706.7400000039</v>
      </c>
      <c r="AY28" s="2" t="s">
        <v>183</v>
      </c>
      <c r="AZ28" s="3">
        <v>127033525.61069997</v>
      </c>
      <c r="BA28" s="3"/>
      <c r="BB28" s="3"/>
    </row>
    <row r="29" spans="11:54" x14ac:dyDescent="0.35">
      <c r="K29" s="1" t="s">
        <v>40</v>
      </c>
      <c r="L29" s="1" t="s">
        <v>46</v>
      </c>
      <c r="M29" s="1" t="s">
        <v>15</v>
      </c>
      <c r="N29" s="3">
        <v>134054831.284693</v>
      </c>
      <c r="O29" s="3">
        <v>86508101.660634056</v>
      </c>
      <c r="AY29" s="2" t="s">
        <v>21</v>
      </c>
      <c r="AZ29" s="3">
        <v>2921771089.0460997</v>
      </c>
      <c r="BA29" s="3">
        <v>2273786897.2599988</v>
      </c>
      <c r="BB29" s="3">
        <v>2012190741.6627657</v>
      </c>
    </row>
    <row r="30" spans="11:54" x14ac:dyDescent="0.35">
      <c r="K30" s="1" t="s">
        <v>40</v>
      </c>
      <c r="L30" s="1" t="s">
        <v>46</v>
      </c>
      <c r="M30" s="1" t="s">
        <v>14</v>
      </c>
      <c r="N30" s="3">
        <v>24745253.523156989</v>
      </c>
      <c r="O30" s="3">
        <v>13256304.749973994</v>
      </c>
    </row>
    <row r="31" spans="11:54" x14ac:dyDescent="0.35">
      <c r="K31" s="1" t="s">
        <v>40</v>
      </c>
      <c r="L31" s="1" t="s">
        <v>46</v>
      </c>
      <c r="M31" s="1" t="s">
        <v>13</v>
      </c>
      <c r="N31" s="3">
        <v>282687387.94047976</v>
      </c>
      <c r="O31" s="3">
        <v>177693061.82444239</v>
      </c>
    </row>
    <row r="32" spans="11:54" x14ac:dyDescent="0.35">
      <c r="K32" s="1" t="s">
        <v>40</v>
      </c>
      <c r="L32" s="1" t="s">
        <v>46</v>
      </c>
      <c r="M32" s="1" t="s">
        <v>19</v>
      </c>
      <c r="N32" s="3">
        <v>39609.593333333331</v>
      </c>
      <c r="O32" s="3">
        <v>122026.95000000001</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3342507.0454840017</v>
      </c>
    </row>
    <row r="35" spans="11:15" x14ac:dyDescent="0.35">
      <c r="K35" s="1" t="s">
        <v>40</v>
      </c>
      <c r="L35" s="1" t="s">
        <v>46</v>
      </c>
      <c r="M35" s="1" t="s">
        <v>18</v>
      </c>
      <c r="N35" s="3">
        <v>3204633.6199999996</v>
      </c>
      <c r="O35" s="3">
        <v>3852381.7</v>
      </c>
    </row>
    <row r="36" spans="11:15" x14ac:dyDescent="0.35">
      <c r="K36" s="1" t="s">
        <v>41</v>
      </c>
      <c r="L36" s="1" t="s">
        <v>46</v>
      </c>
      <c r="M36" s="1" t="s">
        <v>15</v>
      </c>
      <c r="N36" s="3">
        <v>115943047.31015801</v>
      </c>
      <c r="O36" s="3">
        <v>104027564.80598168</v>
      </c>
    </row>
    <row r="37" spans="11:15" x14ac:dyDescent="0.35">
      <c r="K37" s="1" t="s">
        <v>41</v>
      </c>
      <c r="L37" s="1" t="s">
        <v>46</v>
      </c>
      <c r="M37" s="1" t="s">
        <v>14</v>
      </c>
      <c r="N37" s="3">
        <v>30807686.953566339</v>
      </c>
      <c r="O37" s="3">
        <v>17058782.303846978</v>
      </c>
    </row>
    <row r="38" spans="11:15" x14ac:dyDescent="0.35">
      <c r="K38" s="1" t="s">
        <v>41</v>
      </c>
      <c r="L38" s="1" t="s">
        <v>46</v>
      </c>
      <c r="M38" s="1" t="s">
        <v>13</v>
      </c>
      <c r="N38" s="3">
        <v>303145694.57543343</v>
      </c>
      <c r="O38" s="3">
        <v>260901106.11025816</v>
      </c>
    </row>
    <row r="39" spans="11:15" x14ac:dyDescent="0.35">
      <c r="K39" s="1" t="s">
        <v>41</v>
      </c>
      <c r="L39" s="1" t="s">
        <v>46</v>
      </c>
      <c r="M39" s="1" t="s">
        <v>19</v>
      </c>
      <c r="N39" s="3">
        <v>117747.71666666667</v>
      </c>
      <c r="O39" s="3">
        <v>54234.2</v>
      </c>
    </row>
    <row r="40" spans="11:15" x14ac:dyDescent="0.35">
      <c r="K40" s="1" t="s">
        <v>41</v>
      </c>
      <c r="L40" s="1" t="s">
        <v>46</v>
      </c>
      <c r="M40" s="1" t="s">
        <v>17</v>
      </c>
      <c r="N40" s="3">
        <v>326828.78234133328</v>
      </c>
      <c r="O40" s="3">
        <v>26431.53</v>
      </c>
    </row>
    <row r="41" spans="11:15" x14ac:dyDescent="0.35">
      <c r="K41" s="1" t="s">
        <v>41</v>
      </c>
      <c r="L41" s="1" t="s">
        <v>46</v>
      </c>
      <c r="M41" s="1" t="s">
        <v>16</v>
      </c>
      <c r="N41" s="3">
        <v>4554895.5633516656</v>
      </c>
      <c r="O41" s="3">
        <v>2164568.3825180004</v>
      </c>
    </row>
    <row r="42" spans="11:15" x14ac:dyDescent="0.35">
      <c r="K42" s="1" t="s">
        <v>41</v>
      </c>
      <c r="L42" s="1" t="s">
        <v>46</v>
      </c>
      <c r="M42" s="1" t="s">
        <v>18</v>
      </c>
      <c r="N42" s="3">
        <v>7475176.4466666644</v>
      </c>
      <c r="O42" s="3">
        <v>4543589.5000000009</v>
      </c>
    </row>
    <row r="43" spans="11:15" x14ac:dyDescent="0.35">
      <c r="K43" s="1" t="s">
        <v>42</v>
      </c>
      <c r="L43" s="1" t="s">
        <v>47</v>
      </c>
      <c r="M43" s="1" t="s">
        <v>15</v>
      </c>
      <c r="N43" s="3">
        <v>37643028.709056973</v>
      </c>
      <c r="O43" s="3">
        <v>35860266.436271049</v>
      </c>
    </row>
    <row r="44" spans="11:15" x14ac:dyDescent="0.35">
      <c r="K44" s="1" t="s">
        <v>42</v>
      </c>
      <c r="L44" s="1" t="s">
        <v>47</v>
      </c>
      <c r="M44" s="1" t="s">
        <v>14</v>
      </c>
      <c r="N44" s="3">
        <v>11312114.979593335</v>
      </c>
      <c r="O44" s="3">
        <v>8694096.8707809895</v>
      </c>
    </row>
    <row r="45" spans="11:15" x14ac:dyDescent="0.35">
      <c r="K45" s="1" t="s">
        <v>42</v>
      </c>
      <c r="L45" s="1" t="s">
        <v>47</v>
      </c>
      <c r="M45" s="1" t="s">
        <v>13</v>
      </c>
      <c r="N45" s="3">
        <v>128796712.27061236</v>
      </c>
      <c r="O45" s="3">
        <v>85654907.635857299</v>
      </c>
    </row>
    <row r="46" spans="11:15" x14ac:dyDescent="0.35">
      <c r="K46" s="1" t="s">
        <v>42</v>
      </c>
      <c r="L46" s="1" t="s">
        <v>47</v>
      </c>
      <c r="M46" s="1" t="s">
        <v>19</v>
      </c>
      <c r="N46" s="3">
        <v>67852.83</v>
      </c>
      <c r="O46" s="3">
        <v>94909.849999999991</v>
      </c>
    </row>
    <row r="47" spans="11:15" x14ac:dyDescent="0.35">
      <c r="K47" s="1" t="s">
        <v>42</v>
      </c>
      <c r="L47" s="1" t="s">
        <v>47</v>
      </c>
      <c r="M47" s="1" t="s">
        <v>17</v>
      </c>
      <c r="N47" s="3">
        <v>336936.90585433337</v>
      </c>
      <c r="O47" s="3">
        <v>141322.51</v>
      </c>
    </row>
    <row r="48" spans="11:15" x14ac:dyDescent="0.35">
      <c r="K48" s="1" t="s">
        <v>42</v>
      </c>
      <c r="L48" s="1" t="s">
        <v>47</v>
      </c>
      <c r="M48" s="1" t="s">
        <v>16</v>
      </c>
      <c r="N48" s="3">
        <v>3777961.3344606664</v>
      </c>
      <c r="O48" s="3">
        <v>2197949.3547629998</v>
      </c>
    </row>
    <row r="49" spans="11:15" x14ac:dyDescent="0.35">
      <c r="K49" s="1" t="s">
        <v>42</v>
      </c>
      <c r="L49" s="1" t="s">
        <v>47</v>
      </c>
      <c r="M49" s="1" t="s">
        <v>18</v>
      </c>
      <c r="N49" s="3">
        <v>5118219.916666667</v>
      </c>
      <c r="O49" s="3">
        <v>5158154.4799999995</v>
      </c>
    </row>
    <row r="50" spans="11:15" x14ac:dyDescent="0.35">
      <c r="K50" s="1" t="s">
        <v>21</v>
      </c>
      <c r="L50" s="1"/>
      <c r="M50" s="1"/>
      <c r="N50" s="3">
        <v>2744976818.0649509</v>
      </c>
      <c r="O50" s="3">
        <v>2003051645.6455767</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101E-A140-4D00-93DA-CC0E095307E8}">
  <sheetPr codeName="Sheet5"/>
  <dimension ref="A1:L10"/>
  <sheetViews>
    <sheetView workbookViewId="0">
      <selection activeCell="H14" sqref="H14"/>
    </sheetView>
  </sheetViews>
  <sheetFormatPr defaultRowHeight="14.5" x14ac:dyDescent="0.35"/>
  <cols>
    <col min="1" max="1" width="12.453125" bestFit="1" customWidth="1"/>
    <col min="3" max="7" width="16.1796875" style="6" bestFit="1" customWidth="1"/>
    <col min="8" max="8" width="14.1796875" bestFit="1" customWidth="1"/>
    <col min="9" max="9" width="12.5429687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1790025023.1162403</v>
      </c>
      <c r="E2" s="6">
        <f>SUMIF(Dsource!$A:$A,d.dashboard!$B2,Dsource!C:C)</f>
        <v>1940562557.4670374</v>
      </c>
      <c r="F2" s="6">
        <f>SUMIF(Dsource!$E:$E,$B2,Dsource!$G:$G)</f>
        <v>1750865933.9627936</v>
      </c>
      <c r="G2" s="6">
        <f>SUMIF(Dsource!$E:$E,$B2,Dsource!$H:$H)</f>
        <v>1329435621.8634884</v>
      </c>
      <c r="H2" s="9">
        <f>G2-F2</f>
        <v>-421430312.09930515</v>
      </c>
      <c r="I2" s="10">
        <f>IFERROR(G2/F2,0)</f>
        <v>0.75930178095048784</v>
      </c>
      <c r="J2" s="10">
        <f>IFERROR(G2/C2-1,0)</f>
        <v>-6.1489861239815813E-2</v>
      </c>
      <c r="K2" s="10">
        <f>IFERROR(G2/D2-1,0)</f>
        <v>-0.25730891764346142</v>
      </c>
      <c r="L2" s="10">
        <f>IFERROR(G2/E2-1,0)</f>
        <v>-0.31492256369268301</v>
      </c>
    </row>
    <row r="3" spans="1:12" x14ac:dyDescent="0.35">
      <c r="A3" t="s">
        <v>7</v>
      </c>
      <c r="B3" t="s">
        <v>14</v>
      </c>
      <c r="C3" s="6">
        <f>SUMIF(Dsource!$A:$A,d.dashboard!$B3,Dsource!B:B)</f>
        <v>145510909.54880494</v>
      </c>
      <c r="D3" s="6">
        <f>SUMIF(Dsource!$E:$E,$B3,Dsource!$F:$F)</f>
        <v>179204117.83370402</v>
      </c>
      <c r="E3" s="6">
        <f>SUMIF(Dsource!$A:$A,d.dashboard!$B3,Dsource!C:C)</f>
        <v>197509715.86955002</v>
      </c>
      <c r="F3" s="6">
        <f>SUMIF(Dsource!$E:$E,$B3,Dsource!$G:$G)</f>
        <v>200501454.52993894</v>
      </c>
      <c r="G3" s="6">
        <f>SUMIF(Dsource!$E:$E,$B3,Dsource!$H:$H)</f>
        <v>108767242.95194712</v>
      </c>
      <c r="H3" s="9">
        <f t="shared" ref="H3:H10" si="0">G3-F3</f>
        <v>-91734211.577991813</v>
      </c>
      <c r="I3" s="10">
        <f t="shared" ref="I3:I9" si="1">IFERROR(G3/F3,0)</f>
        <v>0.54247607932293562</v>
      </c>
      <c r="J3" s="10">
        <f t="shared" ref="J3:J9" si="2">IFERROR(G3/C3-1,0)</f>
        <v>-0.25251485755117109</v>
      </c>
      <c r="K3" s="10">
        <f t="shared" ref="K3:K9" si="3">IFERROR(H3/D3-1,0)</f>
        <v>-1.5118978999306165</v>
      </c>
      <c r="L3" s="10">
        <f t="shared" ref="L3:L9" si="4">IFERROR(G3/E3-1,0)</f>
        <v>-0.44930687347155607</v>
      </c>
    </row>
    <row r="4" spans="1:12" x14ac:dyDescent="0.35">
      <c r="A4" t="s">
        <v>7</v>
      </c>
      <c r="B4" t="s">
        <v>15</v>
      </c>
      <c r="C4" s="6">
        <f>SUMIF(Dsource!$A:$A,d.dashboard!$B4,Dsource!B:B)</f>
        <v>825068004.5460434</v>
      </c>
      <c r="D4" s="6">
        <f>SUMIF(Dsource!$E:$E,$B4,Dsource!$F:$F)</f>
        <v>725774322.97612</v>
      </c>
      <c r="E4" s="6">
        <f>SUMIF(Dsource!$A:$A,d.dashboard!$B4,Dsource!C:C)</f>
        <v>835635799.79853344</v>
      </c>
      <c r="F4" s="6">
        <f>SUMIF(Dsource!$E:$E,$B4,Dsource!$G:$G)</f>
        <v>929758973.86220074</v>
      </c>
      <c r="G4" s="6">
        <f>SUMIF(Dsource!$E:$E,$B4,Dsource!$H:$H)</f>
        <v>518714221.0691753</v>
      </c>
      <c r="H4" s="9">
        <f t="shared" si="0"/>
        <v>-411044752.79302543</v>
      </c>
      <c r="I4" s="10">
        <f t="shared" si="1"/>
        <v>0.55790181719295107</v>
      </c>
      <c r="J4" s="10">
        <f t="shared" si="2"/>
        <v>-0.37130731259591809</v>
      </c>
      <c r="K4" s="10">
        <f t="shared" si="3"/>
        <v>-1.5663533963388092</v>
      </c>
      <c r="L4" s="10">
        <f t="shared" si="4"/>
        <v>-0.37925801982845386</v>
      </c>
    </row>
    <row r="5" spans="1:12" x14ac:dyDescent="0.35">
      <c r="A5" t="s">
        <v>7</v>
      </c>
      <c r="B5" t="s">
        <v>16</v>
      </c>
      <c r="C5" s="6">
        <f>SUMIF(Dsource!$A:$A,d.dashboard!$B5,Dsource!B:B)</f>
        <v>23185839.411154002</v>
      </c>
      <c r="D5" s="6">
        <f>SUMIF(Dsource!$E:$E,$B5,Dsource!$F:$F)</f>
        <v>28905529.676633656</v>
      </c>
      <c r="E5" s="6">
        <f>SUMIF(Dsource!$A:$A,d.dashboard!$B5,Dsource!C:C)</f>
        <v>32369936.411370009</v>
      </c>
      <c r="F5" s="6">
        <f>SUMIF(Dsource!$E:$E,$B5,Dsource!$G:$G)</f>
        <v>27063736.73777001</v>
      </c>
      <c r="G5" s="6">
        <f>SUMIF(Dsource!$E:$E,$B5,Dsource!$H:$H)</f>
        <v>18006672.978149001</v>
      </c>
      <c r="H5" s="9">
        <f t="shared" si="0"/>
        <v>-9057063.7596210092</v>
      </c>
      <c r="I5" s="10">
        <f t="shared" si="1"/>
        <v>0.66534319161547939</v>
      </c>
      <c r="J5" s="10">
        <f t="shared" si="2"/>
        <v>-0.22337627468054755</v>
      </c>
      <c r="K5" s="10">
        <f t="shared" si="3"/>
        <v>-1.3133332570252971</v>
      </c>
      <c r="L5" s="10">
        <f t="shared" si="4"/>
        <v>-0.44372232464985262</v>
      </c>
    </row>
    <row r="6" spans="1:12" x14ac:dyDescent="0.35">
      <c r="A6" t="s">
        <v>7</v>
      </c>
      <c r="B6" t="s">
        <v>17</v>
      </c>
      <c r="C6" s="6">
        <f>SUMIF(Dsource!$A:$A,d.dashboard!$B6,Dsource!B:B)</f>
        <v>27227149.034018982</v>
      </c>
      <c r="D6" s="6">
        <f>SUMIF(Dsource!$E:$E,$B6,Dsource!$F:$F)</f>
        <v>1637113.3495420003</v>
      </c>
      <c r="E6" s="6">
        <f>SUMIF(Dsource!$A:$A,d.dashboard!$B6,Dsource!C:C)</f>
        <v>1007025.1835080001</v>
      </c>
      <c r="F6" s="6">
        <f>SUMIF(Dsource!$E:$E,$B6,Dsource!$G:$G)</f>
        <v>5107230.7909499835</v>
      </c>
      <c r="G6" s="6">
        <f>SUMIF(Dsource!$E:$E,$B6,Dsource!$H:$H)</f>
        <v>264670.25</v>
      </c>
      <c r="H6" s="9">
        <f t="shared" si="0"/>
        <v>-4842560.5409499835</v>
      </c>
      <c r="I6" s="10">
        <f t="shared" si="1"/>
        <v>5.1822653182032788E-2</v>
      </c>
      <c r="J6" s="10">
        <f t="shared" si="2"/>
        <v>-0.99027917870984927</v>
      </c>
      <c r="K6" s="10">
        <f t="shared" si="3"/>
        <v>-3.9579873270868755</v>
      </c>
      <c r="L6" s="10">
        <f t="shared" si="4"/>
        <v>-0.73717613587575448</v>
      </c>
    </row>
    <row r="7" spans="1:12" x14ac:dyDescent="0.35">
      <c r="A7" t="s">
        <v>7</v>
      </c>
      <c r="B7" t="s">
        <v>18</v>
      </c>
      <c r="C7" s="6">
        <f>SUMIF(Dsource!$A:$A,d.dashboard!$B7,Dsource!B:B)</f>
        <v>0</v>
      </c>
      <c r="D7" s="6">
        <f>SUMIF(Dsource!$E:$E,$B7,Dsource!$F:$F)</f>
        <v>32394861.795462344</v>
      </c>
      <c r="E7" s="6">
        <f>SUMIF(Dsource!$A:$A,d.dashboard!$B7,Dsource!C:C)</f>
        <v>44310964.130000025</v>
      </c>
      <c r="F7" s="6">
        <f>SUMIF(Dsource!$E:$E,$B7,Dsource!$G:$G)</f>
        <v>6346325.8587499829</v>
      </c>
      <c r="G7" s="6">
        <f>SUMIF(Dsource!$E:$E,$B7,Dsource!$H:$H)</f>
        <v>27511580.490000006</v>
      </c>
      <c r="H7" s="9">
        <f t="shared" si="0"/>
        <v>21165254.631250024</v>
      </c>
      <c r="I7" s="10">
        <f t="shared" si="1"/>
        <v>4.3350406364760605</v>
      </c>
      <c r="J7" s="10">
        <f t="shared" si="2"/>
        <v>0</v>
      </c>
      <c r="K7" s="10">
        <f t="shared" si="3"/>
        <v>-0.34664778739032276</v>
      </c>
      <c r="L7" s="10">
        <f t="shared" si="4"/>
        <v>-0.37912475997393758</v>
      </c>
    </row>
    <row r="8" spans="1:12" x14ac:dyDescent="0.35">
      <c r="A8" t="s">
        <v>7</v>
      </c>
      <c r="B8" t="s">
        <v>19</v>
      </c>
      <c r="C8" s="6">
        <f>SUMIF(Dsource!$A:$A,d.dashboard!$B8,Dsource!B:B)</f>
        <v>0</v>
      </c>
      <c r="D8" s="6">
        <f>SUMIF(Dsource!$E:$E,$B8,Dsource!$F:$F)</f>
        <v>747828.98624600004</v>
      </c>
      <c r="E8" s="6">
        <f>SUMIF(Dsource!$A:$A,d.dashboard!$B8,Dsource!C:C)</f>
        <v>248468.40747500001</v>
      </c>
      <c r="F8" s="6">
        <f>SUMIF(Dsource!$E:$E,$B8,Dsource!$G:$G)</f>
        <v>2127433.303679998</v>
      </c>
      <c r="G8" s="6">
        <f>SUMIF(Dsource!$E:$E,$B8,Dsource!$H:$H)</f>
        <v>515224.89999999997</v>
      </c>
      <c r="H8" s="9">
        <f t="shared" si="0"/>
        <v>-1612208.4036799981</v>
      </c>
      <c r="I8" s="10">
        <f t="shared" si="1"/>
        <v>0.24218145833703583</v>
      </c>
      <c r="J8" s="10">
        <f t="shared" si="2"/>
        <v>0</v>
      </c>
      <c r="K8" s="10">
        <f t="shared" si="3"/>
        <v>-3.1558517165442668</v>
      </c>
      <c r="L8" s="10">
        <f t="shared" si="4"/>
        <v>1.0736032610175603</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2761987323.8439488</v>
      </c>
      <c r="E10" s="6">
        <f t="shared" si="5"/>
        <v>3061540045.5974736</v>
      </c>
      <c r="F10" s="6">
        <f t="shared" si="5"/>
        <v>2921771089.046083</v>
      </c>
      <c r="G10" s="6">
        <f t="shared" si="5"/>
        <v>2012155588.5127599</v>
      </c>
      <c r="H10" s="9">
        <f t="shared" si="0"/>
        <v>-909615500.53332305</v>
      </c>
      <c r="I10" s="10">
        <f t="shared" ref="I10" si="6">IFERROR(G10/F10,0)</f>
        <v>0.68867667150806822</v>
      </c>
      <c r="J10" s="10">
        <f t="shared" ref="J10" si="7">IFERROR(G10/C10-1,0)</f>
        <v>-0.17451052343186813</v>
      </c>
      <c r="K10" s="10">
        <f t="shared" ref="K10" si="8">IFERROR(H10/D10-1,0)</f>
        <v>-1.3293336984861253</v>
      </c>
      <c r="L10" s="10">
        <f t="shared" ref="L10" si="9">IFERROR(G10/E10-1,0)</f>
        <v>-0.34276359004146928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5A76-A9D4-422C-A21B-CB3028DF4877}">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D3BB-72F7-4CB6-B2B6-71C069AFFBF1}">
  <dimension ref="A1:D24"/>
  <sheetViews>
    <sheetView topLeftCell="A13" workbookViewId="0">
      <selection activeCell="A26" sqref="A26:D28"/>
    </sheetView>
  </sheetViews>
  <sheetFormatPr defaultRowHeight="14.5" x14ac:dyDescent="0.35"/>
  <cols>
    <col min="1" max="1" width="9.453125" bestFit="1" customWidth="1"/>
    <col min="2" max="4" width="14.5429687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67834989.549999997</v>
      </c>
      <c r="D2" s="6">
        <f>Dsource!BB6</f>
        <v>44751913.633566007</v>
      </c>
    </row>
    <row r="3" spans="1:4" x14ac:dyDescent="0.35">
      <c r="A3" t="str">
        <f>Dsource!AY7</f>
        <v>6/3/2025</v>
      </c>
      <c r="B3" s="6">
        <f>Dsource!AZ7</f>
        <v>127033525.61069997</v>
      </c>
      <c r="C3" s="6">
        <f>Dsource!BA7</f>
        <v>79124212.470000029</v>
      </c>
      <c r="D3" s="6">
        <f>Dsource!BB7</f>
        <v>99834206.715707794</v>
      </c>
    </row>
    <row r="4" spans="1:4" x14ac:dyDescent="0.35">
      <c r="A4" t="str">
        <f>Dsource!AY8</f>
        <v>6/4/2025</v>
      </c>
      <c r="B4" s="6">
        <f>Dsource!AZ8</f>
        <v>127033525.61069997</v>
      </c>
      <c r="C4" s="6">
        <f>Dsource!BA8</f>
        <v>59650865.870000057</v>
      </c>
      <c r="D4" s="6">
        <f>Dsource!BB8</f>
        <v>70955179.609755963</v>
      </c>
    </row>
    <row r="5" spans="1:4" x14ac:dyDescent="0.35">
      <c r="A5" t="str">
        <f>Dsource!AY9</f>
        <v>6/5/2025</v>
      </c>
      <c r="B5" s="6">
        <f>Dsource!AZ9</f>
        <v>127033525.61069997</v>
      </c>
      <c r="C5" s="6">
        <f>Dsource!BA9</f>
        <v>48214987.14000006</v>
      </c>
      <c r="D5" s="6">
        <f>Dsource!BB9</f>
        <v>84994376.34224388</v>
      </c>
    </row>
    <row r="6" spans="1:4" x14ac:dyDescent="0.35">
      <c r="A6" t="str">
        <f>Dsource!AY10</f>
        <v>6/7/2025</v>
      </c>
      <c r="B6" s="6">
        <f>Dsource!AZ10</f>
        <v>127033525.61069997</v>
      </c>
      <c r="C6" s="6">
        <f>Dsource!BA10</f>
        <v>102086006.37000006</v>
      </c>
      <c r="D6" s="6">
        <f>Dsource!BB10</f>
        <v>23379287.848538004</v>
      </c>
    </row>
    <row r="7" spans="1:4" x14ac:dyDescent="0.35">
      <c r="A7" t="str">
        <f>Dsource!AY11</f>
        <v>6/9/2025</v>
      </c>
      <c r="B7" s="6">
        <f>Dsource!AZ11</f>
        <v>127033525.61069997</v>
      </c>
      <c r="C7" s="6">
        <f>Dsource!BA11</f>
        <v>178872854.57000032</v>
      </c>
      <c r="D7" s="6">
        <f>Dsource!BB11</f>
        <v>51828303.012371987</v>
      </c>
    </row>
    <row r="8" spans="1:4" x14ac:dyDescent="0.35">
      <c r="A8" t="str">
        <f>Dsource!AY12</f>
        <v>6/10/2025</v>
      </c>
      <c r="B8" s="6">
        <f>Dsource!AZ12</f>
        <v>127033525.61069997</v>
      </c>
      <c r="C8" s="6">
        <f>Dsource!BA12</f>
        <v>99691426.61999996</v>
      </c>
      <c r="D8" s="6">
        <f>Dsource!BB12</f>
        <v>112945527.52126871</v>
      </c>
    </row>
    <row r="9" spans="1:4" x14ac:dyDescent="0.35">
      <c r="A9" t="str">
        <f>Dsource!AY13</f>
        <v>6/11/2025</v>
      </c>
      <c r="B9" s="6">
        <f>Dsource!AZ13</f>
        <v>127033525.61069997</v>
      </c>
      <c r="C9" s="6">
        <f>Dsource!BA13</f>
        <v>99777403.589999959</v>
      </c>
      <c r="D9" s="6">
        <f>Dsource!BB13</f>
        <v>136631036.29611284</v>
      </c>
    </row>
    <row r="10" spans="1:4" x14ac:dyDescent="0.35">
      <c r="A10" t="str">
        <f>Dsource!AY14</f>
        <v>6/12/2025</v>
      </c>
      <c r="B10" s="6">
        <f>Dsource!AZ14</f>
        <v>127033525.61069997</v>
      </c>
      <c r="C10" s="6">
        <f>Dsource!BA14</f>
        <v>113439081.9000001</v>
      </c>
      <c r="D10" s="6">
        <f>Dsource!BB14</f>
        <v>118409161.55671565</v>
      </c>
    </row>
    <row r="11" spans="1:4" x14ac:dyDescent="0.35">
      <c r="A11" t="str">
        <f>Dsource!AY15</f>
        <v>6/13/2025</v>
      </c>
      <c r="B11" s="6">
        <f>Dsource!AZ15</f>
        <v>127033525.61069997</v>
      </c>
      <c r="C11" s="6">
        <f>Dsource!BA15</f>
        <v>143898655.64999983</v>
      </c>
      <c r="D11" s="6">
        <f>Dsource!BB15</f>
        <v>78291161.003804997</v>
      </c>
    </row>
    <row r="12" spans="1:4" x14ac:dyDescent="0.35">
      <c r="A12" t="str">
        <f>Dsource!AY16</f>
        <v>6/14/2025</v>
      </c>
      <c r="B12" s="6">
        <f>Dsource!AZ16</f>
        <v>127033525.61069997</v>
      </c>
      <c r="C12" s="6">
        <f>Dsource!BA16</f>
        <v>182187241.75999978</v>
      </c>
      <c r="D12" s="6">
        <f>Dsource!BB16</f>
        <v>111839910.51470499</v>
      </c>
    </row>
    <row r="13" spans="1:4" x14ac:dyDescent="0.35">
      <c r="A13" t="str">
        <f>Dsource!AY17</f>
        <v>6/16/2025</v>
      </c>
      <c r="B13" s="6">
        <f>Dsource!AZ17</f>
        <v>127033525.61069997</v>
      </c>
      <c r="C13" s="6">
        <f>Dsource!BA17</f>
        <v>198084417.50999939</v>
      </c>
      <c r="D13" s="6">
        <f>Dsource!BB17</f>
        <v>134528147.82196814</v>
      </c>
    </row>
    <row r="14" spans="1:4" x14ac:dyDescent="0.35">
      <c r="A14" t="str">
        <f>Dsource!AY18</f>
        <v>6/17/2025</v>
      </c>
      <c r="B14" s="6">
        <f>Dsource!AZ18</f>
        <v>127033525.61069997</v>
      </c>
      <c r="C14" s="6">
        <f>Dsource!BA18</f>
        <v>106925301.57999991</v>
      </c>
      <c r="D14" s="6">
        <f>Dsource!BB18</f>
        <v>176596055.55207893</v>
      </c>
    </row>
    <row r="15" spans="1:4" x14ac:dyDescent="0.35">
      <c r="A15" t="str">
        <f>Dsource!AY19</f>
        <v>6/18/2025</v>
      </c>
      <c r="B15" s="6">
        <f>Dsource!AZ19</f>
        <v>127033525.61069997</v>
      </c>
      <c r="C15" s="6">
        <f>Dsource!BA19</f>
        <v>56712810.990000129</v>
      </c>
      <c r="D15" s="6">
        <f>Dsource!BB19</f>
        <v>153981655.56634027</v>
      </c>
    </row>
    <row r="16" spans="1:4" x14ac:dyDescent="0.35">
      <c r="A16" t="str">
        <f>Dsource!AY20</f>
        <v>6/19/2025</v>
      </c>
      <c r="B16" s="6">
        <f>Dsource!AZ20</f>
        <v>127033525.61069997</v>
      </c>
      <c r="C16" s="6">
        <f>Dsource!BA20</f>
        <v>135160619.31000018</v>
      </c>
      <c r="D16" s="6">
        <f>Dsource!BB20</f>
        <v>111200687.75465986</v>
      </c>
    </row>
    <row r="17" spans="1:4" x14ac:dyDescent="0.35">
      <c r="A17" t="str">
        <f>Dsource!AY21</f>
        <v>6/20/2025</v>
      </c>
      <c r="B17" s="6">
        <f>Dsource!AZ21</f>
        <v>127033525.61069997</v>
      </c>
      <c r="C17" s="6">
        <f>Dsource!BA21</f>
        <v>139626803.07999998</v>
      </c>
      <c r="D17" s="6">
        <f>Dsource!BB21</f>
        <v>84225554.791078761</v>
      </c>
    </row>
    <row r="18" spans="1:4" x14ac:dyDescent="0.35">
      <c r="A18" t="str">
        <f>Dsource!AY22</f>
        <v>6/21/2025</v>
      </c>
      <c r="B18" s="6">
        <f>Dsource!AZ22</f>
        <v>127033525.61069997</v>
      </c>
      <c r="C18" s="6">
        <f>Dsource!BA22</f>
        <v>183122730.94999915</v>
      </c>
      <c r="D18" s="6">
        <f>Dsource!BB22</f>
        <v>66977942.976345092</v>
      </c>
    </row>
    <row r="19" spans="1:4" x14ac:dyDescent="0.35">
      <c r="A19" t="str">
        <f>Dsource!AY23</f>
        <v>6/23/2025</v>
      </c>
      <c r="B19" s="6">
        <f>Dsource!AZ23</f>
        <v>127033525.61069997</v>
      </c>
      <c r="C19" s="6">
        <f>Dsource!BA23</f>
        <v>157858849.73999965</v>
      </c>
      <c r="D19" s="6">
        <f>Dsource!BB23</f>
        <v>138273501.8370648</v>
      </c>
    </row>
    <row r="20" spans="1:4" x14ac:dyDescent="0.35">
      <c r="A20" t="str">
        <f>Dsource!AY24</f>
        <v>6/24/2025</v>
      </c>
      <c r="B20" s="6">
        <f>Dsource!AZ24</f>
        <v>127033525.61069997</v>
      </c>
      <c r="C20" s="6">
        <f>Dsource!BA24</f>
        <v>121517638.60999992</v>
      </c>
      <c r="D20" s="6">
        <f>Dsource!BB24</f>
        <v>212547131.3084299</v>
      </c>
    </row>
    <row r="21" spans="1:4" x14ac:dyDescent="0.35">
      <c r="A21" t="str">
        <f>Dsource!AY25</f>
        <v>6/25/2025</v>
      </c>
      <c r="B21" s="6">
        <f>Dsource!AZ25</f>
        <v>127033525.61069997</v>
      </c>
      <c r="C21" s="6">
        <f>Dsource!BA25</f>
        <v>0</v>
      </c>
      <c r="D21" s="6">
        <f>Dsource!BB25</f>
        <v>0</v>
      </c>
    </row>
    <row r="22" spans="1:4" x14ac:dyDescent="0.35">
      <c r="A22" t="str">
        <f>Dsource!AY26</f>
        <v>6/26/2025</v>
      </c>
      <c r="B22" s="6">
        <f>Dsource!AZ26</f>
        <v>127033525.61069997</v>
      </c>
      <c r="C22" s="6">
        <f>Dsource!BA26</f>
        <v>0</v>
      </c>
      <c r="D22" s="6">
        <f>Dsource!BB26</f>
        <v>0</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35AF-542D-49ED-9F36-C8CA83AEB93A}">
  <sheetPr codeName="Sheet6"/>
  <dimension ref="A1:M7"/>
  <sheetViews>
    <sheetView topLeftCell="D1" workbookViewId="0">
      <selection activeCell="E13" sqref="E13"/>
    </sheetView>
  </sheetViews>
  <sheetFormatPr defaultRowHeight="14.5" x14ac:dyDescent="0.35"/>
  <cols>
    <col min="1" max="1" width="12.453125" bestFit="1" customWidth="1"/>
    <col min="2" max="2" width="12.81640625" bestFit="1" customWidth="1"/>
    <col min="3" max="3" width="17.54296875" bestFit="1" customWidth="1"/>
    <col min="4" max="4" width="32.81640625" bestFit="1" customWidth="1"/>
    <col min="5" max="5" width="13.54296875" style="6" bestFit="1" customWidth="1"/>
    <col min="6" max="6" width="14.54296875" style="6" bestFit="1" customWidth="1"/>
    <col min="8" max="8" width="12.54296875" bestFit="1" customWidth="1"/>
    <col min="10" max="10" width="13.1796875" bestFit="1" customWidth="1"/>
    <col min="11" max="11" width="15.54296875" bestFit="1" customWidth="1"/>
    <col min="12" max="12" width="13.1796875" bestFit="1" customWidth="1"/>
    <col min="13" max="13" width="15.5429687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579671232.81501818</v>
      </c>
      <c r="G2" s="10">
        <f>F2/E2</f>
        <v>0.5796712328150182</v>
      </c>
      <c r="H2" s="9">
        <f>F2-E2</f>
        <v>-420328767.18498182</v>
      </c>
      <c r="I2">
        <f>RANK(G2,$G$2:$G$7,0)</f>
        <v>6</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240923111.12193194</v>
      </c>
      <c r="G3" s="10">
        <f t="shared" ref="G3:G7" si="0">F3/E3</f>
        <v>0.68835174606266269</v>
      </c>
      <c r="H3" s="9">
        <f t="shared" ref="H3:H7" si="1">F3-E3</f>
        <v>-109076888.87806806</v>
      </c>
      <c r="I3">
        <f t="shared" ref="I3:I7" si="2">RANK(G3,$G$2:$G$7,0)</f>
        <v>4</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371078602.27780873</v>
      </c>
      <c r="G4" s="10">
        <f t="shared" si="0"/>
        <v>0.73147763114095943</v>
      </c>
      <c r="H4" s="9">
        <f t="shared" si="1"/>
        <v>-136221397.72219127</v>
      </c>
      <c r="I4">
        <f t="shared" si="2"/>
        <v>2</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284800815.46053439</v>
      </c>
      <c r="G5" s="10">
        <f t="shared" si="0"/>
        <v>0.60211588892290568</v>
      </c>
      <c r="H5" s="9">
        <f t="shared" si="1"/>
        <v>-188199184.53946561</v>
      </c>
      <c r="I5">
        <f t="shared" si="2"/>
        <v>5</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388776276.83260477</v>
      </c>
      <c r="G6" s="10">
        <f t="shared" si="0"/>
        <v>0.82771189447009741</v>
      </c>
      <c r="H6" s="9">
        <f t="shared" si="1"/>
        <v>-80923723.167395234</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137801607.13767233</v>
      </c>
      <c r="G7" s="10">
        <f t="shared" si="0"/>
        <v>0.68900803568836166</v>
      </c>
      <c r="H7" s="9">
        <f t="shared" si="1"/>
        <v>-62198392.862327665</v>
      </c>
      <c r="I7">
        <f t="shared" si="2"/>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A638-EAEF-4107-8DC5-402C87378ECD}">
  <sheetPr codeName="Sheet7"/>
  <dimension ref="A1:M49"/>
  <sheetViews>
    <sheetView topLeftCell="B1" workbookViewId="0">
      <selection activeCell="B1" sqref="B1:M19"/>
    </sheetView>
  </sheetViews>
  <sheetFormatPr defaultRowHeight="14.5" x14ac:dyDescent="0.35"/>
  <cols>
    <col min="1" max="1" width="12.453125" bestFit="1" customWidth="1"/>
    <col min="4" max="4" width="12.81640625" bestFit="1" customWidth="1"/>
    <col min="5" max="5" width="17.54296875" bestFit="1" customWidth="1"/>
    <col min="6" max="6" width="14" bestFit="1" customWidth="1"/>
    <col min="7" max="7" width="32.81640625" bestFit="1" customWidth="1"/>
    <col min="8" max="10" width="14.5429687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214701558.67476198</v>
      </c>
      <c r="I2" s="5">
        <f>SUMIFS(TargetSalesBTI!$L:$L,TargetSalesBTI!$P:$P,d.salesmanlob!$M2,TargetSalesBTI!$G:$G,d.salesmanlob!$E2)</f>
        <v>292564000</v>
      </c>
      <c r="J2" s="5">
        <f>SUMIFS(Dsource!$O:$O,Dsource!$K:$K,d.salesmanlob!$E2,Dsource!$M:$M,d.salesmanlob!$M2)</f>
        <v>113683331.08912897</v>
      </c>
      <c r="K2" s="10">
        <f>IFERROR(J2/I2,0)</f>
        <v>0.38857593924450368</v>
      </c>
      <c r="L2" s="10">
        <f>IFERROR(J2/H2-1,0)</f>
        <v>-0.47050532939380862</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122523421.08971982</v>
      </c>
      <c r="K3" s="10">
        <f t="shared" ref="K3:K49" si="0">IFERROR(J3/I3,0)</f>
        <v>0.59676116139045465</v>
      </c>
      <c r="L3" s="10">
        <f t="shared" ref="L3:L49" si="1">IFERROR(J3/H3-1,0)</f>
        <v>-0.20774217146146035</v>
      </c>
      <c r="M3" t="s">
        <v>15</v>
      </c>
    </row>
    <row r="4" spans="1:13" x14ac:dyDescent="0.35">
      <c r="A4" t="s">
        <v>7</v>
      </c>
      <c r="B4" t="s">
        <v>51</v>
      </c>
      <c r="C4" t="s">
        <v>52</v>
      </c>
      <c r="D4" t="s">
        <v>59</v>
      </c>
      <c r="E4" t="s">
        <v>41</v>
      </c>
      <c r="F4" t="s">
        <v>54</v>
      </c>
      <c r="G4" t="s">
        <v>46</v>
      </c>
      <c r="H4" s="5">
        <f>SUMIFS(Dsource!$N:$N,Dsource!$K:$K,d.salesmanlob!$E4,Dsource!$M:$M,d.salesmanlob!$M4)</f>
        <v>115943047.31015801</v>
      </c>
      <c r="I4" s="5">
        <f>SUMIFS(TargetSalesBTI!$L:$L,TargetSalesBTI!$P:$P,d.salesmanlob!$M4,TargetSalesBTI!$G:$G,d.salesmanlob!$E4)</f>
        <v>117564000</v>
      </c>
      <c r="J4" s="5">
        <f>SUMIFS(Dsource!$O:$O,Dsource!$K:$K,d.salesmanlob!$E4,Dsource!$M:$M,d.salesmanlob!$M4)</f>
        <v>104027564.80598168</v>
      </c>
      <c r="K4" s="10">
        <f t="shared" si="0"/>
        <v>0.88485901131283118</v>
      </c>
      <c r="L4" s="10">
        <f t="shared" si="1"/>
        <v>-0.10277013396328416</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86508101.660634056</v>
      </c>
      <c r="K5" s="10">
        <f t="shared" si="0"/>
        <v>0.52377092865657193</v>
      </c>
      <c r="L5" s="10">
        <f t="shared" si="1"/>
        <v>-0.35468120893818211</v>
      </c>
      <c r="M5" t="s">
        <v>15</v>
      </c>
    </row>
    <row r="6" spans="1:13" x14ac:dyDescent="0.35">
      <c r="A6" t="s">
        <v>7</v>
      </c>
      <c r="B6" t="s">
        <v>51</v>
      </c>
      <c r="C6" t="s">
        <v>52</v>
      </c>
      <c r="D6" t="s">
        <v>61</v>
      </c>
      <c r="E6" t="s">
        <v>38</v>
      </c>
      <c r="F6" t="s">
        <v>54</v>
      </c>
      <c r="G6" t="s">
        <v>46</v>
      </c>
      <c r="H6" s="5">
        <f>SUMIFS(Dsource!$N:$N,Dsource!$K:$K,d.salesmanlob!$E6,Dsource!$M:$M,d.salesmanlob!$M6)</f>
        <v>64655793.515380658</v>
      </c>
      <c r="I6" s="5">
        <f>SUMIFS(TargetSalesBTI!$L:$L,TargetSalesBTI!$P:$P,d.salesmanlob!$M6,TargetSalesBTI!$G:$G,d.salesmanlob!$E6)</f>
        <v>105314000</v>
      </c>
      <c r="J6" s="5">
        <f>SUMIFS(Dsource!$O:$O,Dsource!$K:$K,d.salesmanlob!$E6,Dsource!$M:$M,d.salesmanlob!$M6)</f>
        <v>50926937.846360184</v>
      </c>
      <c r="K6" s="10">
        <f t="shared" si="0"/>
        <v>0.48357234409822231</v>
      </c>
      <c r="L6" s="10">
        <f t="shared" si="1"/>
        <v>-0.21233759455375922</v>
      </c>
      <c r="M6" t="s">
        <v>15</v>
      </c>
    </row>
    <row r="7" spans="1:13" x14ac:dyDescent="0.35">
      <c r="A7" t="s">
        <v>7</v>
      </c>
      <c r="B7" t="s">
        <v>51</v>
      </c>
      <c r="C7" t="s">
        <v>52</v>
      </c>
      <c r="D7" t="s">
        <v>62</v>
      </c>
      <c r="E7" t="s">
        <v>42</v>
      </c>
      <c r="F7" t="s">
        <v>63</v>
      </c>
      <c r="G7" t="s">
        <v>47</v>
      </c>
      <c r="H7" s="5">
        <f>SUMIFS(Dsource!$N:$N,Dsource!$K:$K,d.salesmanlob!$E7,Dsource!$M:$M,d.salesmanlob!$M7)</f>
        <v>37643028.709056973</v>
      </c>
      <c r="I7" s="5">
        <f>SUMIFS(TargetSalesBTI!$L:$L,TargetSalesBTI!$P:$P,d.salesmanlob!$M7,TargetSalesBTI!$G:$G,d.salesmanlob!$E7)</f>
        <v>43564000</v>
      </c>
      <c r="J7" s="5">
        <f>SUMIFS(Dsource!$O:$O,Dsource!$K:$K,d.salesmanlob!$E7,Dsource!$M:$M,d.salesmanlob!$M7)</f>
        <v>35860266.436271049</v>
      </c>
      <c r="K7" s="10">
        <f t="shared" si="0"/>
        <v>0.82316285089227459</v>
      </c>
      <c r="L7" s="10">
        <f t="shared" si="1"/>
        <v>-4.7359692721988367E-2</v>
      </c>
      <c r="M7" t="s">
        <v>15</v>
      </c>
    </row>
    <row r="8" spans="1:13" x14ac:dyDescent="0.35">
      <c r="A8" t="s">
        <v>7</v>
      </c>
      <c r="B8" t="s">
        <v>51</v>
      </c>
      <c r="C8" t="s">
        <v>52</v>
      </c>
      <c r="D8" t="s">
        <v>53</v>
      </c>
      <c r="E8" t="s">
        <v>37</v>
      </c>
      <c r="F8" t="s">
        <v>54</v>
      </c>
      <c r="G8" t="s">
        <v>46</v>
      </c>
      <c r="H8" s="5">
        <f>SUMIFS(Dsource!$N:$N,Dsource!$K:$K,d.salesmanlob!$E8,Dsource!$M:$M,d.salesmanlob!$M8)</f>
        <v>68189262.487884641</v>
      </c>
      <c r="I8" s="5">
        <f>SUMIFS(TargetSalesBTI!$L:$L,TargetSalesBTI!$P:$P,d.salesmanlob!$M8,TargetSalesBTI!$G:$G,d.salesmanlob!$E8)</f>
        <v>72100000</v>
      </c>
      <c r="J8" s="5">
        <f>SUMIFS(Dsource!$O:$O,Dsource!$K:$K,d.salesmanlob!$E8,Dsource!$M:$M,d.salesmanlob!$M8)</f>
        <v>40456890.146150976</v>
      </c>
      <c r="K8" s="10">
        <f t="shared" si="0"/>
        <v>0.56112191603538109</v>
      </c>
      <c r="L8" s="10">
        <f t="shared" si="1"/>
        <v>-0.40669705654407018</v>
      </c>
      <c r="M8" t="s">
        <v>14</v>
      </c>
    </row>
    <row r="9" spans="1:13" x14ac:dyDescent="0.35">
      <c r="A9" t="s">
        <v>7</v>
      </c>
      <c r="B9" t="s">
        <v>51</v>
      </c>
      <c r="C9" t="s">
        <v>52</v>
      </c>
      <c r="D9" t="s">
        <v>58</v>
      </c>
      <c r="E9" t="s">
        <v>39</v>
      </c>
      <c r="F9" t="s">
        <v>54</v>
      </c>
      <c r="G9" t="s">
        <v>46</v>
      </c>
      <c r="H9" s="5">
        <f>SUMIFS(Dsource!$N:$N,Dsource!$K:$K,d.salesmanlob!$E9,Dsource!$M:$M,d.salesmanlob!$M9)</f>
        <v>30494893.478794336</v>
      </c>
      <c r="I9" s="5">
        <f>SUMIFS(TargetSalesBTI!$L:$L,TargetSalesBTI!$P:$P,d.salesmanlob!$M9,TargetSalesBTI!$G:$G,d.salesmanlob!$E9)</f>
        <v>40100000</v>
      </c>
      <c r="J9" s="5">
        <f>SUMIFS(Dsource!$O:$O,Dsource!$K:$K,d.salesmanlob!$E9,Dsource!$M:$M,d.salesmanlob!$M9)</f>
        <v>15450539.040869005</v>
      </c>
      <c r="K9" s="10">
        <f t="shared" si="0"/>
        <v>0.3853002254580799</v>
      </c>
      <c r="L9" s="10">
        <f t="shared" si="1"/>
        <v>-0.49334012097425217</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17058782.303846978</v>
      </c>
      <c r="K10" s="10">
        <f t="shared" si="0"/>
        <v>0.49589483441415633</v>
      </c>
      <c r="L10" s="10">
        <f t="shared" si="1"/>
        <v>-0.44628162673951632</v>
      </c>
      <c r="M10" t="s">
        <v>14</v>
      </c>
    </row>
    <row r="11" spans="1:13" x14ac:dyDescent="0.35">
      <c r="A11" t="s">
        <v>7</v>
      </c>
      <c r="B11" t="s">
        <v>51</v>
      </c>
      <c r="C11" t="s">
        <v>52</v>
      </c>
      <c r="D11" t="s">
        <v>60</v>
      </c>
      <c r="E11" t="s">
        <v>40</v>
      </c>
      <c r="F11" t="s">
        <v>54</v>
      </c>
      <c r="G11" t="s">
        <v>46</v>
      </c>
      <c r="H11" s="5">
        <f>SUMIFS(Dsource!$N:$N,Dsource!$K:$K,d.salesmanlob!$E11,Dsource!$M:$M,d.salesmanlob!$M11)</f>
        <v>24745253.523156989</v>
      </c>
      <c r="I11" s="5">
        <f>SUMIFS(TargetSalesBTI!$L:$L,TargetSalesBTI!$P:$P,d.salesmanlob!$M11,TargetSalesBTI!$G:$G,d.salesmanlob!$E11)</f>
        <v>26500000</v>
      </c>
      <c r="J11" s="5">
        <f>SUMIFS(Dsource!$O:$O,Dsource!$K:$K,d.salesmanlob!$E11,Dsource!$M:$M,d.salesmanlob!$M11)</f>
        <v>13256304.749973994</v>
      </c>
      <c r="K11" s="10">
        <f t="shared" si="0"/>
        <v>0.50023791509335824</v>
      </c>
      <c r="L11" s="10">
        <f t="shared" si="1"/>
        <v>-0.46428899030803872</v>
      </c>
      <c r="M11" t="s">
        <v>14</v>
      </c>
    </row>
    <row r="12" spans="1:13" x14ac:dyDescent="0.35">
      <c r="A12" t="s">
        <v>7</v>
      </c>
      <c r="B12" t="s">
        <v>51</v>
      </c>
      <c r="C12" t="s">
        <v>52</v>
      </c>
      <c r="D12" t="s">
        <v>61</v>
      </c>
      <c r="E12" t="s">
        <v>38</v>
      </c>
      <c r="F12" t="s">
        <v>54</v>
      </c>
      <c r="G12" t="s">
        <v>46</v>
      </c>
      <c r="H12" s="5">
        <f>SUMIFS(Dsource!$N:$N,Dsource!$K:$K,d.salesmanlob!$E12,Dsource!$M:$M,d.salesmanlob!$M12)</f>
        <v>11443077.020619998</v>
      </c>
      <c r="I12" s="5">
        <f>SUMIFS(TargetSalesBTI!$L:$L,TargetSalesBTI!$P:$P,d.salesmanlob!$M12,TargetSalesBTI!$G:$G,d.salesmanlob!$E12)</f>
        <v>16600000</v>
      </c>
      <c r="J12" s="5">
        <f>SUMIFS(Dsource!$O:$O,Dsource!$K:$K,d.salesmanlob!$E12,Dsource!$M:$M,d.salesmanlob!$M12)</f>
        <v>13357205.560324991</v>
      </c>
      <c r="K12" s="10">
        <f t="shared" si="0"/>
        <v>0.80465093736897542</v>
      </c>
      <c r="L12" s="10">
        <f t="shared" si="1"/>
        <v>0.16727393656931655</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8694096.8707809895</v>
      </c>
      <c r="K13" s="10">
        <f t="shared" si="0"/>
        <v>0.72450807256508243</v>
      </c>
      <c r="L13" s="10">
        <f t="shared" si="1"/>
        <v>-0.23143489201932266</v>
      </c>
      <c r="M13" t="s">
        <v>14</v>
      </c>
    </row>
    <row r="14" spans="1:13" x14ac:dyDescent="0.35">
      <c r="A14" t="s">
        <v>7</v>
      </c>
      <c r="B14" t="s">
        <v>51</v>
      </c>
      <c r="C14" t="s">
        <v>52</v>
      </c>
      <c r="D14" t="s">
        <v>53</v>
      </c>
      <c r="E14" t="s">
        <v>37</v>
      </c>
      <c r="F14" t="s">
        <v>54</v>
      </c>
      <c r="G14" t="s">
        <v>46</v>
      </c>
      <c r="H14" s="5">
        <f>SUMIFS(Dsource!$N:$N,Dsource!$K:$K,d.salesmanlob!$E14,Dsource!$M:$M,d.salesmanlob!$M14)</f>
        <v>615024274.27389705</v>
      </c>
      <c r="I14" s="5">
        <f>SUMIFS(TargetSalesBTI!$L:$L,TargetSalesBTI!$P:$P,d.salesmanlob!$M14,TargetSalesBTI!$G:$G,d.salesmanlob!$E14)</f>
        <v>618000000</v>
      </c>
      <c r="J14" s="5">
        <f>SUMIFS(Dsource!$O:$O,Dsource!$K:$K,d.salesmanlob!$E14,Dsource!$M:$M,d.salesmanlob!$M14)</f>
        <v>405446725.79290015</v>
      </c>
      <c r="K14" s="10">
        <f t="shared" si="0"/>
        <v>0.6560626630953077</v>
      </c>
      <c r="L14" s="10">
        <f t="shared" si="1"/>
        <v>-0.3407630515534138</v>
      </c>
      <c r="M14" t="s">
        <v>13</v>
      </c>
    </row>
    <row r="15" spans="1:13" x14ac:dyDescent="0.35">
      <c r="A15" t="s">
        <v>7</v>
      </c>
      <c r="B15" t="s">
        <v>51</v>
      </c>
      <c r="C15" t="s">
        <v>52</v>
      </c>
      <c r="D15" t="s">
        <v>58</v>
      </c>
      <c r="E15" t="s">
        <v>39</v>
      </c>
      <c r="F15" t="s">
        <v>54</v>
      </c>
      <c r="G15" t="s">
        <v>46</v>
      </c>
      <c r="H15" s="5">
        <f>SUMIFS(Dsource!$N:$N,Dsource!$K:$K,d.salesmanlob!$E15,Dsource!$M:$M,d.salesmanlob!$M15)</f>
        <v>305984619.02092564</v>
      </c>
      <c r="I15" s="5">
        <f>SUMIFS(TargetSalesBTI!$L:$L,TargetSalesBTI!$P:$P,d.salesmanlob!$M15,TargetSalesBTI!$G:$G,d.salesmanlob!$E15)</f>
        <v>253250000</v>
      </c>
      <c r="J15" s="5">
        <f>SUMIFS(Dsource!$O:$O,Dsource!$K:$K,d.salesmanlob!$E15,Dsource!$M:$M,d.salesmanlob!$M15)</f>
        <v>223667034.65452388</v>
      </c>
      <c r="K15" s="10">
        <f t="shared" si="0"/>
        <v>0.88318671137028182</v>
      </c>
      <c r="L15" s="10">
        <f t="shared" si="1"/>
        <v>-0.26902523607166096</v>
      </c>
      <c r="M15" t="s">
        <v>13</v>
      </c>
    </row>
    <row r="16" spans="1:13" x14ac:dyDescent="0.35">
      <c r="A16" t="s">
        <v>7</v>
      </c>
      <c r="B16" t="s">
        <v>51</v>
      </c>
      <c r="C16" t="s">
        <v>52</v>
      </c>
      <c r="D16" t="s">
        <v>59</v>
      </c>
      <c r="E16" t="s">
        <v>41</v>
      </c>
      <c r="F16" t="s">
        <v>54</v>
      </c>
      <c r="G16" t="s">
        <v>46</v>
      </c>
      <c r="H16" s="5">
        <f>SUMIFS(Dsource!$N:$N,Dsource!$K:$K,d.salesmanlob!$E16,Dsource!$M:$M,d.salesmanlob!$M16)</f>
        <v>303145694.57543343</v>
      </c>
      <c r="I16" s="5">
        <f>SUMIFS(TargetSalesBTI!$L:$L,TargetSalesBTI!$P:$P,d.salesmanlob!$M16,TargetSalesBTI!$G:$G,d.salesmanlob!$E16)</f>
        <v>308800000</v>
      </c>
      <c r="J16" s="5">
        <f>SUMIFS(Dsource!$O:$O,Dsource!$K:$K,d.salesmanlob!$E16,Dsource!$M:$M,d.salesmanlob!$M16)</f>
        <v>260901106.11025816</v>
      </c>
      <c r="K16" s="10">
        <f t="shared" si="0"/>
        <v>0.84488700165239039</v>
      </c>
      <c r="L16" s="10">
        <f t="shared" si="1"/>
        <v>-0.1393540770036017</v>
      </c>
      <c r="M16" t="s">
        <v>13</v>
      </c>
    </row>
    <row r="17" spans="1:13" x14ac:dyDescent="0.35">
      <c r="A17" t="s">
        <v>7</v>
      </c>
      <c r="B17" t="s">
        <v>51</v>
      </c>
      <c r="C17" t="s">
        <v>52</v>
      </c>
      <c r="D17" t="s">
        <v>60</v>
      </c>
      <c r="E17" t="s">
        <v>40</v>
      </c>
      <c r="F17" t="s">
        <v>54</v>
      </c>
      <c r="G17" t="s">
        <v>46</v>
      </c>
      <c r="H17" s="5">
        <f>SUMIFS(Dsource!$N:$N,Dsource!$K:$K,d.salesmanlob!$E17,Dsource!$M:$M,d.salesmanlob!$M17)</f>
        <v>282687387.94047976</v>
      </c>
      <c r="I17" s="5">
        <f>SUMIFS(TargetSalesBTI!$L:$L,TargetSalesBTI!$P:$P,d.salesmanlob!$M17,TargetSalesBTI!$G:$G,d.salesmanlob!$E17)</f>
        <v>274500000</v>
      </c>
      <c r="J17" s="5">
        <f>SUMIFS(Dsource!$O:$O,Dsource!$K:$K,d.salesmanlob!$E17,Dsource!$M:$M,d.salesmanlob!$M17)</f>
        <v>177693061.82444239</v>
      </c>
      <c r="K17" s="10">
        <f t="shared" si="0"/>
        <v>0.64733355855898866</v>
      </c>
      <c r="L17" s="10">
        <f t="shared" si="1"/>
        <v>-0.37141496435682542</v>
      </c>
      <c r="M17" t="s">
        <v>13</v>
      </c>
    </row>
    <row r="18" spans="1:13" x14ac:dyDescent="0.35">
      <c r="A18" t="s">
        <v>7</v>
      </c>
      <c r="B18" t="s">
        <v>51</v>
      </c>
      <c r="C18" t="s">
        <v>52</v>
      </c>
      <c r="D18" t="s">
        <v>61</v>
      </c>
      <c r="E18" t="s">
        <v>38</v>
      </c>
      <c r="F18" t="s">
        <v>54</v>
      </c>
      <c r="G18" t="s">
        <v>46</v>
      </c>
      <c r="H18" s="5">
        <f>SUMIFS(Dsource!$N:$N,Dsource!$K:$K,d.salesmanlob!$E18,Dsource!$M:$M,d.salesmanlob!$M18)</f>
        <v>146857176.64144662</v>
      </c>
      <c r="I18" s="5">
        <f>SUMIFS(TargetSalesBTI!$L:$L,TargetSalesBTI!$P:$P,d.salesmanlob!$M18,TargetSalesBTI!$G:$G,d.salesmanlob!$E18)</f>
        <v>223250000</v>
      </c>
      <c r="J18" s="5">
        <f>SUMIFS(Dsource!$O:$O,Dsource!$K:$K,d.salesmanlob!$E18,Dsource!$M:$M,d.salesmanlob!$M18)</f>
        <v>172721789.71939674</v>
      </c>
      <c r="K18" s="10">
        <f t="shared" si="0"/>
        <v>0.7736698307699742</v>
      </c>
      <c r="L18" s="10">
        <f t="shared" si="1"/>
        <v>0.17612086565642526</v>
      </c>
      <c r="M18" t="s">
        <v>13</v>
      </c>
    </row>
    <row r="19" spans="1:13" x14ac:dyDescent="0.35">
      <c r="A19" t="s">
        <v>7</v>
      </c>
      <c r="B19" t="s">
        <v>51</v>
      </c>
      <c r="C19" t="s">
        <v>52</v>
      </c>
      <c r="D19" t="s">
        <v>62</v>
      </c>
      <c r="E19" t="s">
        <v>42</v>
      </c>
      <c r="F19" t="s">
        <v>63</v>
      </c>
      <c r="G19" t="s">
        <v>47</v>
      </c>
      <c r="H19" s="5">
        <f>SUMIFS(Dsource!$N:$N,Dsource!$K:$K,d.salesmanlob!$E19,Dsource!$M:$M,d.salesmanlob!$M19)</f>
        <v>128796712.27061236</v>
      </c>
      <c r="I19" s="5">
        <f>SUMIFS(TargetSalesBTI!$L:$L,TargetSalesBTI!$P:$P,d.salesmanlob!$M19,TargetSalesBTI!$G:$G,d.salesmanlob!$E19)</f>
        <v>139350000</v>
      </c>
      <c r="J19" s="5">
        <f>SUMIFS(Dsource!$O:$O,Dsource!$K:$K,d.salesmanlob!$E19,Dsource!$M:$M,d.salesmanlob!$M19)</f>
        <v>85654907.635857299</v>
      </c>
      <c r="K19" s="10">
        <f t="shared" si="0"/>
        <v>0.61467461525552425</v>
      </c>
      <c r="L19" s="10">
        <f t="shared" si="1"/>
        <v>-0.33496044948810977</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326828.78234133328</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0</v>
      </c>
      <c r="K24" s="10">
        <f t="shared" si="0"/>
        <v>0</v>
      </c>
      <c r="L24" s="10">
        <f t="shared" si="1"/>
        <v>-1</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141322.51</v>
      </c>
      <c r="K25" s="10">
        <f t="shared" si="0"/>
        <v>0.40377860000000004</v>
      </c>
      <c r="L25" s="10">
        <f t="shared" si="1"/>
        <v>-0.58056684339263975</v>
      </c>
      <c r="M25" t="s">
        <v>17</v>
      </c>
    </row>
    <row r="26" spans="1:13" x14ac:dyDescent="0.35">
      <c r="A26" t="s">
        <v>7</v>
      </c>
      <c r="B26" t="s">
        <v>51</v>
      </c>
      <c r="C26" t="s">
        <v>52</v>
      </c>
      <c r="D26" t="s">
        <v>53</v>
      </c>
      <c r="E26" t="s">
        <v>37</v>
      </c>
      <c r="F26" t="s">
        <v>54</v>
      </c>
      <c r="G26" t="s">
        <v>46</v>
      </c>
      <c r="H26" s="5">
        <f>SUMIFS(Dsource!$N:$N,Dsource!$K:$K,d.salesmanlob!$E26,Dsource!$M:$M,d.salesmanlob!$M26)</f>
        <v>8378833.073053997</v>
      </c>
      <c r="I26" s="5">
        <f>SUMIFS(TargetSalesBTI!$L:$L,TargetSalesBTI!$P:$P,d.salesmanlob!$M26,TargetSalesBTI!$G:$G,d.salesmanlob!$E26)</f>
        <v>10500000</v>
      </c>
      <c r="J26" s="5">
        <f>SUMIFS(Dsource!$O:$O,Dsource!$K:$K,d.salesmanlob!$E26,Dsource!$M:$M,d.salesmanlob!$M26)</f>
        <v>6077170.0568379983</v>
      </c>
      <c r="K26" s="10">
        <f t="shared" si="0"/>
        <v>0.57877810065123791</v>
      </c>
      <c r="L26" s="10">
        <f t="shared" si="1"/>
        <v>-0.27469971010856609</v>
      </c>
      <c r="M26" t="s">
        <v>16</v>
      </c>
    </row>
    <row r="27" spans="1:13" x14ac:dyDescent="0.35">
      <c r="A27" t="s">
        <v>7</v>
      </c>
      <c r="B27" t="s">
        <v>51</v>
      </c>
      <c r="C27" t="s">
        <v>52</v>
      </c>
      <c r="D27" t="s">
        <v>58</v>
      </c>
      <c r="E27" t="s">
        <v>39</v>
      </c>
      <c r="F27" t="s">
        <v>54</v>
      </c>
      <c r="G27" t="s">
        <v>46</v>
      </c>
      <c r="H27" s="5">
        <f>SUMIFS(Dsource!$N:$N,Dsource!$K:$K,d.salesmanlob!$E27,Dsource!$M:$M,d.salesmanlob!$M27)</f>
        <v>5469917.8278883332</v>
      </c>
      <c r="I27" s="5">
        <f>SUMIFS(TargetSalesBTI!$L:$L,TargetSalesBTI!$P:$P,d.salesmanlob!$M27,TargetSalesBTI!$G:$G,d.salesmanlob!$E27)</f>
        <v>4800000</v>
      </c>
      <c r="J27" s="5">
        <f>SUMIFS(Dsource!$O:$O,Dsource!$K:$K,d.salesmanlob!$E27,Dsource!$M:$M,d.salesmanlob!$M27)</f>
        <v>2336730.502696</v>
      </c>
      <c r="K27" s="10">
        <f t="shared" si="0"/>
        <v>0.48681885472833336</v>
      </c>
      <c r="L27" s="10">
        <f t="shared" si="1"/>
        <v>-0.5728033626424518</v>
      </c>
      <c r="M27" t="s">
        <v>16</v>
      </c>
    </row>
    <row r="28" spans="1:13" x14ac:dyDescent="0.35">
      <c r="A28" t="s">
        <v>7</v>
      </c>
      <c r="B28" t="s">
        <v>51</v>
      </c>
      <c r="C28" t="s">
        <v>52</v>
      </c>
      <c r="D28" t="s">
        <v>59</v>
      </c>
      <c r="E28" t="s">
        <v>41</v>
      </c>
      <c r="F28" t="s">
        <v>54</v>
      </c>
      <c r="G28" t="s">
        <v>46</v>
      </c>
      <c r="H28" s="5">
        <f>SUMIFS(Dsource!$N:$N,Dsource!$K:$K,d.salesmanlob!$E28,Dsource!$M:$M,d.salesmanlob!$M28)</f>
        <v>4554895.5633516656</v>
      </c>
      <c r="I28" s="5">
        <f>SUMIFS(TargetSalesBTI!$L:$L,TargetSalesBTI!$P:$P,d.salesmanlob!$M28,TargetSalesBTI!$G:$G,d.salesmanlob!$E28)</f>
        <v>2986000</v>
      </c>
      <c r="J28" s="5">
        <f>SUMIFS(Dsource!$O:$O,Dsource!$K:$K,d.salesmanlob!$E28,Dsource!$M:$M,d.salesmanlob!$M28)</f>
        <v>2164568.3825180004</v>
      </c>
      <c r="K28" s="10">
        <f t="shared" si="0"/>
        <v>0.72490568738044225</v>
      </c>
      <c r="L28" s="10">
        <f t="shared" si="1"/>
        <v>-0.52478199501785538</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3342507.0454840017</v>
      </c>
      <c r="K29" s="10">
        <f t="shared" si="0"/>
        <v>0.66850140909680034</v>
      </c>
      <c r="L29" s="10">
        <f t="shared" si="1"/>
        <v>-0.27261188047877871</v>
      </c>
      <c r="M29" t="s">
        <v>16</v>
      </c>
    </row>
    <row r="30" spans="1:13" x14ac:dyDescent="0.35">
      <c r="A30" t="s">
        <v>7</v>
      </c>
      <c r="B30" t="s">
        <v>51</v>
      </c>
      <c r="C30" t="s">
        <v>52</v>
      </c>
      <c r="D30" t="s">
        <v>61</v>
      </c>
      <c r="E30" t="s">
        <v>38</v>
      </c>
      <c r="F30" t="s">
        <v>54</v>
      </c>
      <c r="G30" t="s">
        <v>46</v>
      </c>
      <c r="H30" s="5">
        <f>SUMIFS(Dsource!$N:$N,Dsource!$K:$K,d.salesmanlob!$E30,Dsource!$M:$M,d.salesmanlob!$M30)</f>
        <v>2079990.8771713341</v>
      </c>
      <c r="I30" s="5">
        <f>SUMIFS(TargetSalesBTI!$L:$L,TargetSalesBTI!$P:$P,d.salesmanlob!$M30,TargetSalesBTI!$G:$G,d.salesmanlob!$E30)</f>
        <v>3300000</v>
      </c>
      <c r="J30" s="5">
        <f>SUMIFS(Dsource!$O:$O,Dsource!$K:$K,d.salesmanlob!$E30,Dsource!$M:$M,d.salesmanlob!$M30)</f>
        <v>1887747.6358499995</v>
      </c>
      <c r="K30" s="10">
        <f t="shared" si="0"/>
        <v>0.57204473813636347</v>
      </c>
      <c r="L30" s="10">
        <f t="shared" si="1"/>
        <v>-9.2425040624588783E-2</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2197949.3547629998</v>
      </c>
      <c r="K31" s="10">
        <f t="shared" si="0"/>
        <v>0.55644287462354425</v>
      </c>
      <c r="L31" s="10">
        <f t="shared" si="1"/>
        <v>-0.41821814460767259</v>
      </c>
      <c r="M31" t="s">
        <v>16</v>
      </c>
    </row>
    <row r="32" spans="1:13" x14ac:dyDescent="0.35">
      <c r="A32" t="s">
        <v>7</v>
      </c>
      <c r="B32" t="s">
        <v>51</v>
      </c>
      <c r="C32" t="s">
        <v>52</v>
      </c>
      <c r="D32" t="s">
        <v>53</v>
      </c>
      <c r="E32" t="s">
        <v>37</v>
      </c>
      <c r="F32" t="s">
        <v>54</v>
      </c>
      <c r="G32" t="s">
        <v>46</v>
      </c>
      <c r="H32" s="5">
        <f>SUMIFS(Dsource!$N:$N,Dsource!$K:$K,d.salesmanlob!$E32,Dsource!$M:$M,d.salesmanlob!$M32)</f>
        <v>5839882.9133333331</v>
      </c>
      <c r="I32" s="5">
        <f>H32/SUMIF($E$32:$E$49,$E32,$H$32:$H$49)*SUMIFS(TargetSalesBTI!$L:$L,TargetSalesBTI!$G:$G,d.salesmanlob!$E32,TargetSalesBTI!$P:$P,"OTHERS")</f>
        <v>2628719.3902504952</v>
      </c>
      <c r="J32" s="5">
        <f>SUMIFS(Dsource!$O:$O,Dsource!$K:$K,d.salesmanlob!$E32,Dsource!$M:$M,d.salesmanlob!$M32)</f>
        <v>4836951.9400000013</v>
      </c>
      <c r="K32" s="10">
        <f t="shared" si="0"/>
        <v>1.8400411842890085</v>
      </c>
      <c r="L32" s="10">
        <f t="shared" si="1"/>
        <v>-0.17173819890181174</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7029706.7400000039</v>
      </c>
      <c r="K33" s="10">
        <f t="shared" si="0"/>
        <v>2.2676936260621376</v>
      </c>
      <c r="L33" s="10">
        <f t="shared" si="1"/>
        <v>0.21024674549495792</v>
      </c>
      <c r="M33" t="s">
        <v>18</v>
      </c>
    </row>
    <row r="34" spans="1:13" x14ac:dyDescent="0.35">
      <c r="A34" t="s">
        <v>7</v>
      </c>
      <c r="B34" t="s">
        <v>51</v>
      </c>
      <c r="C34" t="s">
        <v>52</v>
      </c>
      <c r="D34" t="s">
        <v>59</v>
      </c>
      <c r="E34" t="s">
        <v>41</v>
      </c>
      <c r="F34" t="s">
        <v>54</v>
      </c>
      <c r="G34" t="s">
        <v>46</v>
      </c>
      <c r="H34" s="5">
        <f>SUMIFS(Dsource!$N:$N,Dsource!$K:$K,d.salesmanlob!$E34,Dsource!$M:$M,d.salesmanlob!$M34)</f>
        <v>7475176.4466666644</v>
      </c>
      <c r="I34" s="5">
        <f>H34/SUMIF($E$32:$E$49,$E34,$H$32:$H$49)*SUMIFS(TargetSalesBTI!$L:$L,TargetSalesBTI!$G:$G,d.salesmanlob!$E34,TargetSalesBTI!$P:$P,"OTHERS")</f>
        <v>5217809.9392396184</v>
      </c>
      <c r="J34" s="5">
        <f>SUMIFS(Dsource!$O:$O,Dsource!$K:$K,d.salesmanlob!$E34,Dsource!$M:$M,d.salesmanlob!$M34)</f>
        <v>4543589.5000000009</v>
      </c>
      <c r="K34" s="10">
        <f t="shared" si="0"/>
        <v>0.87078478382869762</v>
      </c>
      <c r="L34" s="10">
        <f t="shared" si="1"/>
        <v>-0.39217628742046873</v>
      </c>
      <c r="M34" t="s">
        <v>18</v>
      </c>
    </row>
    <row r="35" spans="1:13" x14ac:dyDescent="0.35">
      <c r="A35" t="s">
        <v>7</v>
      </c>
      <c r="B35" t="s">
        <v>51</v>
      </c>
      <c r="C35" t="s">
        <v>52</v>
      </c>
      <c r="D35" t="s">
        <v>60</v>
      </c>
      <c r="E35" t="s">
        <v>40</v>
      </c>
      <c r="F35" t="s">
        <v>54</v>
      </c>
      <c r="G35" t="s">
        <v>46</v>
      </c>
      <c r="H35" s="5">
        <f>SUMIFS(Dsource!$N:$N,Dsource!$K:$K,d.salesmanlob!$E35,Dsource!$M:$M,d.salesmanlob!$M35)</f>
        <v>3204633.6199999996</v>
      </c>
      <c r="I35" s="5">
        <f>H35/SUMIF($E$32:$E$49,$E35,$H$32:$H$49)*SUMIFS(TargetSalesBTI!$L:$L,TargetSalesBTI!$G:$G,d.salesmanlob!$E35,TargetSalesBTI!$P:$P,"OTHERS")</f>
        <v>1171519.896442947</v>
      </c>
      <c r="J35" s="5">
        <f>SUMIFS(Dsource!$O:$O,Dsource!$K:$K,d.salesmanlob!$E35,Dsource!$M:$M,d.salesmanlob!$M35)</f>
        <v>3852381.7</v>
      </c>
      <c r="K35" s="10">
        <f t="shared" si="0"/>
        <v>3.2883621624326471</v>
      </c>
      <c r="L35" s="10">
        <f t="shared" si="1"/>
        <v>0.20212859153615215</v>
      </c>
      <c r="M35" t="s">
        <v>18</v>
      </c>
    </row>
    <row r="36" spans="1:13" x14ac:dyDescent="0.35">
      <c r="A36" t="s">
        <v>7</v>
      </c>
      <c r="B36" t="s">
        <v>51</v>
      </c>
      <c r="C36" t="s">
        <v>52</v>
      </c>
      <c r="D36" t="s">
        <v>61</v>
      </c>
      <c r="E36" t="s">
        <v>38</v>
      </c>
      <c r="F36" t="s">
        <v>54</v>
      </c>
      <c r="G36" t="s">
        <v>46</v>
      </c>
      <c r="H36" s="5">
        <f>SUMIFS(Dsource!$N:$N,Dsource!$K:$K,d.salesmanlob!$E36,Dsource!$M:$M,d.salesmanlob!$M36)</f>
        <v>2078926.8066666669</v>
      </c>
      <c r="I36" s="5">
        <f>H36/SUMIF($E$32:$E$49,$E36,$H$32:$H$49)*SUMIFS(TargetSalesBTI!$L:$L,TargetSalesBTI!$G:$G,d.salesmanlob!$E36,TargetSalesBTI!$P:$P,"OTHERS")</f>
        <v>886000</v>
      </c>
      <c r="J36" s="5">
        <f>SUMIFS(Dsource!$O:$O,Dsource!$K:$K,d.salesmanlob!$E36,Dsource!$M:$M,d.salesmanlob!$M36)</f>
        <v>2015871.8100000005</v>
      </c>
      <c r="K36" s="10">
        <f t="shared" si="0"/>
        <v>2.2752503498871337</v>
      </c>
      <c r="L36" s="10">
        <f t="shared" si="1"/>
        <v>-3.0330551544413553E-2</v>
      </c>
      <c r="M36" t="s">
        <v>18</v>
      </c>
    </row>
    <row r="37" spans="1:13" x14ac:dyDescent="0.35">
      <c r="A37" t="s">
        <v>7</v>
      </c>
      <c r="B37" t="s">
        <v>51</v>
      </c>
      <c r="C37" t="s">
        <v>52</v>
      </c>
      <c r="D37" t="s">
        <v>62</v>
      </c>
      <c r="E37" t="s">
        <v>42</v>
      </c>
      <c r="F37" t="s">
        <v>63</v>
      </c>
      <c r="G37" t="s">
        <v>47</v>
      </c>
      <c r="H37" s="5">
        <f>SUMIFS(Dsource!$N:$N,Dsource!$K:$K,d.salesmanlob!$E37,Dsource!$M:$M,d.salesmanlob!$M37)</f>
        <v>5118219.916666667</v>
      </c>
      <c r="I37" s="5">
        <f>H37/SUMIF($E$32:$E$49,$E37,$H$32:$H$49)*SUMIFS(TargetSalesBTI!$L:$L,TargetSalesBTI!$G:$G,d.salesmanlob!$E37,TargetSalesBTI!$P:$P,"OTHERS")</f>
        <v>775716.24059568404</v>
      </c>
      <c r="J37" s="5">
        <f>SUMIFS(Dsource!$O:$O,Dsource!$K:$K,d.salesmanlob!$E37,Dsource!$M:$M,d.salesmanlob!$M37)</f>
        <v>5158154.4799999995</v>
      </c>
      <c r="K37" s="10">
        <f t="shared" si="0"/>
        <v>6.6495378207358096</v>
      </c>
      <c r="L37" s="10">
        <f t="shared" si="1"/>
        <v>7.802432092316236E-3</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72507.768703742215</v>
      </c>
      <c r="J38" s="5">
        <f>SUMIFS(Dsource!$O:$O,Dsource!$K:$K,d.salesmanlob!$E38,Dsource!$M:$M,d.salesmanlob!$M38)</f>
        <v>203378.25</v>
      </c>
      <c r="K38" s="10">
        <f t="shared" si="0"/>
        <v>2.8049166818383062</v>
      </c>
      <c r="L38" s="10">
        <f t="shared" si="1"/>
        <v>0.2625833392568524</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27117.1</v>
      </c>
      <c r="K39" s="10">
        <f t="shared" si="0"/>
        <v>0.31508327176942602</v>
      </c>
      <c r="L39" s="10">
        <f t="shared" si="1"/>
        <v>-0.83184302330953308</v>
      </c>
      <c r="M39" t="s">
        <v>19</v>
      </c>
    </row>
    <row r="40" spans="1:13" x14ac:dyDescent="0.35">
      <c r="A40" t="s">
        <v>7</v>
      </c>
      <c r="B40" t="s">
        <v>51</v>
      </c>
      <c r="C40" t="s">
        <v>52</v>
      </c>
      <c r="D40" t="s">
        <v>59</v>
      </c>
      <c r="E40" t="s">
        <v>41</v>
      </c>
      <c r="F40" t="s">
        <v>54</v>
      </c>
      <c r="G40" t="s">
        <v>46</v>
      </c>
      <c r="H40" s="5">
        <f>SUMIFS(Dsource!$N:$N,Dsource!$K:$K,d.salesmanlob!$E40,Dsource!$M:$M,d.salesmanlob!$M40)</f>
        <v>117747.71666666667</v>
      </c>
      <c r="I40" s="5">
        <f>H40/SUMIF($E$32:$E$49,$E40,$H$32:$H$49)*SUMIFS(TargetSalesBTI!$L:$L,TargetSalesBTI!$G:$G,d.salesmanlob!$E40,TargetSalesBTI!$P:$P,"OTHERS")</f>
        <v>82190.060760381239</v>
      </c>
      <c r="J40" s="5">
        <f>SUMIFS(Dsource!$O:$O,Dsource!$K:$K,d.salesmanlob!$E40,Dsource!$M:$M,d.salesmanlob!$M40)</f>
        <v>54234.2</v>
      </c>
      <c r="K40" s="10">
        <f t="shared" si="0"/>
        <v>0.65986324256549234</v>
      </c>
      <c r="L40" s="10">
        <f t="shared" si="1"/>
        <v>-0.53940338262751886</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14480.103557053088</v>
      </c>
      <c r="J41" s="5">
        <f>SUMIFS(Dsource!$O:$O,Dsource!$K:$K,d.salesmanlob!$E41,Dsource!$M:$M,d.salesmanlob!$M41)</f>
        <v>122026.95000000001</v>
      </c>
      <c r="K41" s="10">
        <f t="shared" si="0"/>
        <v>8.4272152833162668</v>
      </c>
      <c r="L41" s="10">
        <f t="shared" si="1"/>
        <v>2.0807423083869083</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10283.759404315953</v>
      </c>
      <c r="J43" s="5">
        <f>SUMIFS(Dsource!$O:$O,Dsource!$K:$K,d.salesmanlob!$E43,Dsource!$M:$M,d.salesmanlob!$M43)</f>
        <v>94909.849999999991</v>
      </c>
      <c r="K43" s="10">
        <f t="shared" si="0"/>
        <v>9.2291005913817497</v>
      </c>
      <c r="L43" s="10">
        <f t="shared" si="1"/>
        <v>0.39876037594894709</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1484772.8410457626</v>
      </c>
      <c r="J44" s="5">
        <f>SUMIFS(Dsource!$O:$O,Dsource!$K:$K,d.salesmanlob!$E44,Dsource!$M:$M,d.salesmanlob!$M44)</f>
        <v>8940354.0099999979</v>
      </c>
      <c r="K44" s="10">
        <f t="shared" si="0"/>
        <v>6.0213614923768963</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F414-CA3E-4344-9DAF-BB341242CE15}">
  <sheetPr codeName="Sheet8"/>
  <dimension ref="A1:AN8"/>
  <sheetViews>
    <sheetView topLeftCell="L1" workbookViewId="0">
      <selection activeCell="AD4" sqref="AD4"/>
    </sheetView>
  </sheetViews>
  <sheetFormatPr defaultRowHeight="14.5" x14ac:dyDescent="0.35"/>
  <cols>
    <col min="1" max="1" width="12.453125" bestFit="1" customWidth="1"/>
    <col min="2" max="2" width="12.453125" customWidth="1"/>
    <col min="3" max="3" width="17.54296875" bestFit="1" customWidth="1"/>
    <col min="4" max="4" width="32.81640625" bestFit="1" customWidth="1"/>
    <col min="5" max="6" width="9.1796875" style="6" bestFit="1" customWidth="1"/>
    <col min="7" max="7" width="7.1796875" bestFit="1" customWidth="1"/>
    <col min="8" max="8" width="7.54296875" style="6" bestFit="1" customWidth="1"/>
    <col min="9" max="9" width="7.1796875" bestFit="1" customWidth="1"/>
    <col min="10" max="11" width="6.54296875" style="6" bestFit="1" customWidth="1"/>
    <col min="12" max="12" width="7" bestFit="1" customWidth="1"/>
    <col min="13" max="14" width="6.54296875" style="6" bestFit="1" customWidth="1"/>
    <col min="15" max="15" width="7.1796875" bestFit="1" customWidth="1"/>
    <col min="16" max="17" width="6.54296875" style="6" bestFit="1" customWidth="1"/>
    <col min="18" max="18" width="7" bestFit="1" customWidth="1"/>
    <col min="19" max="20" width="6.54296875" style="6" bestFit="1" customWidth="1"/>
    <col min="21" max="21" width="6.81640625" bestFit="1" customWidth="1"/>
    <col min="22" max="22" width="8.54296875" style="6" bestFit="1" customWidth="1"/>
    <col min="23" max="23" width="8.7265625" style="6"/>
    <col min="24" max="24" width="11.1796875" bestFit="1" customWidth="1"/>
    <col min="25" max="25" width="10.453125" style="6" bestFit="1" customWidth="1"/>
    <col min="26" max="26" width="10.54296875" style="6" bestFit="1" customWidth="1"/>
    <col min="27" max="27" width="13" bestFit="1" customWidth="1"/>
    <col min="28" max="28" width="9.5429687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8164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140</v>
      </c>
      <c r="G2" s="10">
        <f>F2/E2</f>
        <v>0.93333333333333335</v>
      </c>
      <c r="H2" s="6">
        <f>SUMIFS(Dsource!T:T,Dsource!$Q:$Q,d.salesmanproses!$C2)</f>
        <v>126</v>
      </c>
      <c r="I2" s="10">
        <f>H2/F2</f>
        <v>0.9</v>
      </c>
      <c r="J2" s="6">
        <f>SUMIF(target_proses!$A:$A,d.salesmanproses!$D2,target_proses!C:C)</f>
        <v>25</v>
      </c>
      <c r="K2" s="6">
        <f>SUMIFS(Dsource!U:U,Dsource!$Q:$Q,d.salesmanproses!$C2)</f>
        <v>23.421052631578949</v>
      </c>
      <c r="L2" s="10">
        <f>K2/J2</f>
        <v>0.93684210526315792</v>
      </c>
      <c r="M2" s="6">
        <f>SUMIF(target_proses!$A:$A,d.salesmanproses!$D2,target_proses!D:D)</f>
        <v>24</v>
      </c>
      <c r="N2" s="6">
        <f>SUMIFS(Dsource!V:V,Dsource!$Q:$Q,d.salesmanproses!$C2)</f>
        <v>23.421052631578949</v>
      </c>
      <c r="O2" s="10">
        <f>N2/M2</f>
        <v>0.97587719298245623</v>
      </c>
      <c r="P2" s="6">
        <f>SUMIF(target_proses!$A:$A,d.salesmanproses!$D2,target_proses!E:E)</f>
        <v>18.75</v>
      </c>
      <c r="Q2" s="6">
        <f>SUMIFS(Dsource!W:W,Dsource!$Q:$Q,d.salesmanproses!$C2)</f>
        <v>18.473684210526315</v>
      </c>
      <c r="R2" s="10">
        <f>Q2/P2</f>
        <v>0.98526315789473684</v>
      </c>
      <c r="S2" s="6">
        <f>SUMIF(target_proses!$A:$A,d.salesmanproses!$D2,target_proses!F:F)</f>
        <v>16.875</v>
      </c>
      <c r="T2" s="6">
        <f>SUMIFS(Dsource!X:X,Dsource!$Q:$Q,d.salesmanproses!$C2)</f>
        <v>14.210526315789474</v>
      </c>
      <c r="U2" s="10">
        <f>T2/S2</f>
        <v>0.8421052631578948</v>
      </c>
      <c r="V2" s="6">
        <f>SUMIF(target_proses!$A:$A,d.salesmanproses!$D2,target_proses!G:G)</f>
        <v>26</v>
      </c>
      <c r="W2" s="6">
        <f>SUMIFS(Dsource!Y:Y,Dsource!$Q:$Q,d.salesmanproses!$C2)</f>
        <v>23.071428571428573</v>
      </c>
      <c r="X2" s="10">
        <f>W2/V2</f>
        <v>0.88736263736263743</v>
      </c>
      <c r="Y2" s="6">
        <f>SUMIF(Dsource!$AC:$AC,$C2,Dsource!AE:AE)</f>
        <v>77</v>
      </c>
      <c r="Z2" s="6">
        <f>SUMIF(Dsource!$AC:$AC,$C2,Dsource!AF:AF)</f>
        <v>58</v>
      </c>
      <c r="AA2" s="10">
        <f>Z2/Y2</f>
        <v>0.75324675324675328</v>
      </c>
      <c r="AB2" s="6">
        <f>SUMIF(Dsource!$AH:$AH,$C2,Dsource!AJ:AJ)</f>
        <v>48</v>
      </c>
      <c r="AC2" s="6">
        <f>SUMIF(Dsource!$AH:$AH,$C2,Dsource!AK:AK)</f>
        <v>46</v>
      </c>
      <c r="AD2" s="10">
        <f>AC2/AB2</f>
        <v>0.95833333333333337</v>
      </c>
      <c r="AE2" s="6">
        <f>SUMIF(Dsource!$AM:$AM,$C2,Dsource!AO:AO)</f>
        <v>14</v>
      </c>
      <c r="AF2" s="6">
        <f>SUMIF(Dsource!$AM:$AM,$C2,Dsource!AP:AP)</f>
        <v>14</v>
      </c>
      <c r="AG2" s="10">
        <f>AF2/AE2</f>
        <v>1</v>
      </c>
      <c r="AH2" s="13">
        <f>AVERAGE(AA2,AD2,AG2)</f>
        <v>0.90386002886002892</v>
      </c>
      <c r="AI2">
        <f>SUMIF(target_proses!$A:$A,$D2,target_proses!H:H)</f>
        <v>920</v>
      </c>
      <c r="AJ2">
        <f>SUMIF(Dsource!$AR:$AR,$C2,Dsource!AT:AT)</f>
        <v>979</v>
      </c>
      <c r="AK2" s="10">
        <f>AJ2/AI2</f>
        <v>1.0641304347826086</v>
      </c>
      <c r="AL2">
        <f>SUMIF(target_proses!$A:$A,$D2,target_proses!I:I)</f>
        <v>300</v>
      </c>
      <c r="AM2">
        <f>SUMIF(Dsource!$AR:$AR,$C2,Dsource!AU:AU)</f>
        <v>189</v>
      </c>
      <c r="AN2" s="10">
        <f>AM2/AL2</f>
        <v>0.63</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26.315789473684209</v>
      </c>
      <c r="L3" s="10">
        <f t="shared" ref="L3:L7" si="2">K3/J3</f>
        <v>1.0526315789473684</v>
      </c>
      <c r="M3" s="6">
        <f>SUMIF(target_proses!$A:$A,d.salesmanproses!$D3,target_proses!D:D)</f>
        <v>24</v>
      </c>
      <c r="N3" s="6">
        <f>SUMIFS(Dsource!V:V,Dsource!$Q:$Q,d.salesmanproses!$C3)</f>
        <v>26.315789473684209</v>
      </c>
      <c r="O3" s="10">
        <f t="shared" ref="O3:O7" si="3">N3/M3</f>
        <v>1.0964912280701753</v>
      </c>
      <c r="P3" s="6">
        <f>SUMIF(target_proses!$A:$A,d.salesmanproses!$D3,target_proses!E:E)</f>
        <v>18.75</v>
      </c>
      <c r="Q3" s="6">
        <f>SUMIFS(Dsource!W:W,Dsource!$Q:$Q,d.salesmanproses!$C3)</f>
        <v>20.157894736842106</v>
      </c>
      <c r="R3" s="10">
        <f t="shared" ref="R3:R7" si="4">Q3/P3</f>
        <v>1.0750877192982458</v>
      </c>
      <c r="S3" s="6">
        <f>SUMIF(target_proses!$A:$A,d.salesmanproses!$D3,target_proses!F:F)</f>
        <v>16.875</v>
      </c>
      <c r="T3" s="6">
        <f>SUMIFS(Dsource!X:X,Dsource!$Q:$Q,d.salesmanproses!$C3)</f>
        <v>15.947368421052632</v>
      </c>
      <c r="U3" s="10">
        <f t="shared" ref="U3:U7" si="5">T3/S3</f>
        <v>0.94502923976608189</v>
      </c>
      <c r="V3" s="6">
        <f>SUMIF(target_proses!$A:$A,d.salesmanproses!$D3,target_proses!G:G)</f>
        <v>26</v>
      </c>
      <c r="W3" s="6">
        <f>SUMIFS(Dsource!Y:Y,Dsource!$Q:$Q,d.salesmanproses!$C3)</f>
        <v>18.732876712328768</v>
      </c>
      <c r="X3" s="10">
        <f t="shared" ref="X3:X7" si="6">W3/V3</f>
        <v>0.72049525816649107</v>
      </c>
      <c r="Y3" s="6">
        <f>SUMIF(Dsource!$AC:$AC,$C3,Dsource!AE:AE)</f>
        <v>35</v>
      </c>
      <c r="Z3" s="6">
        <f>SUMIF(Dsource!$AC:$AC,$C3,Dsource!AF:AF)</f>
        <v>26</v>
      </c>
      <c r="AA3" s="10">
        <f t="shared" ref="AA3:AA7" si="7">Z3/Y3</f>
        <v>0.74285714285714288</v>
      </c>
      <c r="AB3" s="6">
        <f>SUMIF(Dsource!$AH:$AH,$C3,Dsource!AJ:AJ)</f>
        <v>126</v>
      </c>
      <c r="AC3" s="6">
        <f>SUMIF(Dsource!$AH:$AH,$C3,Dsource!AK:AK)</f>
        <v>97</v>
      </c>
      <c r="AD3" s="10">
        <f t="shared" ref="AD3:AD7" si="8">AC3/AB3</f>
        <v>0.76984126984126988</v>
      </c>
      <c r="AE3" s="6">
        <f>SUMIF(Dsource!$AM:$AM,$C3,Dsource!AO:AO)</f>
        <v>1</v>
      </c>
      <c r="AF3" s="6">
        <f>SUMIF(Dsource!$AM:$AM,$C3,Dsource!AP:AP)</f>
        <v>1</v>
      </c>
      <c r="AG3" s="10">
        <f t="shared" ref="AG3:AG7" si="9">AF3/AE3</f>
        <v>1</v>
      </c>
      <c r="AH3" s="13">
        <f t="shared" ref="AH3:AH7" si="10">AVERAGE(AA3,AD3,AG3)</f>
        <v>0.83756613756613751</v>
      </c>
      <c r="AI3">
        <f>SUMIF(target_proses!$A:$A,$D3,target_proses!H:H)</f>
        <v>920</v>
      </c>
      <c r="AJ3">
        <f>SUMIF(Dsource!$AR:$AR,$C3,Dsource!AT:AT)</f>
        <v>832</v>
      </c>
      <c r="AK3" s="10">
        <f t="shared" ref="AK3:AK7" si="11">AJ3/AI3</f>
        <v>0.90434782608695652</v>
      </c>
      <c r="AL3">
        <f>SUMIF(target_proses!$A:$A,$D3,target_proses!I:I)</f>
        <v>300</v>
      </c>
      <c r="AM3">
        <f>SUMIF(Dsource!$AR:$AR,$C3,Dsource!AU:AU)</f>
        <v>135</v>
      </c>
      <c r="AN3" s="10">
        <f t="shared" ref="AN3:AN7" si="12">AM3/AL3</f>
        <v>0.45</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133</v>
      </c>
      <c r="I4" s="10">
        <f t="shared" si="1"/>
        <v>0.88079470198675491</v>
      </c>
      <c r="J4" s="6">
        <f>SUMIF(target_proses!$A:$A,d.salesmanproses!$D4,target_proses!C:C)</f>
        <v>25</v>
      </c>
      <c r="K4" s="6">
        <f>SUMIFS(Dsource!U:U,Dsource!$Q:$Q,d.salesmanproses!$C4)</f>
        <v>25.210526315789473</v>
      </c>
      <c r="L4" s="10">
        <f t="shared" si="2"/>
        <v>1.0084210526315789</v>
      </c>
      <c r="M4" s="6">
        <f>SUMIF(target_proses!$A:$A,d.salesmanproses!$D4,target_proses!D:D)</f>
        <v>24</v>
      </c>
      <c r="N4" s="6">
        <f>SUMIFS(Dsource!V:V,Dsource!$Q:$Q,d.salesmanproses!$C4)</f>
        <v>24.210526315789473</v>
      </c>
      <c r="O4" s="10">
        <f t="shared" si="3"/>
        <v>1.0087719298245614</v>
      </c>
      <c r="P4" s="6">
        <f>SUMIF(target_proses!$A:$A,d.salesmanproses!$D4,target_proses!E:E)</f>
        <v>18.75</v>
      </c>
      <c r="Q4" s="6">
        <f>SUMIFS(Dsource!W:W,Dsource!$Q:$Q,d.salesmanproses!$C4)</f>
        <v>18.684210526315791</v>
      </c>
      <c r="R4" s="10">
        <f t="shared" si="4"/>
        <v>0.99649122807017554</v>
      </c>
      <c r="S4" s="6">
        <f>SUMIF(target_proses!$A:$A,d.salesmanproses!$D4,target_proses!F:F)</f>
        <v>16.875</v>
      </c>
      <c r="T4" s="6">
        <f>SUMIFS(Dsource!X:X,Dsource!$Q:$Q,d.salesmanproses!$C4)</f>
        <v>13.777777777777779</v>
      </c>
      <c r="U4" s="10">
        <f t="shared" si="5"/>
        <v>0.81646090534979432</v>
      </c>
      <c r="V4" s="6">
        <f>SUMIF(target_proses!$A:$A,d.salesmanproses!$D4,target_proses!G:G)</f>
        <v>26</v>
      </c>
      <c r="W4" s="6">
        <f>SUMIFS(Dsource!Y:Y,Dsource!$Q:$Q,d.salesmanproses!$C4)</f>
        <v>19.601503759398497</v>
      </c>
      <c r="X4" s="10">
        <f t="shared" si="6"/>
        <v>0.75390399074609604</v>
      </c>
      <c r="Y4" s="6">
        <f>SUMIF(Dsource!$AC:$AC,$C4,Dsource!AE:AE)</f>
        <v>29</v>
      </c>
      <c r="Z4" s="6">
        <f>SUMIF(Dsource!$AC:$AC,$C4,Dsource!AF:AF)</f>
        <v>23</v>
      </c>
      <c r="AA4" s="10">
        <f t="shared" si="7"/>
        <v>0.7931034482758621</v>
      </c>
      <c r="AB4" s="6">
        <f>SUMIF(Dsource!$AH:$AH,$C4,Dsource!AJ:AJ)</f>
        <v>117</v>
      </c>
      <c r="AC4" s="6">
        <f>SUMIF(Dsource!$AH:$AH,$C4,Dsource!AK:AK)</f>
        <v>88</v>
      </c>
      <c r="AD4" s="10">
        <f t="shared" si="8"/>
        <v>0.75213675213675213</v>
      </c>
      <c r="AE4" s="6">
        <f>SUMIF(Dsource!$AM:$AM,$C4,Dsource!AO:AO)</f>
        <v>3</v>
      </c>
      <c r="AF4" s="6">
        <f>SUMIF(Dsource!$AM:$AM,$C4,Dsource!AP:AP)</f>
        <v>3</v>
      </c>
      <c r="AG4" s="10">
        <f t="shared" si="9"/>
        <v>1</v>
      </c>
      <c r="AH4" s="13">
        <f t="shared" si="10"/>
        <v>0.84841340013753808</v>
      </c>
      <c r="AI4">
        <f>SUMIF(target_proses!$A:$A,$D4,target_proses!H:H)</f>
        <v>920</v>
      </c>
      <c r="AJ4">
        <f>SUMIF(Dsource!$AR:$AR,$C4,Dsource!AT:AT)</f>
        <v>765</v>
      </c>
      <c r="AK4" s="10">
        <f t="shared" si="11"/>
        <v>0.83152173913043481</v>
      </c>
      <c r="AL4">
        <f>SUMIF(target_proses!$A:$A,$D4,target_proses!I:I)</f>
        <v>300</v>
      </c>
      <c r="AM4">
        <f>SUMIF(Dsource!$AR:$AR,$C4,Dsource!AU:AU)</f>
        <v>129</v>
      </c>
      <c r="AN4" s="10">
        <f t="shared" si="12"/>
        <v>0.43</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136</v>
      </c>
      <c r="I5" s="10">
        <f t="shared" si="1"/>
        <v>0.90666666666666662</v>
      </c>
      <c r="J5" s="6">
        <f>SUMIF(target_proses!$A:$A,d.salesmanproses!$D5,target_proses!C:C)</f>
        <v>25</v>
      </c>
      <c r="K5" s="6">
        <f>SUMIFS(Dsource!U:U,Dsource!$Q:$Q,d.salesmanproses!$C5)</f>
        <v>24.94736842105263</v>
      </c>
      <c r="L5" s="10">
        <f t="shared" si="2"/>
        <v>0.99789473684210517</v>
      </c>
      <c r="M5" s="6">
        <f>SUMIF(target_proses!$A:$A,d.salesmanproses!$D5,target_proses!D:D)</f>
        <v>24</v>
      </c>
      <c r="N5" s="6">
        <f>SUMIFS(Dsource!V:V,Dsource!$Q:$Q,d.salesmanproses!$C5)</f>
        <v>22.578947368421051</v>
      </c>
      <c r="O5" s="10">
        <f t="shared" si="3"/>
        <v>0.94078947368421051</v>
      </c>
      <c r="P5" s="6">
        <f>SUMIF(target_proses!$A:$A,d.salesmanproses!$D5,target_proses!E:E)</f>
        <v>18.75</v>
      </c>
      <c r="Q5" s="6">
        <f>SUMIFS(Dsource!W:W,Dsource!$Q:$Q,d.salesmanproses!$C5)</f>
        <v>17.736842105263158</v>
      </c>
      <c r="R5" s="10">
        <f t="shared" si="4"/>
        <v>0.94596491228070179</v>
      </c>
      <c r="S5" s="6">
        <f>SUMIF(target_proses!$A:$A,d.salesmanproses!$D5,target_proses!F:F)</f>
        <v>16.875</v>
      </c>
      <c r="T5" s="6">
        <f>SUMIFS(Dsource!X:X,Dsource!$Q:$Q,d.salesmanproses!$C5)</f>
        <v>14.842105263157896</v>
      </c>
      <c r="U5" s="10">
        <f t="shared" si="5"/>
        <v>0.87953216374269005</v>
      </c>
      <c r="V5" s="6">
        <f>SUMIF(target_proses!$A:$A,d.salesmanproses!$D5,target_proses!G:G)</f>
        <v>26</v>
      </c>
      <c r="W5" s="6">
        <f>SUMIFS(Dsource!Y:Y,Dsource!$Q:$Q,d.salesmanproses!$C5)</f>
        <v>18.786764705882351</v>
      </c>
      <c r="X5" s="10">
        <f t="shared" si="6"/>
        <v>0.72256787330316741</v>
      </c>
      <c r="Y5" s="6">
        <f>SUMIF(Dsource!$AC:$AC,$C5,Dsource!AE:AE)</f>
        <v>35</v>
      </c>
      <c r="Z5" s="6">
        <f>SUMIF(Dsource!$AC:$AC,$C5,Dsource!AF:AF)</f>
        <v>22</v>
      </c>
      <c r="AA5" s="10">
        <f t="shared" si="7"/>
        <v>0.62857142857142856</v>
      </c>
      <c r="AB5" s="6">
        <f>SUMIF(Dsource!$AH:$AH,$C5,Dsource!AJ:AJ)</f>
        <v>110</v>
      </c>
      <c r="AC5" s="6">
        <f>SUMIF(Dsource!$AH:$AH,$C5,Dsource!AK:AK)</f>
        <v>83</v>
      </c>
      <c r="AD5" s="10">
        <f t="shared" si="8"/>
        <v>0.75454545454545452</v>
      </c>
      <c r="AE5" s="6">
        <f>SUMIF(Dsource!$AM:$AM,$C5,Dsource!AO:AO)</f>
        <v>2</v>
      </c>
      <c r="AF5" s="6">
        <f>SUMIF(Dsource!$AM:$AM,$C5,Dsource!AP:AP)</f>
        <v>2</v>
      </c>
      <c r="AG5" s="10">
        <f t="shared" si="9"/>
        <v>1</v>
      </c>
      <c r="AH5" s="13">
        <f t="shared" si="10"/>
        <v>0.79437229437229429</v>
      </c>
      <c r="AI5">
        <f>SUMIF(target_proses!$A:$A,$D5,target_proses!H:H)</f>
        <v>920</v>
      </c>
      <c r="AJ5">
        <f>SUMIF(Dsource!$AR:$AR,$C5,Dsource!AT:AT)</f>
        <v>754</v>
      </c>
      <c r="AK5" s="10">
        <f t="shared" si="11"/>
        <v>0.81956521739130439</v>
      </c>
      <c r="AL5">
        <f>SUMIF(target_proses!$A:$A,$D5,target_proses!I:I)</f>
        <v>300</v>
      </c>
      <c r="AM5">
        <f>SUMIF(Dsource!$AR:$AR,$C5,Dsource!AU:AU)</f>
        <v>122</v>
      </c>
      <c r="AN5" s="10">
        <f t="shared" si="12"/>
        <v>0.40666666666666668</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131</v>
      </c>
      <c r="I6" s="10">
        <f t="shared" si="1"/>
        <v>0.88513513513513509</v>
      </c>
      <c r="J6" s="6">
        <f>SUMIF(target_proses!$A:$A,d.salesmanproses!$D6,target_proses!C:C)</f>
        <v>25</v>
      </c>
      <c r="K6" s="6">
        <f>SUMIFS(Dsource!U:U,Dsource!$Q:$Q,d.salesmanproses!$C6)</f>
        <v>24.894736842105264</v>
      </c>
      <c r="L6" s="10">
        <f t="shared" si="2"/>
        <v>0.99578947368421056</v>
      </c>
      <c r="M6" s="6">
        <f>SUMIF(target_proses!$A:$A,d.salesmanproses!$D6,target_proses!D:D)</f>
        <v>24</v>
      </c>
      <c r="N6" s="6">
        <f>SUMIFS(Dsource!V:V,Dsource!$Q:$Q,d.salesmanproses!$C6)</f>
        <v>22.421052631578949</v>
      </c>
      <c r="O6" s="10">
        <f t="shared" si="3"/>
        <v>0.93421052631578949</v>
      </c>
      <c r="P6" s="6">
        <f>SUMIF(target_proses!$A:$A,d.salesmanproses!$D6,target_proses!E:E)</f>
        <v>18.75</v>
      </c>
      <c r="Q6" s="6">
        <f>SUMIFS(Dsource!W:W,Dsource!$Q:$Q,d.salesmanproses!$C6)</f>
        <v>17</v>
      </c>
      <c r="R6" s="10">
        <f t="shared" si="4"/>
        <v>0.90666666666666662</v>
      </c>
      <c r="S6" s="6">
        <f>SUMIF(target_proses!$A:$A,d.salesmanproses!$D6,target_proses!F:F)</f>
        <v>16.875</v>
      </c>
      <c r="T6" s="6">
        <f>SUMIFS(Dsource!X:X,Dsource!$Q:$Q,d.salesmanproses!$C6)</f>
        <v>14.111111111111111</v>
      </c>
      <c r="U6" s="10">
        <f t="shared" si="5"/>
        <v>0.83621399176954725</v>
      </c>
      <c r="V6" s="6">
        <f>SUMIF(target_proses!$A:$A,d.salesmanproses!$D6,target_proses!G:G)</f>
        <v>26</v>
      </c>
      <c r="W6" s="6">
        <f>SUMIFS(Dsource!Y:Y,Dsource!$Q:$Q,d.salesmanproses!$C6)</f>
        <v>20.847328244274809</v>
      </c>
      <c r="X6" s="10">
        <f t="shared" si="6"/>
        <v>0.80182031708749268</v>
      </c>
      <c r="Y6" s="6">
        <f>SUMIF(Dsource!$AC:$AC,$C6,Dsource!AE:AE)</f>
        <v>40</v>
      </c>
      <c r="Z6" s="6">
        <f>SUMIF(Dsource!$AC:$AC,$C6,Dsource!AF:AF)</f>
        <v>30</v>
      </c>
      <c r="AA6" s="10">
        <f t="shared" si="7"/>
        <v>0.75</v>
      </c>
      <c r="AB6" s="6">
        <f>SUMIF(Dsource!$AH:$AH,$C6,Dsource!AJ:AJ)</f>
        <v>104</v>
      </c>
      <c r="AC6" s="6">
        <f>SUMIF(Dsource!$AH:$AH,$C6,Dsource!AK:AK)</f>
        <v>78</v>
      </c>
      <c r="AD6" s="10">
        <f t="shared" si="8"/>
        <v>0.75</v>
      </c>
      <c r="AE6" s="6">
        <f>SUMIF(Dsource!$AM:$AM,$C6,Dsource!AO:AO)</f>
        <v>1</v>
      </c>
      <c r="AF6" s="6">
        <f>SUMIF(Dsource!$AM:$AM,$C6,Dsource!AP:AP)</f>
        <v>1</v>
      </c>
      <c r="AG6" s="10">
        <f t="shared" si="9"/>
        <v>1</v>
      </c>
      <c r="AH6" s="13">
        <f t="shared" si="10"/>
        <v>0.83333333333333337</v>
      </c>
      <c r="AI6">
        <f>SUMIF(target_proses!$A:$A,$D6,target_proses!H:H)</f>
        <v>920</v>
      </c>
      <c r="AJ6">
        <f>SUMIF(Dsource!$AR:$AR,$C6,Dsource!AT:AT)</f>
        <v>773</v>
      </c>
      <c r="AK6" s="10">
        <f t="shared" si="11"/>
        <v>0.8402173913043478</v>
      </c>
      <c r="AL6">
        <f>SUMIF(target_proses!$A:$A,$D6,target_proses!I:I)</f>
        <v>300</v>
      </c>
      <c r="AM6">
        <f>SUMIF(Dsource!$AR:$AR,$C6,Dsource!AU:AU)</f>
        <v>209</v>
      </c>
      <c r="AN6" s="10">
        <f t="shared" si="12"/>
        <v>0.69666666666666666</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377</v>
      </c>
      <c r="G7" s="10">
        <f t="shared" si="0"/>
        <v>1.0472222222222223</v>
      </c>
      <c r="H7" s="6">
        <f>SUMIFS(Dsource!T:T,Dsource!$Q:$Q,d.salesmanproses!$C7)</f>
        <v>223</v>
      </c>
      <c r="I7" s="10">
        <f t="shared" si="1"/>
        <v>0.59151193633952259</v>
      </c>
      <c r="J7" s="6">
        <f>SUMIF(target_proses!$A:$A,d.salesmanproses!$D7,target_proses!C:C)</f>
        <v>30</v>
      </c>
      <c r="K7" s="6">
        <f>SUMIFS(Dsource!U:U,Dsource!$Q:$Q,d.salesmanproses!$C7)</f>
        <v>31</v>
      </c>
      <c r="L7" s="10">
        <f t="shared" si="2"/>
        <v>1.0333333333333334</v>
      </c>
      <c r="M7" s="6">
        <f>SUMIF(target_proses!$A:$A,d.salesmanproses!$D7,target_proses!D:D)</f>
        <v>29</v>
      </c>
      <c r="N7" s="6">
        <f>SUMIFS(Dsource!V:V,Dsource!$Q:$Q,d.salesmanproses!$C7)</f>
        <v>31</v>
      </c>
      <c r="O7" s="10">
        <f t="shared" si="3"/>
        <v>1.0689655172413792</v>
      </c>
      <c r="P7" s="6">
        <f>SUMIF(target_proses!$A:$A,d.salesmanproses!$D7,target_proses!E:E)</f>
        <v>22.5</v>
      </c>
      <c r="Q7" s="6">
        <f>SUMIFS(Dsource!W:W,Dsource!$Q:$Q,d.salesmanproses!$C7)</f>
        <v>22.210526315789473</v>
      </c>
      <c r="R7" s="10">
        <f t="shared" si="4"/>
        <v>0.98713450292397653</v>
      </c>
      <c r="S7" s="6">
        <f>SUMIF(target_proses!$A:$A,d.salesmanproses!$D7,target_proses!F:F)</f>
        <v>20.25</v>
      </c>
      <c r="T7" s="6">
        <f>SUMIFS(Dsource!X:X,Dsource!$Q:$Q,d.salesmanproses!$C7)</f>
        <v>15.157894736842104</v>
      </c>
      <c r="U7" s="10">
        <f t="shared" si="5"/>
        <v>0.74853801169590639</v>
      </c>
      <c r="V7" s="6">
        <f>SUMIF(target_proses!$A:$A,d.salesmanproses!$D7,target_proses!G:G)</f>
        <v>21</v>
      </c>
      <c r="W7" s="6">
        <f>SUMIFS(Dsource!Y:Y,Dsource!$Q:$Q,d.salesmanproses!$C7)</f>
        <v>14.977578475336323</v>
      </c>
      <c r="X7" s="10">
        <f t="shared" si="6"/>
        <v>0.71321802263506295</v>
      </c>
      <c r="Y7" s="6">
        <f>SUMIF(Dsource!$AC:$AC,$C7,Dsource!AE:AE)</f>
        <v>4</v>
      </c>
      <c r="Z7" s="6">
        <f>SUMIF(Dsource!$AC:$AC,$C7,Dsource!AF:AF)</f>
        <v>2</v>
      </c>
      <c r="AA7" s="10">
        <f t="shared" si="7"/>
        <v>0.5</v>
      </c>
      <c r="AB7" s="6">
        <f>SUMIF(Dsource!$AH:$AH,$C7,Dsource!AJ:AJ)</f>
        <v>362</v>
      </c>
      <c r="AC7" s="6">
        <f>SUMIF(Dsource!$AH:$AH,$C7,Dsource!AK:AK)</f>
        <v>160</v>
      </c>
      <c r="AD7" s="10">
        <f t="shared" si="8"/>
        <v>0.44198895027624308</v>
      </c>
      <c r="AE7" s="6">
        <f>SUMIF(Dsource!$AM:$AM,$C7,Dsource!AO:AO)</f>
        <v>9</v>
      </c>
      <c r="AF7" s="6">
        <f>SUMIF(Dsource!$AM:$AM,$C7,Dsource!AP:AP)</f>
        <v>6</v>
      </c>
      <c r="AG7" s="10">
        <f t="shared" si="9"/>
        <v>0.66666666666666663</v>
      </c>
      <c r="AH7" s="13">
        <f t="shared" si="10"/>
        <v>0.53621853898096994</v>
      </c>
      <c r="AI7">
        <f>SUMIF(target_proses!$A:$A,$D7,target_proses!H:H)</f>
        <v>600</v>
      </c>
      <c r="AJ7">
        <f>SUMIF(Dsource!$AR:$AR,$C7,Dsource!AT:AT)</f>
        <v>858</v>
      </c>
      <c r="AK7" s="10">
        <f t="shared" si="11"/>
        <v>1.43</v>
      </c>
      <c r="AL7">
        <f>SUMIF(target_proses!$A:$A,$D7,target_proses!I:I)</f>
        <v>200</v>
      </c>
      <c r="AM7">
        <f>SUMIF(Dsource!$AR:$AR,$C7,Dsource!AU:AU)</f>
        <v>143</v>
      </c>
      <c r="AN7" s="10">
        <f t="shared" si="12"/>
        <v>0.71499999999999997</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2025-06-25T01:29:36Z</dcterms:modified>
</cp:coreProperties>
</file>