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pivotCache/pivotCacheDefinition11.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shboard\"/>
    </mc:Choice>
  </mc:AlternateContent>
  <xr:revisionPtr revIDLastSave="0" documentId="13_ncr:1_{FDC0D5B2-80B9-4780-838E-1B82DC4BDED4}" xr6:coauthVersionLast="47" xr6:coauthVersionMax="47" xr10:uidLastSave="{00000000-0000-0000-0000-000000000000}"/>
  <bookViews>
    <workbookView xWindow="-110" yWindow="-110" windowWidth="19420" windowHeight="10420" firstSheet="3" activeTab="5" xr2:uid="{46D4F659-2F2F-4D7F-A0F3-6A235E6B9B55}"/>
  </bookViews>
  <sheets>
    <sheet name="TargetPOMBTI" sheetId="6" r:id="rId1"/>
    <sheet name="TargetSalesBTI" sheetId="5" r:id="rId2"/>
    <sheet name="target_proses" sheetId="8" r:id="rId3"/>
    <sheet name="Dsource" sheetId="2" r:id="rId4"/>
    <sheet name="d.dashboard" sheetId="1" r:id="rId5"/>
    <sheet name="d.soharian" sheetId="9" r:id="rId6"/>
    <sheet name="d.performance" sheetId="3" r:id="rId7"/>
    <sheet name="d.salesmanlob" sheetId="7" r:id="rId8"/>
    <sheet name="d.salesmanproses" sheetId="4" r:id="rId9"/>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25" r:id="rId18"/>
  </pivotCaches>
  <extLst>
    <ext xmlns:x14="http://schemas.microsoft.com/office/spreadsheetml/2009/9/main" uri="{876F7934-8845-4945-9796-88D515C7AA90}">
      <x14:pivotCaches>
        <pivotCache cacheId="8" r:id="rId19"/>
      </x14:pivotCaches>
    </ex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21"/>
      </x15:timelineCachePivotCaches>
    </ext>
    <ext xmlns:x15="http://schemas.microsoft.com/office/spreadsheetml/2010/11/main" uri="{D0CA8CA8-9F24-4464-BF8E-62219DCF47F9}">
      <x15:timelineCacheRefs>
        <x15:timelineCacheRef r:id="rId2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9" l="1"/>
  <c r="A23" i="9"/>
  <c r="A22" i="9"/>
  <c r="A21" i="9"/>
  <c r="A20" i="9"/>
  <c r="A19" i="9"/>
  <c r="A18" i="9"/>
  <c r="A17" i="9"/>
  <c r="A16" i="9"/>
  <c r="A15" i="9"/>
  <c r="A14" i="9"/>
  <c r="A13" i="9"/>
  <c r="A12" i="9"/>
  <c r="A11" i="9"/>
  <c r="A10" i="9"/>
  <c r="A9" i="9"/>
  <c r="A8" i="9"/>
  <c r="A7" i="9"/>
  <c r="A6" i="9"/>
  <c r="A5" i="9"/>
  <c r="A4" i="9"/>
  <c r="A3" i="9"/>
  <c r="A2" i="9"/>
  <c r="B2" i="9"/>
  <c r="C2" i="9"/>
  <c r="D2" i="9"/>
  <c r="B3" i="9"/>
  <c r="C3" i="9"/>
  <c r="D3" i="9"/>
  <c r="B4" i="9"/>
  <c r="C4" i="9"/>
  <c r="D4" i="9"/>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6" i="4"/>
  <c r="B7" i="4"/>
  <c r="B5" i="4"/>
  <c r="B4" i="4"/>
  <c r="B3" i="4"/>
  <c r="B2" i="4"/>
  <c r="B7" i="3"/>
  <c r="B6" i="3"/>
  <c r="B5" i="3"/>
  <c r="B4" i="3"/>
  <c r="B3" i="3"/>
  <c r="B2" i="3"/>
  <c r="L10" i="1"/>
  <c r="K10" i="1"/>
  <c r="J10" i="1"/>
  <c r="I10" i="1"/>
  <c r="H10" i="1"/>
  <c r="G10" i="1"/>
  <c r="F10" i="1"/>
  <c r="E10" i="1"/>
  <c r="D10" i="1"/>
  <c r="C10" i="1"/>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AH2" i="4" s="1"/>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6" i="4" l="1"/>
  <c r="AH3" i="4"/>
  <c r="AH4" i="4"/>
  <c r="AH7" i="4"/>
  <c r="AH5" i="4"/>
  <c r="D7" i="3" l="1"/>
  <c r="D6" i="3"/>
  <c r="D5" i="3"/>
  <c r="D4" i="3"/>
  <c r="D3" i="3"/>
  <c r="D2" i="3"/>
  <c r="G9" i="1"/>
  <c r="F9" i="1"/>
  <c r="G8" i="1"/>
  <c r="F8" i="1"/>
  <c r="G7" i="1"/>
  <c r="F7" i="1"/>
  <c r="G6" i="1"/>
  <c r="F6" i="1"/>
  <c r="G5" i="1"/>
  <c r="F5" i="1"/>
  <c r="G4" i="1"/>
  <c r="F4" i="1"/>
  <c r="G3" i="1"/>
  <c r="F3" i="1"/>
  <c r="G2" i="1"/>
  <c r="F2" i="1"/>
  <c r="D9" i="1"/>
  <c r="D8" i="1"/>
  <c r="D7" i="1"/>
  <c r="D6" i="1"/>
  <c r="D5" i="1"/>
  <c r="D4" i="1"/>
  <c r="D3" i="1"/>
  <c r="D2" i="1"/>
  <c r="E9" i="1"/>
  <c r="E8" i="1"/>
  <c r="E7" i="1"/>
  <c r="E6" i="1"/>
  <c r="E5" i="1"/>
  <c r="E4" i="1"/>
  <c r="E3" i="1"/>
  <c r="E2" i="1"/>
  <c r="C9" i="1"/>
  <c r="C8" i="1"/>
  <c r="C7" i="1"/>
  <c r="C6" i="1"/>
  <c r="C5" i="1"/>
  <c r="C4" i="1"/>
  <c r="C3" i="1"/>
  <c r="C2" i="1"/>
  <c r="J5" i="1" l="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I7" i="3" l="1"/>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9">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s v="{[Dim_Product].[Product].[All]}"/>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<sst xmlns="http://schemas.openxmlformats.org/spreadsheetml/2006/main" count="1676" uniqueCount="187">
  <si>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</si>
  <si>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</si>
  <si>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</si>
  <si>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</si>
  <si>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</si>
  <si>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</si>
  <si>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</si>
  <si>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</si>
  <si>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</si>
  <si>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</si>
  <si>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</si>
  <si>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</si>
  <si>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</si>
  <si>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</si>
  <si>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</si>
  <si>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</si>
  <si>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</si>
  <si>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</si>
  <si>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</si>
  <si>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</si>
  <si>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</si>
  <si>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</si>
  <si>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</si>
  <si>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</si>
  <si>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</si>
  <si>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</si>
  <si>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</si>
  <si>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</si>
  <si>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</si>
  <si>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</si>
  <si>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</si>
  <si>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</si>
  <si>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</si>
  <si>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</si>
  <si>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</si>
  <si>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</si>
  <si>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</si>
  <si>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</si>
  <si>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</si>
  <si>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</si>
  <si>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</si>
  <si>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</si>
  <si>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</si>
  <si>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</si>
  <si>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</si>
  <si>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</si>
  <si>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</si>
  <si>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</si>
  <si>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</si>
  <si>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</si>
  <si>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</si>
  <si>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</si>
  <si>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</si>
  <si>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</si>
  <si>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</si>
  <si>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</si>
  <si>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</si>
  <si>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</si>
  <si>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</si>
  <si>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</si>
  <si>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</si>
  <si>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</si>
  <si>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</si>
  <si>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</si>
  <si>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</si>
  <si>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</si>
  <si>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</si>
  <si>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</si>
  <si>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</si>
  <si>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</si>
  <si>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</si>
  <si>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</si>
  <si>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</si>
  <si>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</si>
  <si>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</si>
  <si>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</si>
  <si>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</si>
  <si>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</si>
  <si>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</si>
  <si>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</si>
  <si>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</si>
  <si>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</si>
  <si>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</si>
  <si>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</si>
  <si>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</si>
  <si>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</si>
  <si>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</si>
  <si>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</si>
  <si>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</si>
  <si>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</si>
  <si>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</si>
  <si>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</si>
  <si>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</si>
  <si>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</si>
  <si>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</si>
  <si>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</si>
  <si>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</si>
  <si>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</si>
  <si>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</si>
  <si>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</si>
  <si>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</si>
  <si>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</si>
  <si>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</si>
  <si>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</si>
  <si>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</si>
  <si>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</si>
  <si>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</si>
  <si>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</si>
  <si>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</si>
  <si>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</si>
  <si>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</si>
  <si>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</si>
  <si>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</si>
  <si>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</si>
  <si>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</si>
  <si>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</si>
  <si>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</si>
  <si>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</si>
  <si>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</si>
  <si>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</si>
  <si>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</si>
  <si>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</si>
  <si>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</si>
  <si>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</si>
  <si>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</si>
  <si>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</si>
  <si>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</si>
  <si>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</si>
  <si>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</si>
  <si>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</si>
  <si>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</si>
  <si>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</si>
  <si>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</si>
  <si>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</si>
  <si>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</si>
  <si>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</si>
  <si>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</si>
  <si>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</si>
  <si>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</si>
  <si>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</si>
  <si>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</si>
  <si>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</si>
  <si>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</si>
  <si>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</si>
  <si>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</si>
  <si>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</si>
  <si>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</si>
  <si>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</si>
  <si>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</si>
  <si>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</si>
  <si>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</si>
  <si>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</si>
  <si>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</si>
  <si>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</si>
  <si>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</si>
  <si>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</si>
  <si>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</si>
  <si>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</si>
  <si>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</si>
  <si>
    <t>Product</t>
  </si>
  <si>
    <t>6/2/2025</t>
  </si>
  <si>
    <t>6/3/2025</t>
  </si>
  <si>
    <t>6/4/2025</t>
  </si>
  <si>
    <t>6/5/2025</t>
  </si>
  <si>
    <t>6/7/2025</t>
  </si>
  <si>
    <t>6/9/2025</t>
  </si>
  <si>
    <t>6/10/2025</t>
  </si>
  <si>
    <t>6/11/2025</t>
  </si>
  <si>
    <t>6/12/2025</t>
  </si>
  <si>
    <t>6/13/2025</t>
  </si>
  <si>
    <t>6/14/2025</t>
  </si>
  <si>
    <t>6/16/2025</t>
  </si>
  <si>
    <t>6/17/2025</t>
  </si>
  <si>
    <t>6/18/2025</t>
  </si>
  <si>
    <t>6/19/2025</t>
  </si>
  <si>
    <t>6/20/2025</t>
  </si>
  <si>
    <t>6/21/2025</t>
  </si>
  <si>
    <t>6/23/2025</t>
  </si>
  <si>
    <t>6/24/2025</t>
  </si>
  <si>
    <t>6/25/2025</t>
  </si>
  <si>
    <t>6/26/2025</t>
  </si>
  <si>
    <t>6/28/2025</t>
  </si>
  <si>
    <t>6/30/2025</t>
  </si>
  <si>
    <t>SalesOrderValue</t>
  </si>
  <si>
    <t>Tgl</t>
  </si>
  <si>
    <t>SO</t>
  </si>
  <si>
    <t>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</si>
</sst>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cellXfs>
  <cellStyles count="3">
    <cellStyle name="Comma" xfId="1" builtinId="3"/>
    <cellStyle name="Normal" xfId="0" builtinId="0"/>
    <cellStyle name="Percent" xfId="2" builtinId="5"/>
  </cellStyles>
  <dxfs count="78">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11/relationships/timelineCache" Target="timelineCaches/timelineCache1.xml"/><Relationship Id="rId27"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44212964"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82407405"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65000000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779629626"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57060185"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98958336"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926504631"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2674421295"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0.687112268519" createdVersion="8" refreshedVersion="8" minRefreshableVersion="3" recordCount="0" supportSubquery="1" supportAdvancedDrill="1" xr:uid="{B800236E-0455-44ED-BB83-4F04980C3C91}">
  <cacheSource type="external" connectionId="1"/>
  <cacheFields count="17">
    <cacheField name="[Measures].[NetSalesPKD]" caption="NetSalesPKD" numFmtId="0" hierarchy="1831" level="32767"/>
    <cacheField name="[Dim_Product].[Product].[Principle]" caption="Principle" numFmtId="0" hierarchy="253" level="1">
      <sharedItems containsSemiMixedTypes="0" containsString="0"/>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unt="23">
        <s v="[Dim_Period].[Date].&amp;[2025-06-02T00:00:00]" c="6/2/2025"/>
        <s v="[Dim_Period].[Date].&amp;[2025-06-03T00:00:00]" c="6/3/2025"/>
        <s v="[Dim_Period].[Date].&amp;[2025-06-04T00:00:00]" c="6/4/2025"/>
        <s v="[Dim_Period].[Date].&amp;[2025-06-05T00:00:00]" c="6/5/2025"/>
        <s v="[Dim_Period].[Date].&amp;[2025-06-07T00:00:00]" c="6/7/2025"/>
        <s v="[Dim_Period].[Date].&amp;[2025-06-09T00:00:00]" c="6/9/2025"/>
        <s v="[Dim_Period].[Date].&amp;[2025-06-10T00:00:00]" c="6/10/2025"/>
        <s v="[Dim_Period].[Date].&amp;[2025-06-11T00:00:00]" c="6/11/2025"/>
        <s v="[Dim_Period].[Date].&amp;[2025-06-12T00:00:00]" c="6/12/2025"/>
        <s v="[Dim_Period].[Date].&amp;[2025-06-13T00:00:00]" c="6/13/2025"/>
        <s v="[Dim_Period].[Date].&amp;[2025-06-14T00:00:00]" c="6/14/2025"/>
        <s v="[Dim_Period].[Date].&amp;[2025-06-16T00:00:00]" c="6/16/2025"/>
        <s v="[Dim_Period].[Date].&amp;[2025-06-17T00:00:00]" c="6/17/2025"/>
        <s v="[Dim_Period].[Date].&amp;[2025-06-18T00:00:00]" c="6/18/2025"/>
        <s v="[Dim_Period].[Date].&amp;[2025-06-19T00:00:00]" c="6/19/2025"/>
        <s v="[Dim_Period].[Date].&amp;[2025-06-20T00:00:00]" c="6/20/2025"/>
        <s v="[Dim_Period].[Date].&amp;[2025-06-21T00:00:00]" c="6/21/2025"/>
        <s v="[Dim_Period].[Date].&amp;[2025-06-23T00:00:00]" c="6/23/2025"/>
        <s v="[Dim_Period].[Date].&amp;[2025-06-24T00:00:00]" c="6/24/2025"/>
        <s v="[Dim_Period].[Date].&amp;[2025-06-25T00:00:00]" c="6/25/2025"/>
        <s v="[Dim_Period].[Date].&amp;[2025-06-26T00:00:00]" c="6/26/2025"/>
        <s v="[Dim_Period].[Date].&amp;[2025-06-28T00:00:00]" c="6/28/2025"/>
        <s v="[Dim_Period].[Date].&amp;[2025-06-30T00:00:00]" c="6/30/2025"/>
      </sharedItems>
    </cacheField>
    <cacheField name="[Measures].[SalesOrderValue]" caption="SalesOrderValue" numFmtId="0" hierarchy="2011"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oneField="1">
      <fieldsUsage count="1">
        <fieldUsage x="16"/>
      </fieldsUsage>
    </cacheHierarchy>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1628472222" createdVersion="3" refreshedVersion="8" minRefreshableVersion="3" recordCount="0" supportSubquery="1" supportAdvancedDrill="1" xr:uid="{C9A051FC-AE38-488A-9E28-3544420435A4}">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393323996"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89376851854" createdVersion="3" refreshedVersion="8" minRefreshableVersion="3" recordCount="0" supportSubquery="1" supportAdvancedDrill="1" xr:uid="{A9019A6A-4D77-455B-A645-964C17BA5B3B}">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336575615"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2AAAE9-9757-4FBD-BE2C-FCD23D2B9F5C}" name="PivotTable1" cacheId="2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AY5:BB29" firstHeaderRow="0" firstDataRow="1" firstDataCol="1" rowPageCount="3" colPageCount="1"/>
  <pivotFields count="17">
    <pivotField dataField="1" subtotalTop="0" showAll="0" defaultSubtotal="0"/>
    <pivotField axis="axisPage" allDrilled="1" subtotalTop="0" showAll="0"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3">
    <pageField fld="8" hier="323" name="[Dim_Region].[Workplace Office].&amp;[Depo Tanjung]" cap="Depo Tanjung"/>
    <pageField fld="1" hier="253" name="[Dim_Product].[Product].[All]" cap="All"/>
    <pageField fld="9" hier="213" name="[Dim_Period].[Period YMWD].[All]" cap="All"/>
  </pageFields>
  <dataFields count="3">
    <dataField fld="14" baseField="0" baseItem="0"/>
    <dataField fld="16" baseField="0" baseItem="0"/>
    <dataField fld="0" baseField="0" baseItem="0"/>
  </dataFields>
  <formats count="6">
    <format dxfId="30">
      <pivotArea type="all" dataOnly="0" outline="0" fieldPosition="0"/>
    </format>
    <format dxfId="31">
      <pivotArea outline="0" collapsedLevelsAreSubtotals="1" fieldPosition="0"/>
    </format>
    <format dxfId="32">
      <pivotArea field="1" type="button" dataOnly="0" labelOnly="1" outline="0" axis="axisPage" fieldPosition="1"/>
    </format>
    <format dxfId="33">
      <pivotArea dataOnly="0" labelOnly="1" fieldPosition="0">
        <references count="1">
          <reference field="1" count="0"/>
        </references>
      </pivotArea>
    </format>
    <format dxfId="34">
      <pivotArea dataOnly="0" labelOnly="1" grandRow="1" outline="0" fieldPosition="0"/>
    </format>
    <format dxfId="35">
      <pivotArea dataOnly="0" labelOnly="1" outline="0" fieldPosition="0">
        <references count="1">
          <reference field="4294967294" count="2">
            <x v="0"/>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0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40">
      <pivotArea type="all" dataOnly="0" outline="0" fieldPosition="0"/>
    </format>
    <format dxfId="39">
      <pivotArea outline="0" collapsedLevelsAreSubtotals="1" fieldPosition="0"/>
    </format>
    <format dxfId="38">
      <pivotArea dataOnly="0" labelOnly="1" grandRow="1"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45">
      <pivotArea type="all" dataOnly="0" outline="0" fieldPosition="0"/>
    </format>
    <format dxfId="44">
      <pivotArea outline="0" collapsedLevelsAreSubtotals="1" fieldPosition="0"/>
    </format>
    <format dxfId="43">
      <pivotArea dataOnly="0" labelOnly="1" grandRow="1" outline="0" fieldPosition="0"/>
    </format>
    <format dxfId="42">
      <pivotArea outline="0" collapsedLevelsAreSubtotals="1" fieldPosition="0"/>
    </format>
    <format dxfId="41">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51">
      <pivotArea type="all" dataOnly="0" outline="0" fieldPosition="0"/>
    </format>
    <format dxfId="50">
      <pivotArea outline="0" collapsedLevelsAreSubtotals="1" fieldPosition="0"/>
    </format>
    <format dxfId="49">
      <pivotArea field="1" type="button" dataOnly="0" labelOnly="1" outline="0" axis="axisRow" fieldPosition="2"/>
    </format>
    <format dxfId="48">
      <pivotArea dataOnly="0" labelOnly="1" fieldPosition="0">
        <references count="1">
          <reference field="1" count="0"/>
        </references>
      </pivotArea>
    </format>
    <format dxfId="47">
      <pivotArea dataOnly="0" labelOnly="1" grandRow="1" outline="0" fieldPosition="0"/>
    </format>
    <format dxfId="46">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3" firstHeaderRow="0" firstDataRow="1" firstDataCol="1" rowPageCount="2" colPageCount="1"/>
  <pivotFields count="17">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9">
    <i>
      <x/>
    </i>
    <i>
      <x v="1"/>
    </i>
    <i>
      <x v="2"/>
    </i>
    <i>
      <x v="3"/>
    </i>
    <i>
      <x v="4"/>
    </i>
    <i>
      <x v="5"/>
    </i>
    <i>
      <x v="6"/>
    </i>
    <i>
      <x v="7"/>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grandRow="1" outline="0" fieldPosition="0"/>
    </format>
    <format dxfId="52">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0"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61">
      <pivotArea type="all" dataOnly="0"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66">
      <pivotArea type="all" dataOnly="0" outline="0" fieldPosition="0"/>
    </format>
    <format dxfId="65">
      <pivotArea outline="0" collapsedLevelsAreSubtotals="1" fieldPosition="0"/>
    </format>
    <format dxfId="64">
      <pivotArea dataOnly="0" labelOnly="1" grandRow="1" outline="0" fieldPosition="0"/>
    </format>
    <format dxfId="63">
      <pivotArea outline="0" collapsedLevelsAreSubtotals="1" fieldPosition="0"/>
    </format>
    <format dxfId="62">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71">
      <pivotArea type="all" dataOnly="0" outline="0" fieldPosition="0"/>
    </format>
    <format dxfId="70">
      <pivotArea outline="0" collapsedLevelsAreSubtotals="1" fieldPosition="0"/>
    </format>
    <format dxfId="69">
      <pivotArea dataOnly="0" labelOnly="1" grandRow="1" outline="0" fieldPosition="0"/>
    </format>
    <format dxfId="68">
      <pivotArea outline="0" collapsedLevelsAreSubtotals="1" fieldPosition="0"/>
    </format>
    <format dxfId="67">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7"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0"/>
        </references>
      </pivotArea>
    </format>
    <format dxfId="73">
      <pivotArea dataOnly="0" labelOnly="1" grandRow="1" outline="0" fieldPosition="0"/>
    </format>
    <format dxfId="72">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393323996">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 tabId="2" name="PivotTable1"/>
  </pivotTables>
  <state minimalRefreshVersion="6" lastRefreshVersion="6" pivotCacheId="336575615"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BB50"/>
  <sheetViews>
    <sheetView topLeftCell="AT10" workbookViewId="0">
      <selection activeCell="AY6" sqref="AY6:BB28"/>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 min="51" max="51" width="13.81640625" bestFit="1" customWidth="1"/>
    <col min="52" max="52" width="15.90625" bestFit="1" customWidth="1"/>
    <col min="53" max="53" width="13.54296875" bestFit="1" customWidth="1"/>
    <col min="54" max="54" width="11.26953125" bestFit="1" customWidth="1"/>
  </cols>
  <sheetData>
    <row r="1" spans="1:54" x14ac:dyDescent="0.35">
      <c r="C1" s="1"/>
      <c r="E1" s="4" t="s">
        <v>6</v>
      </c>
      <c r="F1" s="1" t="s" vm="1">
        <v>7</v>
      </c>
      <c r="G1" s="1"/>
      <c r="M1" s="1"/>
      <c r="S1" s="11"/>
      <c r="AY1" s="4" t="s">
        <v>6</v>
      </c>
      <c r="AZ1" s="1" t="s" vm="1">
        <v>7</v>
      </c>
      <c r="BA1" s="1"/>
    </row>
    <row r="2" spans="1:54"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c r="AY2" s="4" t="s">
        <v>159</v>
      </c>
      <c r="AZ2" s="1" t="s" vm="8">
        <v>9</v>
      </c>
      <c r="BA2" s="1"/>
    </row>
    <row r="3" spans="1:54"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c r="AY3" s="4" t="s">
        <v>8</v>
      </c>
      <c r="AZ3" s="1" t="s" vm="2">
        <v>9</v>
      </c>
      <c r="BA3" s="1" t="s">
        <v>4</v>
      </c>
    </row>
    <row r="4" spans="1:54"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row>
    <row r="5" spans="1:54" x14ac:dyDescent="0.35">
      <c r="A5" s="4" t="s">
        <v>10</v>
      </c>
      <c r="B5" s="1" t="s">
        <v>25</v>
      </c>
      <c r="C5" s="1" t="s">
        <v>26</v>
      </c>
      <c r="E5" s="2" t="s">
        <v>13</v>
      </c>
      <c r="F5" s="3">
        <v>1790025023.1162395</v>
      </c>
      <c r="G5" s="3">
        <v>1750865933.9627936</v>
      </c>
      <c r="H5" s="3">
        <v>1040718104.251497</v>
      </c>
      <c r="AE5" s="6"/>
      <c r="AF5" s="6"/>
      <c r="AG5" s="6"/>
      <c r="AJ5" s="6"/>
      <c r="AK5" s="6"/>
      <c r="AL5" s="6"/>
      <c r="AO5" s="6"/>
      <c r="AP5" s="6"/>
      <c r="AT5" s="6"/>
      <c r="AU5" s="6"/>
      <c r="AY5" s="4" t="s">
        <v>10</v>
      </c>
      <c r="AZ5" s="1" t="s">
        <v>11</v>
      </c>
      <c r="BA5" s="1" t="s">
        <v>183</v>
      </c>
      <c r="BB5" s="1" t="s">
        <v>12</v>
      </c>
    </row>
    <row r="6" spans="1:54" x14ac:dyDescent="0.35">
      <c r="A6" s="2" t="s">
        <v>13</v>
      </c>
      <c r="B6" s="3">
        <v>1416538369.6544132</v>
      </c>
      <c r="C6" s="3">
        <v>1940562557.4670367</v>
      </c>
      <c r="E6" s="2" t="s">
        <v>14</v>
      </c>
      <c r="F6" s="3">
        <v>179204117.83370411</v>
      </c>
      <c r="G6" s="3">
        <v>200501454.52993894</v>
      </c>
      <c r="H6" s="3">
        <v>88985577.642159984</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c r="AY6" s="2" t="s">
        <v>160</v>
      </c>
      <c r="AZ6" s="3">
        <v>127033525.61069997</v>
      </c>
      <c r="BA6" s="3">
        <v>67834989.550000042</v>
      </c>
      <c r="BB6" s="3">
        <v>44751913.633566007</v>
      </c>
    </row>
    <row r="7" spans="1:54" x14ac:dyDescent="0.35">
      <c r="A7" s="2" t="s">
        <v>14</v>
      </c>
      <c r="B7" s="3">
        <v>145510909.54880494</v>
      </c>
      <c r="C7" s="3">
        <v>197509715.86955005</v>
      </c>
      <c r="E7" s="2" t="s">
        <v>15</v>
      </c>
      <c r="F7" s="3">
        <v>725774322.97611904</v>
      </c>
      <c r="G7" s="3">
        <v>929758973.86220074</v>
      </c>
      <c r="H7" s="3">
        <v>417339796.51450908</v>
      </c>
      <c r="K7" s="1" t="s">
        <v>37</v>
      </c>
      <c r="L7" s="1" t="s">
        <v>46</v>
      </c>
      <c r="M7" s="1" t="s">
        <v>20</v>
      </c>
      <c r="N7" s="3">
        <v>3298526.1099999994</v>
      </c>
      <c r="O7" s="3">
        <v>7724097.2699999977</v>
      </c>
      <c r="Q7" s="1" t="s">
        <v>37</v>
      </c>
      <c r="R7" s="1" t="s">
        <v>46</v>
      </c>
      <c r="S7" s="12">
        <v>139</v>
      </c>
      <c r="T7" s="12">
        <v>119</v>
      </c>
      <c r="U7" s="12">
        <v>23.125</v>
      </c>
      <c r="V7" s="12">
        <v>23.125</v>
      </c>
      <c r="W7" s="12">
        <v>18.25</v>
      </c>
      <c r="X7" s="12">
        <v>14.3125</v>
      </c>
      <c r="Y7" s="12">
        <v>21.168067226890756</v>
      </c>
      <c r="Z7" s="12">
        <v>18.25</v>
      </c>
      <c r="AC7" s="1" t="s">
        <v>37</v>
      </c>
      <c r="AD7" s="1" t="s">
        <v>46</v>
      </c>
      <c r="AE7" s="12">
        <v>77</v>
      </c>
      <c r="AF7" s="12">
        <v>53</v>
      </c>
      <c r="AH7" s="1" t="s">
        <v>37</v>
      </c>
      <c r="AI7" s="1" t="s">
        <v>46</v>
      </c>
      <c r="AJ7" s="12">
        <v>47</v>
      </c>
      <c r="AK7" s="12">
        <v>46</v>
      </c>
      <c r="AM7" s="1" t="s">
        <v>37</v>
      </c>
      <c r="AN7" s="1" t="s">
        <v>46</v>
      </c>
      <c r="AO7" s="12">
        <v>14</v>
      </c>
      <c r="AP7" s="12">
        <v>13</v>
      </c>
      <c r="AR7" s="4" t="s">
        <v>48</v>
      </c>
      <c r="AS7" s="4" t="s">
        <v>43</v>
      </c>
      <c r="AT7" s="1" t="s">
        <v>141</v>
      </c>
      <c r="AU7" s="1" t="s">
        <v>140</v>
      </c>
      <c r="AV7" s="1" t="s">
        <v>21</v>
      </c>
      <c r="AY7" s="2" t="s">
        <v>161</v>
      </c>
      <c r="AZ7" s="3">
        <v>127033525.61069997</v>
      </c>
      <c r="BA7" s="3">
        <v>79124212.470000118</v>
      </c>
      <c r="BB7" s="3">
        <v>99834206.715707853</v>
      </c>
    </row>
    <row r="8" spans="1:54" x14ac:dyDescent="0.35">
      <c r="A8" s="2" t="s">
        <v>15</v>
      </c>
      <c r="B8" s="3">
        <v>825068004.5460434</v>
      </c>
      <c r="C8" s="3">
        <v>835635799.79853213</v>
      </c>
      <c r="E8" s="2" t="s">
        <v>16</v>
      </c>
      <c r="F8" s="3">
        <v>28905529.67663366</v>
      </c>
      <c r="G8" s="3">
        <v>27063736.73777001</v>
      </c>
      <c r="H8" s="3">
        <v>16059393.832752002</v>
      </c>
      <c r="K8" s="1" t="s">
        <v>37</v>
      </c>
      <c r="L8" s="1" t="s">
        <v>46</v>
      </c>
      <c r="M8" s="1" t="s">
        <v>15</v>
      </c>
      <c r="N8" s="3">
        <v>214701558.67476198</v>
      </c>
      <c r="O8" s="3">
        <v>87078466.537708014</v>
      </c>
      <c r="Q8" s="1" t="s">
        <v>38</v>
      </c>
      <c r="R8" s="1" t="s">
        <v>46</v>
      </c>
      <c r="S8" s="12">
        <v>162</v>
      </c>
      <c r="T8" s="12">
        <v>144</v>
      </c>
      <c r="U8" s="12">
        <v>26.5</v>
      </c>
      <c r="V8" s="12">
        <v>26.5</v>
      </c>
      <c r="W8" s="12">
        <v>20.6875</v>
      </c>
      <c r="X8" s="12">
        <v>16.25</v>
      </c>
      <c r="Y8" s="12">
        <v>17.173611111111111</v>
      </c>
      <c r="Z8" s="12">
        <v>20.6875</v>
      </c>
      <c r="AC8" s="1" t="s">
        <v>38</v>
      </c>
      <c r="AD8" s="1" t="s">
        <v>46</v>
      </c>
      <c r="AE8" s="12">
        <v>35</v>
      </c>
      <c r="AF8" s="12">
        <v>23</v>
      </c>
      <c r="AH8" s="1" t="s">
        <v>38</v>
      </c>
      <c r="AI8" s="1" t="s">
        <v>46</v>
      </c>
      <c r="AJ8" s="12">
        <v>126</v>
      </c>
      <c r="AK8" s="12">
        <v>93</v>
      </c>
      <c r="AM8" s="1" t="s">
        <v>38</v>
      </c>
      <c r="AN8" s="1" t="s">
        <v>46</v>
      </c>
      <c r="AO8" s="12">
        <v>1</v>
      </c>
      <c r="AP8" s="12">
        <v>1</v>
      </c>
      <c r="AR8" s="1" t="s">
        <v>37</v>
      </c>
      <c r="AS8" s="1" t="s">
        <v>46</v>
      </c>
      <c r="AT8" s="12">
        <v>882</v>
      </c>
      <c r="AU8" s="12">
        <v>159</v>
      </c>
      <c r="AV8" s="12">
        <v>1041</v>
      </c>
      <c r="AY8" s="2" t="s">
        <v>162</v>
      </c>
      <c r="AZ8" s="3">
        <v>127033525.61069997</v>
      </c>
      <c r="BA8" s="3">
        <v>59650865.870000057</v>
      </c>
      <c r="BB8" s="3">
        <v>70955179.609755993</v>
      </c>
    </row>
    <row r="9" spans="1:54" x14ac:dyDescent="0.35">
      <c r="A9" s="2" t="s">
        <v>16</v>
      </c>
      <c r="B9" s="3">
        <v>23185839.411154002</v>
      </c>
      <c r="C9" s="3">
        <v>32369936.411369998</v>
      </c>
      <c r="E9" s="2" t="s">
        <v>17</v>
      </c>
      <c r="F9" s="3">
        <v>1637113.3495420001</v>
      </c>
      <c r="G9" s="3">
        <v>5107230.7909499835</v>
      </c>
      <c r="H9" s="3">
        <v>176210.8</v>
      </c>
      <c r="K9" s="1" t="s">
        <v>37</v>
      </c>
      <c r="L9" s="1" t="s">
        <v>46</v>
      </c>
      <c r="M9" s="1" t="s">
        <v>14</v>
      </c>
      <c r="N9" s="3">
        <v>68189262.487884685</v>
      </c>
      <c r="O9" s="3">
        <v>29760313.825087991</v>
      </c>
      <c r="Q9" s="1" t="s">
        <v>39</v>
      </c>
      <c r="R9" s="1" t="s">
        <v>46</v>
      </c>
      <c r="S9" s="12">
        <v>151</v>
      </c>
      <c r="T9" s="12">
        <v>127</v>
      </c>
      <c r="U9" s="12">
        <v>25.1875</v>
      </c>
      <c r="V9" s="12">
        <v>24</v>
      </c>
      <c r="W9" s="12">
        <v>18.625</v>
      </c>
      <c r="X9" s="12">
        <v>14.066666666666666</v>
      </c>
      <c r="Y9" s="12">
        <v>17.866141732283463</v>
      </c>
      <c r="Z9" s="12">
        <v>18.625</v>
      </c>
      <c r="AC9" s="1" t="s">
        <v>39</v>
      </c>
      <c r="AD9" s="1" t="s">
        <v>46</v>
      </c>
      <c r="AE9" s="12">
        <v>29</v>
      </c>
      <c r="AF9" s="12">
        <v>19</v>
      </c>
      <c r="AH9" s="1" t="s">
        <v>39</v>
      </c>
      <c r="AI9" s="1" t="s">
        <v>46</v>
      </c>
      <c r="AJ9" s="12">
        <v>117</v>
      </c>
      <c r="AK9" s="12">
        <v>78</v>
      </c>
      <c r="AM9" s="1" t="s">
        <v>39</v>
      </c>
      <c r="AN9" s="1" t="s">
        <v>46</v>
      </c>
      <c r="AO9" s="12">
        <v>3</v>
      </c>
      <c r="AP9" s="12">
        <v>3</v>
      </c>
      <c r="AR9" s="1" t="s">
        <v>38</v>
      </c>
      <c r="AS9" s="1" t="s">
        <v>46</v>
      </c>
      <c r="AT9" s="12">
        <v>728</v>
      </c>
      <c r="AU9" s="12">
        <v>119</v>
      </c>
      <c r="AV9" s="12">
        <v>847</v>
      </c>
      <c r="AY9" s="2" t="s">
        <v>163</v>
      </c>
      <c r="AZ9" s="3">
        <v>127033525.61069997</v>
      </c>
      <c r="BA9" s="3">
        <v>48214987.14000006</v>
      </c>
      <c r="BB9" s="3">
        <v>84994376.34224394</v>
      </c>
    </row>
    <row r="10" spans="1:54" x14ac:dyDescent="0.35">
      <c r="A10" s="2" t="s">
        <v>17</v>
      </c>
      <c r="B10" s="3">
        <v>27227149.034018982</v>
      </c>
      <c r="C10" s="3">
        <v>1007025.1835080001</v>
      </c>
      <c r="E10" s="2" t="s">
        <v>18</v>
      </c>
      <c r="F10" s="3">
        <v>32394861.795462325</v>
      </c>
      <c r="G10" s="3">
        <v>6346325.8587499829</v>
      </c>
      <c r="H10" s="3">
        <v>23104255.680000007</v>
      </c>
      <c r="K10" s="1" t="s">
        <v>37</v>
      </c>
      <c r="L10" s="1" t="s">
        <v>46</v>
      </c>
      <c r="M10" s="1" t="s">
        <v>13</v>
      </c>
      <c r="N10" s="3">
        <v>615024274.27389681</v>
      </c>
      <c r="O10" s="3">
        <v>294622268.43304098</v>
      </c>
      <c r="Q10" s="1" t="s">
        <v>40</v>
      </c>
      <c r="R10" s="1" t="s">
        <v>46</v>
      </c>
      <c r="S10" s="12">
        <v>150</v>
      </c>
      <c r="T10" s="12">
        <v>130</v>
      </c>
      <c r="U10" s="12">
        <v>25.0625</v>
      </c>
      <c r="V10" s="12">
        <v>22.25</v>
      </c>
      <c r="W10" s="12">
        <v>17.625</v>
      </c>
      <c r="X10" s="12">
        <v>14.75</v>
      </c>
      <c r="Y10" s="12">
        <v>17.623076923076923</v>
      </c>
      <c r="Z10" s="12">
        <v>17.625</v>
      </c>
      <c r="AC10" s="1" t="s">
        <v>40</v>
      </c>
      <c r="AD10" s="1" t="s">
        <v>46</v>
      </c>
      <c r="AE10" s="12">
        <v>35</v>
      </c>
      <c r="AF10" s="12">
        <v>19</v>
      </c>
      <c r="AH10" s="1" t="s">
        <v>40</v>
      </c>
      <c r="AI10" s="1" t="s">
        <v>46</v>
      </c>
      <c r="AJ10" s="12">
        <v>110</v>
      </c>
      <c r="AK10" s="12">
        <v>81</v>
      </c>
      <c r="AM10" s="1" t="s">
        <v>40</v>
      </c>
      <c r="AN10" s="1" t="s">
        <v>46</v>
      </c>
      <c r="AO10" s="12">
        <v>2</v>
      </c>
      <c r="AP10" s="12">
        <v>2</v>
      </c>
      <c r="AR10" s="1" t="s">
        <v>39</v>
      </c>
      <c r="AS10" s="1" t="s">
        <v>46</v>
      </c>
      <c r="AT10" s="12">
        <v>655</v>
      </c>
      <c r="AU10" s="12">
        <v>111</v>
      </c>
      <c r="AV10" s="12">
        <v>766</v>
      </c>
      <c r="AY10" s="2" t="s">
        <v>164</v>
      </c>
      <c r="AZ10" s="3">
        <v>127033525.61069997</v>
      </c>
      <c r="BA10" s="3">
        <v>102086006.37000003</v>
      </c>
      <c r="BB10" s="3">
        <v>23379287.848538015</v>
      </c>
    </row>
    <row r="11" spans="1:54" x14ac:dyDescent="0.35">
      <c r="A11" s="2" t="s">
        <v>18</v>
      </c>
      <c r="B11" s="3"/>
      <c r="C11" s="3">
        <v>44310964.129999995</v>
      </c>
      <c r="E11" s="2" t="s">
        <v>19</v>
      </c>
      <c r="F11" s="3">
        <v>747828.98624600004</v>
      </c>
      <c r="G11" s="3">
        <v>2127433.303679998</v>
      </c>
      <c r="H11" s="3">
        <v>284729.55</v>
      </c>
      <c r="K11" s="1" t="s">
        <v>37</v>
      </c>
      <c r="L11" s="1" t="s">
        <v>46</v>
      </c>
      <c r="M11" s="1" t="s">
        <v>19</v>
      </c>
      <c r="N11" s="3">
        <v>161081.04999999999</v>
      </c>
      <c r="O11" s="3">
        <v>108468.40000000001</v>
      </c>
      <c r="Q11" s="1" t="s">
        <v>41</v>
      </c>
      <c r="R11" s="1" t="s">
        <v>46</v>
      </c>
      <c r="S11" s="12">
        <v>148</v>
      </c>
      <c r="T11" s="12">
        <v>123</v>
      </c>
      <c r="U11" s="12">
        <v>24.6875</v>
      </c>
      <c r="V11" s="12">
        <v>21.75</v>
      </c>
      <c r="W11" s="12">
        <v>16.75</v>
      </c>
      <c r="X11" s="12">
        <v>14.133333333333333</v>
      </c>
      <c r="Y11" s="12">
        <v>19.609756097560975</v>
      </c>
      <c r="Z11" s="12">
        <v>16.75</v>
      </c>
      <c r="AC11" s="1" t="s">
        <v>41</v>
      </c>
      <c r="AD11" s="1" t="s">
        <v>46</v>
      </c>
      <c r="AE11" s="12">
        <v>40</v>
      </c>
      <c r="AF11" s="12">
        <v>27</v>
      </c>
      <c r="AH11" s="1" t="s">
        <v>41</v>
      </c>
      <c r="AI11" s="1" t="s">
        <v>46</v>
      </c>
      <c r="AJ11" s="12">
        <v>104</v>
      </c>
      <c r="AK11" s="12">
        <v>70</v>
      </c>
      <c r="AM11" s="1" t="s">
        <v>41</v>
      </c>
      <c r="AN11" s="1" t="s">
        <v>46</v>
      </c>
      <c r="AO11" s="12">
        <v>1</v>
      </c>
      <c r="AP11" s="12">
        <v>1</v>
      </c>
      <c r="AR11" s="1" t="s">
        <v>40</v>
      </c>
      <c r="AS11" s="1" t="s">
        <v>46</v>
      </c>
      <c r="AT11" s="12">
        <v>672</v>
      </c>
      <c r="AU11" s="12">
        <v>104</v>
      </c>
      <c r="AV11" s="12">
        <v>776</v>
      </c>
      <c r="AY11" s="2" t="s">
        <v>165</v>
      </c>
      <c r="AZ11" s="3">
        <v>127033525.61069997</v>
      </c>
      <c r="BA11" s="3">
        <v>178872854.57000026</v>
      </c>
      <c r="BB11" s="3">
        <v>51828303.012371972</v>
      </c>
    </row>
    <row r="12" spans="1:54" x14ac:dyDescent="0.35">
      <c r="A12" s="2" t="s">
        <v>19</v>
      </c>
      <c r="B12" s="3"/>
      <c r="C12" s="3">
        <v>248468.40747499999</v>
      </c>
      <c r="E12" s="2" t="s">
        <v>20</v>
      </c>
      <c r="F12" s="3">
        <v>3298526.11</v>
      </c>
      <c r="G12" s="3"/>
      <c r="H12" s="3">
        <v>7724097.2699999977</v>
      </c>
      <c r="K12" s="1" t="s">
        <v>37</v>
      </c>
      <c r="L12" s="1" t="s">
        <v>46</v>
      </c>
      <c r="M12" s="1" t="s">
        <v>17</v>
      </c>
      <c r="N12" s="3">
        <v>391014.38936700003</v>
      </c>
      <c r="O12" s="3">
        <v>26431.53</v>
      </c>
      <c r="Q12" s="1" t="s">
        <v>42</v>
      </c>
      <c r="R12" s="1" t="s">
        <v>47</v>
      </c>
      <c r="S12" s="12">
        <v>353</v>
      </c>
      <c r="T12" s="12">
        <v>181</v>
      </c>
      <c r="U12" s="12">
        <v>29.0625</v>
      </c>
      <c r="V12" s="12">
        <v>29.0625</v>
      </c>
      <c r="W12" s="12">
        <v>20</v>
      </c>
      <c r="X12" s="12">
        <v>14.0625</v>
      </c>
      <c r="Y12" s="12">
        <v>14.773480662983426</v>
      </c>
      <c r="Z12" s="12">
        <v>20</v>
      </c>
      <c r="AC12" s="1" t="s">
        <v>42</v>
      </c>
      <c r="AD12" s="1" t="s">
        <v>47</v>
      </c>
      <c r="AE12" s="12">
        <v>4</v>
      </c>
      <c r="AF12" s="12">
        <v>2</v>
      </c>
      <c r="AH12" s="1" t="s">
        <v>42</v>
      </c>
      <c r="AI12" s="1" t="s">
        <v>47</v>
      </c>
      <c r="AJ12" s="12">
        <v>338</v>
      </c>
      <c r="AK12" s="12">
        <v>128</v>
      </c>
      <c r="AM12" s="1" t="s">
        <v>42</v>
      </c>
      <c r="AN12" s="1" t="s">
        <v>47</v>
      </c>
      <c r="AO12" s="12">
        <v>9</v>
      </c>
      <c r="AP12" s="12">
        <v>6</v>
      </c>
      <c r="AR12" s="1" t="s">
        <v>41</v>
      </c>
      <c r="AS12" s="1" t="s">
        <v>46</v>
      </c>
      <c r="AT12" s="12">
        <v>677</v>
      </c>
      <c r="AU12" s="12">
        <v>178</v>
      </c>
      <c r="AV12" s="12">
        <v>855</v>
      </c>
      <c r="AY12" s="2" t="s">
        <v>166</v>
      </c>
      <c r="AZ12" s="3">
        <v>127033525.61069997</v>
      </c>
      <c r="BA12" s="3">
        <v>99691426.620000005</v>
      </c>
      <c r="BB12" s="3">
        <v>112945527.52126889</v>
      </c>
    </row>
    <row r="13" spans="1:54" x14ac:dyDescent="0.35">
      <c r="A13" s="2" t="s">
        <v>20</v>
      </c>
      <c r="B13" s="3"/>
      <c r="C13" s="3">
        <v>9895578.3300000001</v>
      </c>
      <c r="E13" s="2" t="s">
        <v>21</v>
      </c>
      <c r="F13" s="3">
        <v>2761987323.8439465</v>
      </c>
      <c r="G13" s="3">
        <v>2921771089.046083</v>
      </c>
      <c r="H13" s="3">
        <v>1594392165.5409181</v>
      </c>
      <c r="K13" s="1" t="s">
        <v>37</v>
      </c>
      <c r="L13" s="1" t="s">
        <v>46</v>
      </c>
      <c r="M13" s="1" t="s">
        <v>16</v>
      </c>
      <c r="N13" s="3">
        <v>8378833.0730539998</v>
      </c>
      <c r="O13" s="3">
        <v>5325089.0061189998</v>
      </c>
      <c r="Q13" s="1" t="s">
        <v>21</v>
      </c>
      <c r="R13" s="1"/>
      <c r="S13" s="12">
        <v>1102</v>
      </c>
      <c r="T13" s="12">
        <v>823</v>
      </c>
      <c r="U13" s="12">
        <v>25.604166666666668</v>
      </c>
      <c r="V13" s="12">
        <v>24.447916666666668</v>
      </c>
      <c r="W13" s="12">
        <v>18.65625</v>
      </c>
      <c r="X13" s="12">
        <v>14.606382978723405</v>
      </c>
      <c r="Y13" s="12">
        <v>17.778857837181047</v>
      </c>
      <c r="Z13" s="12">
        <v>18.65625</v>
      </c>
      <c r="AC13" s="1" t="s">
        <v>21</v>
      </c>
      <c r="AD13" s="1"/>
      <c r="AE13" s="12">
        <v>220</v>
      </c>
      <c r="AF13" s="12">
        <v>143</v>
      </c>
      <c r="AH13" s="1" t="s">
        <v>21</v>
      </c>
      <c r="AI13" s="1"/>
      <c r="AJ13" s="12">
        <v>841</v>
      </c>
      <c r="AK13" s="12">
        <v>495</v>
      </c>
      <c r="AM13" s="1" t="s">
        <v>21</v>
      </c>
      <c r="AN13" s="1"/>
      <c r="AO13" s="12">
        <v>30</v>
      </c>
      <c r="AP13" s="12">
        <v>26</v>
      </c>
      <c r="AR13" s="1" t="s">
        <v>42</v>
      </c>
      <c r="AS13" s="1" t="s">
        <v>47</v>
      </c>
      <c r="AT13" s="12">
        <v>697</v>
      </c>
      <c r="AU13" s="12">
        <v>112</v>
      </c>
      <c r="AV13" s="12">
        <v>809</v>
      </c>
      <c r="AY13" s="2" t="s">
        <v>167</v>
      </c>
      <c r="AZ13" s="3">
        <v>127033525.61069997</v>
      </c>
      <c r="BA13" s="3">
        <v>99777403.589999959</v>
      </c>
      <c r="BB13" s="3">
        <v>136631036.2961129</v>
      </c>
    </row>
    <row r="14" spans="1:54" x14ac:dyDescent="0.35">
      <c r="A14" s="2" t="s">
        <v>21</v>
      </c>
      <c r="B14" s="3">
        <v>2437530272.1944351</v>
      </c>
      <c r="C14" s="3">
        <v>3061540045.5974722</v>
      </c>
      <c r="K14" s="1" t="s">
        <v>37</v>
      </c>
      <c r="L14" s="1" t="s">
        <v>46</v>
      </c>
      <c r="M14" s="1" t="s">
        <v>18</v>
      </c>
      <c r="N14" s="3">
        <v>5839882.913333334</v>
      </c>
      <c r="O14" s="3">
        <v>4417827.6300000008</v>
      </c>
      <c r="AR14" s="1" t="s">
        <v>21</v>
      </c>
      <c r="AS14" s="1"/>
      <c r="AT14" s="12">
        <v>4311</v>
      </c>
      <c r="AU14" s="12">
        <v>783</v>
      </c>
      <c r="AV14" s="12">
        <v>5094</v>
      </c>
      <c r="AY14" s="2" t="s">
        <v>168</v>
      </c>
      <c r="AZ14" s="3">
        <v>127033525.61069997</v>
      </c>
      <c r="BA14" s="3">
        <v>113439081.9000001</v>
      </c>
      <c r="BB14" s="3">
        <v>118409161.55671559</v>
      </c>
    </row>
    <row r="15" spans="1:54" x14ac:dyDescent="0.35">
      <c r="K15" s="1" t="s">
        <v>38</v>
      </c>
      <c r="L15" s="1" t="s">
        <v>46</v>
      </c>
      <c r="M15" s="1" t="s">
        <v>15</v>
      </c>
      <c r="N15" s="3">
        <v>64655793.515380658</v>
      </c>
      <c r="O15" s="3">
        <v>44908469.674311988</v>
      </c>
      <c r="AY15" s="2" t="s">
        <v>169</v>
      </c>
      <c r="AZ15" s="3">
        <v>127033525.61069997</v>
      </c>
      <c r="BA15" s="3">
        <v>143898655.64999986</v>
      </c>
      <c r="BB15" s="3">
        <v>78291161.003804699</v>
      </c>
    </row>
    <row r="16" spans="1:54" x14ac:dyDescent="0.35">
      <c r="K16" s="1" t="s">
        <v>38</v>
      </c>
      <c r="L16" s="1" t="s">
        <v>46</v>
      </c>
      <c r="M16" s="1" t="s">
        <v>14</v>
      </c>
      <c r="N16" s="3">
        <v>11443077.020620001</v>
      </c>
      <c r="O16" s="3">
        <v>11274503.169065991</v>
      </c>
      <c r="AY16" s="2" t="s">
        <v>170</v>
      </c>
      <c r="AZ16" s="3">
        <v>127033525.61069997</v>
      </c>
      <c r="BA16" s="3">
        <v>182187241.75999978</v>
      </c>
      <c r="BB16" s="3">
        <v>111839910.51470487</v>
      </c>
    </row>
    <row r="17" spans="11:54" x14ac:dyDescent="0.35">
      <c r="K17" s="1" t="s">
        <v>38</v>
      </c>
      <c r="L17" s="1" t="s">
        <v>46</v>
      </c>
      <c r="M17" s="1" t="s">
        <v>13</v>
      </c>
      <c r="N17" s="3">
        <v>146857176.64144668</v>
      </c>
      <c r="O17" s="3">
        <v>147614809.1153686</v>
      </c>
      <c r="AY17" s="2" t="s">
        <v>171</v>
      </c>
      <c r="AZ17" s="3">
        <v>127033525.61069997</v>
      </c>
      <c r="BA17" s="3">
        <v>198084417.50999939</v>
      </c>
      <c r="BB17" s="3">
        <v>134528147.82196775</v>
      </c>
    </row>
    <row r="18" spans="11:54" x14ac:dyDescent="0.35">
      <c r="K18" s="1" t="s">
        <v>38</v>
      </c>
      <c r="L18" s="1" t="s">
        <v>46</v>
      </c>
      <c r="M18" s="1" t="s">
        <v>19</v>
      </c>
      <c r="N18" s="3"/>
      <c r="O18" s="3">
        <v>13558.55</v>
      </c>
      <c r="AY18" s="2" t="s">
        <v>172</v>
      </c>
      <c r="AZ18" s="3">
        <v>127033525.61069997</v>
      </c>
      <c r="BA18" s="3">
        <v>106925301.57999991</v>
      </c>
      <c r="BB18" s="3">
        <v>176596055.55207866</v>
      </c>
    </row>
    <row r="19" spans="11:54" x14ac:dyDescent="0.35">
      <c r="K19" s="1" t="s">
        <v>38</v>
      </c>
      <c r="L19" s="1" t="s">
        <v>46</v>
      </c>
      <c r="M19" s="1" t="s">
        <v>17</v>
      </c>
      <c r="N19" s="3">
        <v>56156.146666666667</v>
      </c>
      <c r="O19" s="3"/>
      <c r="AY19" s="2" t="s">
        <v>173</v>
      </c>
      <c r="AZ19" s="3">
        <v>127033525.61069997</v>
      </c>
      <c r="BA19" s="3">
        <v>56712810.990000151</v>
      </c>
      <c r="BB19" s="3">
        <v>153981655.56634012</v>
      </c>
    </row>
    <row r="20" spans="11:54" x14ac:dyDescent="0.35">
      <c r="K20" s="1" t="s">
        <v>38</v>
      </c>
      <c r="L20" s="1" t="s">
        <v>46</v>
      </c>
      <c r="M20" s="1" t="s">
        <v>16</v>
      </c>
      <c r="N20" s="3">
        <v>2079990.8771713329</v>
      </c>
      <c r="O20" s="3">
        <v>1376262.0814370001</v>
      </c>
      <c r="AY20" s="2" t="s">
        <v>174</v>
      </c>
      <c r="AZ20" s="3">
        <v>127033525.61069997</v>
      </c>
      <c r="BA20" s="3">
        <v>135160619.31000018</v>
      </c>
      <c r="BB20" s="3">
        <v>111200687.75466</v>
      </c>
    </row>
    <row r="21" spans="11:54" x14ac:dyDescent="0.35">
      <c r="K21" s="1" t="s">
        <v>38</v>
      </c>
      <c r="L21" s="1" t="s">
        <v>46</v>
      </c>
      <c r="M21" s="1" t="s">
        <v>18</v>
      </c>
      <c r="N21" s="3">
        <v>2078926.8066666666</v>
      </c>
      <c r="O21" s="3">
        <v>1644965.5500000005</v>
      </c>
      <c r="AY21" s="2" t="s">
        <v>175</v>
      </c>
      <c r="AZ21" s="3">
        <v>127033525.61069997</v>
      </c>
      <c r="BA21" s="3">
        <v>139626803.07999998</v>
      </c>
      <c r="BB21" s="3">
        <v>84225554.791078687</v>
      </c>
    </row>
    <row r="22" spans="11:54" x14ac:dyDescent="0.35">
      <c r="K22" s="1" t="s">
        <v>39</v>
      </c>
      <c r="L22" s="1" t="s">
        <v>46</v>
      </c>
      <c r="M22" s="1" t="s">
        <v>15</v>
      </c>
      <c r="N22" s="3">
        <v>154650944.01873699</v>
      </c>
      <c r="O22" s="3">
        <v>115695223.29297586</v>
      </c>
      <c r="AY22" s="2" t="s">
        <v>176</v>
      </c>
      <c r="AZ22" s="3">
        <v>127033525.61069997</v>
      </c>
      <c r="BA22" s="3">
        <v>183122730.94999915</v>
      </c>
      <c r="BB22" s="3">
        <v>66977942.97634501</v>
      </c>
    </row>
    <row r="23" spans="11:54" x14ac:dyDescent="0.35">
      <c r="K23" s="1" t="s">
        <v>39</v>
      </c>
      <c r="L23" s="1" t="s">
        <v>46</v>
      </c>
      <c r="M23" s="1" t="s">
        <v>14</v>
      </c>
      <c r="N23" s="3">
        <v>30494893.478794336</v>
      </c>
      <c r="O23" s="3">
        <v>14613422.058618993</v>
      </c>
      <c r="AY23" s="2" t="s">
        <v>177</v>
      </c>
      <c r="AZ23" s="3">
        <v>127033525.61069997</v>
      </c>
      <c r="BA23" s="3"/>
      <c r="BB23" s="3"/>
    </row>
    <row r="24" spans="11:54" x14ac:dyDescent="0.35">
      <c r="K24" s="1" t="s">
        <v>39</v>
      </c>
      <c r="L24" s="1" t="s">
        <v>46</v>
      </c>
      <c r="M24" s="1" t="s">
        <v>13</v>
      </c>
      <c r="N24" s="3">
        <v>305984619.0209257</v>
      </c>
      <c r="O24" s="3">
        <v>193641135.35345185</v>
      </c>
      <c r="AY24" s="2" t="s">
        <v>178</v>
      </c>
      <c r="AZ24" s="3">
        <v>127033525.61069997</v>
      </c>
      <c r="BA24" s="3"/>
      <c r="BB24" s="3"/>
    </row>
    <row r="25" spans="11:54" x14ac:dyDescent="0.35">
      <c r="K25" s="1" t="s">
        <v>39</v>
      </c>
      <c r="L25" s="1" t="s">
        <v>46</v>
      </c>
      <c r="M25" s="1" t="s">
        <v>19</v>
      </c>
      <c r="N25" s="3">
        <v>161260.62999999998</v>
      </c>
      <c r="O25" s="3">
        <v>13558.55</v>
      </c>
      <c r="AY25" s="2" t="s">
        <v>179</v>
      </c>
      <c r="AZ25" s="3">
        <v>127033525.61069997</v>
      </c>
      <c r="BA25" s="3"/>
      <c r="BB25" s="3"/>
    </row>
    <row r="26" spans="11:54" x14ac:dyDescent="0.35">
      <c r="K26" s="1" t="s">
        <v>39</v>
      </c>
      <c r="L26" s="1" t="s">
        <v>46</v>
      </c>
      <c r="M26" s="1" t="s">
        <v>17</v>
      </c>
      <c r="N26" s="3">
        <v>311411.3819793333</v>
      </c>
      <c r="O26" s="3">
        <v>44053.15</v>
      </c>
      <c r="AY26" s="2" t="s">
        <v>180</v>
      </c>
      <c r="AZ26" s="3">
        <v>127033525.61069997</v>
      </c>
      <c r="BA26" s="3"/>
      <c r="BB26" s="3"/>
    </row>
    <row r="27" spans="11:54" x14ac:dyDescent="0.35">
      <c r="K27" s="1" t="s">
        <v>39</v>
      </c>
      <c r="L27" s="1" t="s">
        <v>46</v>
      </c>
      <c r="M27" s="1" t="s">
        <v>16</v>
      </c>
      <c r="N27" s="3">
        <v>5469917.8278883323</v>
      </c>
      <c r="O27" s="3">
        <v>2190591.781436</v>
      </c>
      <c r="AY27" s="2" t="s">
        <v>181</v>
      </c>
      <c r="AZ27" s="3">
        <v>127033525.61069997</v>
      </c>
      <c r="BA27" s="3"/>
      <c r="BB27" s="3"/>
    </row>
    <row r="28" spans="11:54" x14ac:dyDescent="0.35">
      <c r="K28" s="1" t="s">
        <v>39</v>
      </c>
      <c r="L28" s="1" t="s">
        <v>46</v>
      </c>
      <c r="M28" s="1" t="s">
        <v>18</v>
      </c>
      <c r="N28" s="3">
        <v>5808490.5133333327</v>
      </c>
      <c r="O28" s="3">
        <v>5628573.4999999991</v>
      </c>
      <c r="AY28" s="2" t="s">
        <v>182</v>
      </c>
      <c r="AZ28" s="3">
        <v>127033525.61069997</v>
      </c>
      <c r="BA28" s="3"/>
      <c r="BB28" s="3"/>
    </row>
    <row r="29" spans="11:54" x14ac:dyDescent="0.35">
      <c r="K29" s="1" t="s">
        <v>40</v>
      </c>
      <c r="L29" s="1" t="s">
        <v>46</v>
      </c>
      <c r="M29" s="1" t="s">
        <v>15</v>
      </c>
      <c r="N29" s="3">
        <v>134054831.284693</v>
      </c>
      <c r="O29" s="3">
        <v>61044498.328478992</v>
      </c>
      <c r="AY29" s="2" t="s">
        <v>21</v>
      </c>
      <c r="AZ29" s="3">
        <v>2921771089.046083</v>
      </c>
      <c r="BA29" s="3">
        <v>1994410408.9099989</v>
      </c>
      <c r="BB29" s="3">
        <v>1661370108.5172646</v>
      </c>
    </row>
    <row r="30" spans="11:54" x14ac:dyDescent="0.35">
      <c r="K30" s="1" t="s">
        <v>40</v>
      </c>
      <c r="L30" s="1" t="s">
        <v>46</v>
      </c>
      <c r="M30" s="1" t="s">
        <v>14</v>
      </c>
      <c r="N30" s="3">
        <v>24745253.523157001</v>
      </c>
      <c r="O30" s="3">
        <v>12209052.648623995</v>
      </c>
    </row>
    <row r="31" spans="11:54" x14ac:dyDescent="0.35">
      <c r="K31" s="1" t="s">
        <v>40</v>
      </c>
      <c r="L31" s="1" t="s">
        <v>46</v>
      </c>
      <c r="M31" s="1" t="s">
        <v>13</v>
      </c>
      <c r="N31" s="3">
        <v>282687387.9404797</v>
      </c>
      <c r="O31" s="3">
        <v>142957792.92406082</v>
      </c>
    </row>
    <row r="32" spans="11:54" x14ac:dyDescent="0.35">
      <c r="K32" s="1" t="s">
        <v>40</v>
      </c>
      <c r="L32" s="1" t="s">
        <v>46</v>
      </c>
      <c r="M32" s="1" t="s">
        <v>19</v>
      </c>
      <c r="N32" s="3">
        <v>39609.593333333331</v>
      </c>
      <c r="O32" s="3">
        <v>54234.2</v>
      </c>
    </row>
    <row r="33" spans="11:15" x14ac:dyDescent="0.35">
      <c r="K33" s="1" t="s">
        <v>40</v>
      </c>
      <c r="L33" s="1" t="s">
        <v>46</v>
      </c>
      <c r="M33" s="1" t="s">
        <v>17</v>
      </c>
      <c r="N33" s="3">
        <v>188888.86666666667</v>
      </c>
      <c r="O33" s="3">
        <v>26431.53</v>
      </c>
    </row>
    <row r="34" spans="11:15" x14ac:dyDescent="0.35">
      <c r="K34" s="1" t="s">
        <v>40</v>
      </c>
      <c r="L34" s="1" t="s">
        <v>46</v>
      </c>
      <c r="M34" s="1" t="s">
        <v>16</v>
      </c>
      <c r="N34" s="3">
        <v>4595218.0902873324</v>
      </c>
      <c r="O34" s="3">
        <v>3231790.8397190012</v>
      </c>
    </row>
    <row r="35" spans="11:15" x14ac:dyDescent="0.35">
      <c r="K35" s="1" t="s">
        <v>40</v>
      </c>
      <c r="L35" s="1" t="s">
        <v>46</v>
      </c>
      <c r="M35" s="1" t="s">
        <v>18</v>
      </c>
      <c r="N35" s="3">
        <v>3204633.6199999992</v>
      </c>
      <c r="O35" s="3">
        <v>3264493.4400000013</v>
      </c>
    </row>
    <row r="36" spans="11:15" x14ac:dyDescent="0.35">
      <c r="K36" s="1" t="s">
        <v>41</v>
      </c>
      <c r="L36" s="1" t="s">
        <v>46</v>
      </c>
      <c r="M36" s="1" t="s">
        <v>15</v>
      </c>
      <c r="N36" s="3">
        <v>115943047.31015803</v>
      </c>
      <c r="O36" s="3">
        <v>77604412.099062115</v>
      </c>
    </row>
    <row r="37" spans="11:15" x14ac:dyDescent="0.35">
      <c r="K37" s="1" t="s">
        <v>41</v>
      </c>
      <c r="L37" s="1" t="s">
        <v>46</v>
      </c>
      <c r="M37" s="1" t="s">
        <v>14</v>
      </c>
      <c r="N37" s="3">
        <v>30807686.953566339</v>
      </c>
      <c r="O37" s="3">
        <v>13481034.636282992</v>
      </c>
    </row>
    <row r="38" spans="11:15" x14ac:dyDescent="0.35">
      <c r="K38" s="1" t="s">
        <v>41</v>
      </c>
      <c r="L38" s="1" t="s">
        <v>46</v>
      </c>
      <c r="M38" s="1" t="s">
        <v>13</v>
      </c>
      <c r="N38" s="3">
        <v>303145694.57543355</v>
      </c>
      <c r="O38" s="3">
        <v>188184089.61575663</v>
      </c>
    </row>
    <row r="39" spans="11:15" x14ac:dyDescent="0.35">
      <c r="K39" s="1" t="s">
        <v>41</v>
      </c>
      <c r="L39" s="1" t="s">
        <v>46</v>
      </c>
      <c r="M39" s="1" t="s">
        <v>19</v>
      </c>
      <c r="N39" s="3">
        <v>117747.71666666667</v>
      </c>
      <c r="O39" s="3">
        <v>40675.649999999994</v>
      </c>
    </row>
    <row r="40" spans="11:15" x14ac:dyDescent="0.35">
      <c r="K40" s="1" t="s">
        <v>41</v>
      </c>
      <c r="L40" s="1" t="s">
        <v>46</v>
      </c>
      <c r="M40" s="1" t="s">
        <v>17</v>
      </c>
      <c r="N40" s="3">
        <v>326828.7823413334</v>
      </c>
      <c r="O40" s="3">
        <v>26431.53</v>
      </c>
    </row>
    <row r="41" spans="11:15" x14ac:dyDescent="0.35">
      <c r="K41" s="1" t="s">
        <v>41</v>
      </c>
      <c r="L41" s="1" t="s">
        <v>46</v>
      </c>
      <c r="M41" s="1" t="s">
        <v>16</v>
      </c>
      <c r="N41" s="3">
        <v>4554895.5633516684</v>
      </c>
      <c r="O41" s="3">
        <v>2091312.5367529998</v>
      </c>
    </row>
    <row r="42" spans="11:15" x14ac:dyDescent="0.35">
      <c r="K42" s="1" t="s">
        <v>41</v>
      </c>
      <c r="L42" s="1" t="s">
        <v>46</v>
      </c>
      <c r="M42" s="1" t="s">
        <v>18</v>
      </c>
      <c r="N42" s="3">
        <v>7475176.4466666654</v>
      </c>
      <c r="O42" s="3">
        <v>3434582.430000002</v>
      </c>
    </row>
    <row r="43" spans="11:15" x14ac:dyDescent="0.35">
      <c r="K43" s="1" t="s">
        <v>42</v>
      </c>
      <c r="L43" s="1" t="s">
        <v>47</v>
      </c>
      <c r="M43" s="1" t="s">
        <v>15</v>
      </c>
      <c r="N43" s="3">
        <v>37643028.709056973</v>
      </c>
      <c r="O43" s="3">
        <v>30325672.555396091</v>
      </c>
    </row>
    <row r="44" spans="11:15" x14ac:dyDescent="0.35">
      <c r="K44" s="1" t="s">
        <v>42</v>
      </c>
      <c r="L44" s="1" t="s">
        <v>47</v>
      </c>
      <c r="M44" s="1" t="s">
        <v>14</v>
      </c>
      <c r="N44" s="3">
        <v>11312114.979593335</v>
      </c>
      <c r="O44" s="3">
        <v>7199772.964479995</v>
      </c>
    </row>
    <row r="45" spans="11:15" x14ac:dyDescent="0.35">
      <c r="K45" s="1" t="s">
        <v>42</v>
      </c>
      <c r="L45" s="1" t="s">
        <v>47</v>
      </c>
      <c r="M45" s="1" t="s">
        <v>13</v>
      </c>
      <c r="N45" s="3">
        <v>128796712.27061231</v>
      </c>
      <c r="O45" s="3">
        <v>72345360.336492941</v>
      </c>
    </row>
    <row r="46" spans="11:15" x14ac:dyDescent="0.35">
      <c r="K46" s="1" t="s">
        <v>42</v>
      </c>
      <c r="L46" s="1" t="s">
        <v>47</v>
      </c>
      <c r="M46" s="1" t="s">
        <v>19</v>
      </c>
      <c r="N46" s="3">
        <v>67852.83</v>
      </c>
      <c r="O46" s="3">
        <v>54234.2</v>
      </c>
    </row>
    <row r="47" spans="11:15" x14ac:dyDescent="0.35">
      <c r="K47" s="1" t="s">
        <v>42</v>
      </c>
      <c r="L47" s="1" t="s">
        <v>47</v>
      </c>
      <c r="M47" s="1" t="s">
        <v>17</v>
      </c>
      <c r="N47" s="3">
        <v>336936.90585433331</v>
      </c>
      <c r="O47" s="3">
        <v>52863.06</v>
      </c>
    </row>
    <row r="48" spans="11:15" x14ac:dyDescent="0.35">
      <c r="K48" s="1" t="s">
        <v>42</v>
      </c>
      <c r="L48" s="1" t="s">
        <v>47</v>
      </c>
      <c r="M48" s="1" t="s">
        <v>16</v>
      </c>
      <c r="N48" s="3">
        <v>3777961.3344606669</v>
      </c>
      <c r="O48" s="3">
        <v>1844347.5872879997</v>
      </c>
    </row>
    <row r="49" spans="11:15" x14ac:dyDescent="0.35">
      <c r="K49" s="1" t="s">
        <v>42</v>
      </c>
      <c r="L49" s="1" t="s">
        <v>47</v>
      </c>
      <c r="M49" s="1" t="s">
        <v>18</v>
      </c>
      <c r="N49" s="3">
        <v>5118219.9166666679</v>
      </c>
      <c r="O49" s="3">
        <v>4638888.8100000015</v>
      </c>
    </row>
    <row r="50" spans="11:15" x14ac:dyDescent="0.35">
      <c r="K50" s="1" t="s">
        <v>21</v>
      </c>
      <c r="L50" s="1"/>
      <c r="M50" s="1"/>
      <c r="N50" s="3">
        <v>2744976818.0649533</v>
      </c>
      <c r="O50" s="3">
        <v>1591834060.381017</v>
      </c>
    </row>
  </sheetData>
  <pageMargins left="0.7" right="0.7" top="0.75" bottom="0.75" header="0.3" footer="0.3"/>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F18" sqref="F18"/>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1790025023.1162395</v>
      </c>
      <c r="E2" s="6">
        <f>SUMIF(Dsource!$A:$A,d.dashboard!$B2,Dsource!C:C)</f>
        <v>1940562557.4670367</v>
      </c>
      <c r="F2" s="6">
        <f>SUMIF(Dsource!$E:$E,$B2,Dsource!$G:$G)</f>
        <v>1750865933.9627936</v>
      </c>
      <c r="G2" s="6">
        <f>SUMIF(Dsource!$E:$E,$B2,Dsource!$H:$H)</f>
        <v>1040718104.251497</v>
      </c>
      <c r="H2" s="9">
        <f>G2-F2</f>
        <v>-710147829.71129656</v>
      </c>
      <c r="I2" s="10">
        <f>IFERROR(G2/F2,0)</f>
        <v>0.59440193795763951</v>
      </c>
      <c r="J2" s="10">
        <f>IFERROR(G2/C2-1,0)</f>
        <v>-0.26530892029038611</v>
      </c>
      <c r="K2" s="10">
        <f>IFERROR(G2/D2-1,0)</f>
        <v>-0.41860136544922733</v>
      </c>
      <c r="L2" s="10">
        <f>IFERROR(G2/E2-1,0)</f>
        <v>-0.46370288334846677</v>
      </c>
    </row>
    <row r="3" spans="1:12" x14ac:dyDescent="0.35">
      <c r="A3" t="s">
        <v>7</v>
      </c>
      <c r="B3" t="s">
        <v>14</v>
      </c>
      <c r="C3" s="6">
        <f>SUMIF(Dsource!$A:$A,d.dashboard!$B3,Dsource!B:B)</f>
        <v>145510909.54880494</v>
      </c>
      <c r="D3" s="6">
        <f>SUMIF(Dsource!$E:$E,$B3,Dsource!$F:$F)</f>
        <v>179204117.83370411</v>
      </c>
      <c r="E3" s="6">
        <f>SUMIF(Dsource!$A:$A,d.dashboard!$B3,Dsource!C:C)</f>
        <v>197509715.86955005</v>
      </c>
      <c r="F3" s="6">
        <f>SUMIF(Dsource!$E:$E,$B3,Dsource!$G:$G)</f>
        <v>200501454.52993894</v>
      </c>
      <c r="G3" s="6">
        <f>SUMIF(Dsource!$E:$E,$B3,Dsource!$H:$H)</f>
        <v>88985577.642159984</v>
      </c>
      <c r="H3" s="9">
        <f t="shared" ref="H3:H10" si="0">G3-F3</f>
        <v>-111515876.88777895</v>
      </c>
      <c r="I3" s="10">
        <f t="shared" ref="I3:I9" si="1">IFERROR(G3/F3,0)</f>
        <v>0.44381512269215301</v>
      </c>
      <c r="J3" s="10">
        <f t="shared" ref="J3:J9" si="2">IFERROR(G3/C3-1,0)</f>
        <v>-0.38846112694860269</v>
      </c>
      <c r="K3" s="10">
        <f t="shared" ref="K3:K9" si="3">IFERROR(H3/D3-1,0)</f>
        <v>-1.6222841206766367</v>
      </c>
      <c r="L3" s="10">
        <f t="shared" ref="L3:L9" si="4">IFERROR(G3/E3-1,0)</f>
        <v>-0.54946227708143436</v>
      </c>
    </row>
    <row r="4" spans="1:12" x14ac:dyDescent="0.35">
      <c r="A4" t="s">
        <v>7</v>
      </c>
      <c r="B4" t="s">
        <v>15</v>
      </c>
      <c r="C4" s="6">
        <f>SUMIF(Dsource!$A:$A,d.dashboard!$B4,Dsource!B:B)</f>
        <v>825068004.5460434</v>
      </c>
      <c r="D4" s="6">
        <f>SUMIF(Dsource!$E:$E,$B4,Dsource!$F:$F)</f>
        <v>725774322.97611904</v>
      </c>
      <c r="E4" s="6">
        <f>SUMIF(Dsource!$A:$A,d.dashboard!$B4,Dsource!C:C)</f>
        <v>835635799.79853213</v>
      </c>
      <c r="F4" s="6">
        <f>SUMIF(Dsource!$E:$E,$B4,Dsource!$G:$G)</f>
        <v>929758973.86220074</v>
      </c>
      <c r="G4" s="6">
        <f>SUMIF(Dsource!$E:$E,$B4,Dsource!$H:$H)</f>
        <v>417339796.51450908</v>
      </c>
      <c r="H4" s="9">
        <f t="shared" si="0"/>
        <v>-512419177.34769166</v>
      </c>
      <c r="I4" s="10">
        <f t="shared" si="1"/>
        <v>0.44886880175072436</v>
      </c>
      <c r="J4" s="10">
        <f t="shared" si="2"/>
        <v>-0.4941752749894458</v>
      </c>
      <c r="K4" s="10">
        <f t="shared" si="3"/>
        <v>-1.7060310087114399</v>
      </c>
      <c r="L4" s="10">
        <f t="shared" si="4"/>
        <v>-0.50057214325292465</v>
      </c>
    </row>
    <row r="5" spans="1:12" x14ac:dyDescent="0.35">
      <c r="A5" t="s">
        <v>7</v>
      </c>
      <c r="B5" t="s">
        <v>16</v>
      </c>
      <c r="C5" s="6">
        <f>SUMIF(Dsource!$A:$A,d.dashboard!$B5,Dsource!B:B)</f>
        <v>23185839.411154002</v>
      </c>
      <c r="D5" s="6">
        <f>SUMIF(Dsource!$E:$E,$B5,Dsource!$F:$F)</f>
        <v>28905529.67663366</v>
      </c>
      <c r="E5" s="6">
        <f>SUMIF(Dsource!$A:$A,d.dashboard!$B5,Dsource!C:C)</f>
        <v>32369936.411369998</v>
      </c>
      <c r="F5" s="6">
        <f>SUMIF(Dsource!$E:$E,$B5,Dsource!$G:$G)</f>
        <v>27063736.73777001</v>
      </c>
      <c r="G5" s="6">
        <f>SUMIF(Dsource!$E:$E,$B5,Dsource!$H:$H)</f>
        <v>16059393.832752002</v>
      </c>
      <c r="H5" s="9">
        <f t="shared" si="0"/>
        <v>-11004342.905018007</v>
      </c>
      <c r="I5" s="10">
        <f t="shared" si="1"/>
        <v>0.59339159216471371</v>
      </c>
      <c r="J5" s="10">
        <f t="shared" si="2"/>
        <v>-0.30736198297714779</v>
      </c>
      <c r="K5" s="10">
        <f t="shared" si="3"/>
        <v>-1.3807002683612326</v>
      </c>
      <c r="L5" s="10">
        <f t="shared" si="4"/>
        <v>-0.50387935185714139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32394861.795462325</v>
      </c>
      <c r="E7" s="6">
        <f>SUMIF(Dsource!$A:$A,d.dashboard!$B7,Dsource!C:C)</f>
        <v>44310964.129999995</v>
      </c>
      <c r="F7" s="6">
        <f>SUMIF(Dsource!$E:$E,$B7,Dsource!$G:$G)</f>
        <v>6346325.8587499829</v>
      </c>
      <c r="G7" s="6">
        <f>SUMIF(Dsource!$E:$E,$B7,Dsource!$H:$H)</f>
        <v>23104255.680000007</v>
      </c>
      <c r="H7" s="9">
        <f t="shared" si="0"/>
        <v>16757929.821250025</v>
      </c>
      <c r="I7" s="10">
        <f t="shared" si="1"/>
        <v>3.640571914243115</v>
      </c>
      <c r="J7" s="10">
        <f t="shared" si="2"/>
        <v>0</v>
      </c>
      <c r="K7" s="10">
        <f t="shared" si="3"/>
        <v>-0.48269790662921197</v>
      </c>
      <c r="L7" s="10">
        <f t="shared" si="4"/>
        <v>-0.47858828771550788</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284729.55</v>
      </c>
      <c r="H8" s="9">
        <f t="shared" si="0"/>
        <v>-1842703.753679998</v>
      </c>
      <c r="I8" s="10">
        <f t="shared" si="1"/>
        <v>0.13383712171257245</v>
      </c>
      <c r="J8" s="10">
        <f t="shared" si="2"/>
        <v>0</v>
      </c>
      <c r="K8" s="10">
        <f t="shared" si="3"/>
        <v>-3.4640710477540066</v>
      </c>
      <c r="L8" s="10">
        <f t="shared" si="4"/>
        <v>0.14593864424654668</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7724097.2699999977</v>
      </c>
      <c r="H9" s="9">
        <f t="shared" si="0"/>
        <v>7724097.2699999977</v>
      </c>
      <c r="I9" s="10">
        <f t="shared" si="1"/>
        <v>0</v>
      </c>
      <c r="J9" s="10">
        <f t="shared" si="2"/>
        <v>0</v>
      </c>
      <c r="K9" s="10">
        <f t="shared" si="3"/>
        <v>1.3416814093370926</v>
      </c>
      <c r="L9" s="10">
        <f t="shared" si="4"/>
        <v>-0.21943953022096918</v>
      </c>
    </row>
    <row r="10" spans="1:12" x14ac:dyDescent="0.35">
      <c r="A10" t="s">
        <v>7</v>
      </c>
      <c r="B10" t="s">
        <v>158</v>
      </c>
      <c r="C10" s="6">
        <f>SUM(C2:C9)</f>
        <v>2437530272.1944346</v>
      </c>
      <c r="D10" s="6">
        <f t="shared" ref="D10:G10" si="5">SUM(D2:D9)</f>
        <v>2761987323.8439469</v>
      </c>
      <c r="E10" s="6">
        <f t="shared" si="5"/>
        <v>3061540045.5974717</v>
      </c>
      <c r="F10" s="6">
        <f t="shared" si="5"/>
        <v>2921771089.046083</v>
      </c>
      <c r="G10" s="6">
        <f t="shared" si="5"/>
        <v>1594392165.5409179</v>
      </c>
      <c r="H10" s="9">
        <f t="shared" si="0"/>
        <v>-1327378923.5051651</v>
      </c>
      <c r="I10" s="10">
        <f t="shared" ref="I10" si="6">IFERROR(G10/F10,0)</f>
        <v>0.54569373060004656</v>
      </c>
      <c r="J10" s="10">
        <f t="shared" ref="J10" si="7">IFERROR(G10/C10-1,0)</f>
        <v>-0.34589851714722097</v>
      </c>
      <c r="K10" s="10">
        <f t="shared" ref="K10" si="8">IFERROR(H10/D10-1,0)</f>
        <v>-1.4805883473997299</v>
      </c>
      <c r="L10" s="10">
        <f t="shared" ref="L10" si="9">IFERROR(G10/E10-1,0)</f>
        <v>-0.47921890885155283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D3BB-72F7-4CB6-B2B6-71C069AFFBF1}">
  <dimension ref="A1:D24"/>
  <sheetViews>
    <sheetView tabSelected="1" workbookViewId="0">
      <selection activeCell="F6" sqref="F6"/>
    </sheetView>
  </sheetViews>
  <sheetFormatPr defaultRowHeight="14.5" x14ac:dyDescent="0.35"/>
  <cols>
    <col min="1" max="1" width="3.1796875" bestFit="1" customWidth="1"/>
    <col min="2" max="4" width="14.6328125" style="6" bestFit="1" customWidth="1"/>
  </cols>
  <sheetData>
    <row r="1" spans="1:4" x14ac:dyDescent="0.35">
      <c r="A1" t="s">
        <v>184</v>
      </c>
      <c r="B1" s="6" t="s">
        <v>34</v>
      </c>
      <c r="C1" s="6" t="s">
        <v>185</v>
      </c>
      <c r="D1" s="6" t="s">
        <v>186</v>
      </c>
    </row>
    <row r="2" spans="1:4" x14ac:dyDescent="0.35">
      <c r="A2" t="str">
        <f>TEXT(Dsource!AY6,"d")</f>
        <v>2</v>
      </c>
      <c r="B2" s="6">
        <f>Dsource!AZ6</f>
        <v>127033525.61069997</v>
      </c>
      <c r="C2" s="6">
        <f>Dsource!BA6</f>
        <v>67834989.550000042</v>
      </c>
      <c r="D2" s="6">
        <f>Dsource!BB6</f>
        <v>44751913.633566007</v>
      </c>
    </row>
    <row r="3" spans="1:4" x14ac:dyDescent="0.35">
      <c r="A3" t="str">
        <f>TEXT(Dsource!AY7,"d")</f>
        <v>3</v>
      </c>
      <c r="B3" s="6">
        <f>Dsource!AZ7</f>
        <v>127033525.61069997</v>
      </c>
      <c r="C3" s="6">
        <f>Dsource!BA7</f>
        <v>79124212.470000118</v>
      </c>
      <c r="D3" s="6">
        <f>Dsource!BB7</f>
        <v>99834206.715707853</v>
      </c>
    </row>
    <row r="4" spans="1:4" x14ac:dyDescent="0.35">
      <c r="A4" t="str">
        <f>TEXT(Dsource!AY8,"d")</f>
        <v>4</v>
      </c>
      <c r="B4" s="6">
        <f>Dsource!AZ8</f>
        <v>127033525.61069997</v>
      </c>
      <c r="C4" s="6">
        <f>Dsource!BA8</f>
        <v>59650865.870000057</v>
      </c>
      <c r="D4" s="6">
        <f>Dsource!BB8</f>
        <v>70955179.609755993</v>
      </c>
    </row>
    <row r="5" spans="1:4" x14ac:dyDescent="0.35">
      <c r="A5" t="str">
        <f>TEXT(Dsource!AY9,"d")</f>
        <v>5</v>
      </c>
      <c r="B5" s="6">
        <f>Dsource!AZ9</f>
        <v>127033525.61069997</v>
      </c>
      <c r="C5" s="6">
        <f>Dsource!BA9</f>
        <v>48214987.14000006</v>
      </c>
      <c r="D5" s="6">
        <f>Dsource!BB9</f>
        <v>84994376.34224394</v>
      </c>
    </row>
    <row r="6" spans="1:4" x14ac:dyDescent="0.35">
      <c r="A6" t="str">
        <f>TEXT(Dsource!AY10,"d")</f>
        <v>7</v>
      </c>
      <c r="B6" s="6">
        <f>Dsource!AZ10</f>
        <v>127033525.61069997</v>
      </c>
      <c r="C6" s="6">
        <f>Dsource!BA10</f>
        <v>102086006.37000003</v>
      </c>
      <c r="D6" s="6">
        <f>Dsource!BB10</f>
        <v>23379287.848538015</v>
      </c>
    </row>
    <row r="7" spans="1:4" x14ac:dyDescent="0.35">
      <c r="A7" t="str">
        <f>TEXT(Dsource!AY11,"d")</f>
        <v>9</v>
      </c>
      <c r="B7" s="6">
        <f>Dsource!AZ11</f>
        <v>127033525.61069997</v>
      </c>
      <c r="C7" s="6">
        <f>Dsource!BA11</f>
        <v>178872854.57000026</v>
      </c>
      <c r="D7" s="6">
        <f>Dsource!BB11</f>
        <v>51828303.012371972</v>
      </c>
    </row>
    <row r="8" spans="1:4" x14ac:dyDescent="0.35">
      <c r="A8" t="str">
        <f>TEXT(Dsource!AY12,"d")</f>
        <v>10</v>
      </c>
      <c r="B8" s="6">
        <f>Dsource!AZ12</f>
        <v>127033525.61069997</v>
      </c>
      <c r="C8" s="6">
        <f>Dsource!BA12</f>
        <v>99691426.620000005</v>
      </c>
      <c r="D8" s="6">
        <f>Dsource!BB12</f>
        <v>112945527.52126889</v>
      </c>
    </row>
    <row r="9" spans="1:4" x14ac:dyDescent="0.35">
      <c r="A9" t="str">
        <f>TEXT(Dsource!AY13,"d")</f>
        <v>11</v>
      </c>
      <c r="B9" s="6">
        <f>Dsource!AZ13</f>
        <v>127033525.61069997</v>
      </c>
      <c r="C9" s="6">
        <f>Dsource!BA13</f>
        <v>99777403.589999959</v>
      </c>
      <c r="D9" s="6">
        <f>Dsource!BB13</f>
        <v>136631036.2961129</v>
      </c>
    </row>
    <row r="10" spans="1:4" x14ac:dyDescent="0.35">
      <c r="A10" t="str">
        <f>TEXT(Dsource!AY14,"d")</f>
        <v>12</v>
      </c>
      <c r="B10" s="6">
        <f>Dsource!AZ14</f>
        <v>127033525.61069997</v>
      </c>
      <c r="C10" s="6">
        <f>Dsource!BA14</f>
        <v>113439081.9000001</v>
      </c>
      <c r="D10" s="6">
        <f>Dsource!BB14</f>
        <v>118409161.55671559</v>
      </c>
    </row>
    <row r="11" spans="1:4" x14ac:dyDescent="0.35">
      <c r="A11" t="str">
        <f>TEXT(Dsource!AY15,"d")</f>
        <v>13</v>
      </c>
      <c r="B11" s="6">
        <f>Dsource!AZ15</f>
        <v>127033525.61069997</v>
      </c>
      <c r="C11" s="6">
        <f>Dsource!BA15</f>
        <v>143898655.64999986</v>
      </c>
      <c r="D11" s="6">
        <f>Dsource!BB15</f>
        <v>78291161.003804699</v>
      </c>
    </row>
    <row r="12" spans="1:4" x14ac:dyDescent="0.35">
      <c r="A12" t="str">
        <f>TEXT(Dsource!AY16,"d")</f>
        <v>14</v>
      </c>
      <c r="B12" s="6">
        <f>Dsource!AZ16</f>
        <v>127033525.61069997</v>
      </c>
      <c r="C12" s="6">
        <f>Dsource!BA16</f>
        <v>182187241.75999978</v>
      </c>
      <c r="D12" s="6">
        <f>Dsource!BB16</f>
        <v>111839910.51470487</v>
      </c>
    </row>
    <row r="13" spans="1:4" x14ac:dyDescent="0.35">
      <c r="A13" t="str">
        <f>TEXT(Dsource!AY17,"d")</f>
        <v>16</v>
      </c>
      <c r="B13" s="6">
        <f>Dsource!AZ17</f>
        <v>127033525.61069997</v>
      </c>
      <c r="C13" s="6">
        <f>Dsource!BA17</f>
        <v>198084417.50999939</v>
      </c>
      <c r="D13" s="6">
        <f>Dsource!BB17</f>
        <v>134528147.82196775</v>
      </c>
    </row>
    <row r="14" spans="1:4" x14ac:dyDescent="0.35">
      <c r="A14" t="str">
        <f>TEXT(Dsource!AY18,"d")</f>
        <v>17</v>
      </c>
      <c r="B14" s="6">
        <f>Dsource!AZ18</f>
        <v>127033525.61069997</v>
      </c>
      <c r="C14" s="6">
        <f>Dsource!BA18</f>
        <v>106925301.57999991</v>
      </c>
      <c r="D14" s="6">
        <f>Dsource!BB18</f>
        <v>176596055.55207866</v>
      </c>
    </row>
    <row r="15" spans="1:4" x14ac:dyDescent="0.35">
      <c r="A15" t="str">
        <f>TEXT(Dsource!AY19,"d")</f>
        <v>18</v>
      </c>
      <c r="B15" s="6">
        <f>Dsource!AZ19</f>
        <v>127033525.61069997</v>
      </c>
      <c r="C15" s="6">
        <f>Dsource!BA19</f>
        <v>56712810.990000151</v>
      </c>
      <c r="D15" s="6">
        <f>Dsource!BB19</f>
        <v>153981655.56634012</v>
      </c>
    </row>
    <row r="16" spans="1:4" x14ac:dyDescent="0.35">
      <c r="A16" t="str">
        <f>TEXT(Dsource!AY20,"d")</f>
        <v>19</v>
      </c>
      <c r="B16" s="6">
        <f>Dsource!AZ20</f>
        <v>127033525.61069997</v>
      </c>
      <c r="C16" s="6">
        <f>Dsource!BA20</f>
        <v>135160619.31000018</v>
      </c>
      <c r="D16" s="6">
        <f>Dsource!BB20</f>
        <v>111200687.75466</v>
      </c>
    </row>
    <row r="17" spans="1:4" x14ac:dyDescent="0.35">
      <c r="A17" t="str">
        <f>TEXT(Dsource!AY21,"d")</f>
        <v>20</v>
      </c>
      <c r="B17" s="6">
        <f>Dsource!AZ21</f>
        <v>127033525.61069997</v>
      </c>
      <c r="C17" s="6">
        <f>Dsource!BA21</f>
        <v>139626803.07999998</v>
      </c>
      <c r="D17" s="6">
        <f>Dsource!BB21</f>
        <v>84225554.791078687</v>
      </c>
    </row>
    <row r="18" spans="1:4" x14ac:dyDescent="0.35">
      <c r="A18" t="str">
        <f>TEXT(Dsource!AY22,"d")</f>
        <v>21</v>
      </c>
      <c r="B18" s="6">
        <f>Dsource!AZ22</f>
        <v>127033525.61069997</v>
      </c>
      <c r="C18" s="6">
        <f>Dsource!BA22</f>
        <v>183122730.94999915</v>
      </c>
      <c r="D18" s="6">
        <f>Dsource!BB22</f>
        <v>66977942.97634501</v>
      </c>
    </row>
    <row r="19" spans="1:4" x14ac:dyDescent="0.35">
      <c r="A19" t="str">
        <f>TEXT(Dsource!AY23,"d")</f>
        <v>23</v>
      </c>
      <c r="B19" s="6">
        <f>Dsource!AZ23</f>
        <v>127033525.61069997</v>
      </c>
      <c r="C19" s="6">
        <f>Dsource!BA23</f>
        <v>0</v>
      </c>
      <c r="D19" s="6">
        <f>Dsource!BB23</f>
        <v>0</v>
      </c>
    </row>
    <row r="20" spans="1:4" x14ac:dyDescent="0.35">
      <c r="A20" t="str">
        <f>TEXT(Dsource!AY24,"d")</f>
        <v>24</v>
      </c>
      <c r="B20" s="6">
        <f>Dsource!AZ24</f>
        <v>127033525.61069997</v>
      </c>
      <c r="C20" s="6">
        <f>Dsource!BA24</f>
        <v>0</v>
      </c>
      <c r="D20" s="6">
        <f>Dsource!BB24</f>
        <v>0</v>
      </c>
    </row>
    <row r="21" spans="1:4" x14ac:dyDescent="0.35">
      <c r="A21" t="str">
        <f>TEXT(Dsource!AY25,"d")</f>
        <v>25</v>
      </c>
      <c r="B21" s="6">
        <f>Dsource!AZ25</f>
        <v>127033525.61069997</v>
      </c>
      <c r="C21" s="6">
        <f>Dsource!BA25</f>
        <v>0</v>
      </c>
      <c r="D21" s="6">
        <f>Dsource!BB25</f>
        <v>0</v>
      </c>
    </row>
    <row r="22" spans="1:4" x14ac:dyDescent="0.35">
      <c r="A22" t="str">
        <f>TEXT(Dsource!AY26,"d")</f>
        <v>26</v>
      </c>
      <c r="B22" s="6">
        <f>Dsource!AZ26</f>
        <v>127033525.61069997</v>
      </c>
      <c r="C22" s="6">
        <f>Dsource!BA26</f>
        <v>0</v>
      </c>
      <c r="D22" s="6">
        <f>Dsource!BB26</f>
        <v>0</v>
      </c>
    </row>
    <row r="23" spans="1:4" x14ac:dyDescent="0.35">
      <c r="A23" t="str">
        <f>TEXT(Dsource!AY27,"d")</f>
        <v>28</v>
      </c>
      <c r="B23" s="6">
        <f>Dsource!AZ27</f>
        <v>127033525.61069997</v>
      </c>
      <c r="C23" s="6">
        <f>Dsource!BA27</f>
        <v>0</v>
      </c>
      <c r="D23" s="6">
        <f>Dsource!BB27</f>
        <v>0</v>
      </c>
    </row>
    <row r="24" spans="1:4" x14ac:dyDescent="0.35">
      <c r="A24" t="str">
        <f>TEXT(Dsource!AY28,"d")</f>
        <v>30</v>
      </c>
      <c r="B24" s="6">
        <f>Dsource!AZ28</f>
        <v>127033525.61069997</v>
      </c>
      <c r="C24" s="6">
        <f>Dsource!BA28</f>
        <v>0</v>
      </c>
      <c r="D24" s="6">
        <f>Dsource!BB28</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I7"/>
  <sheetViews>
    <sheetView workbookViewId="0">
      <selection activeCell="D21" sqref="D21"/>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s>
  <sheetData>
    <row r="1" spans="1:9" x14ac:dyDescent="0.35">
      <c r="A1" t="s">
        <v>144</v>
      </c>
      <c r="B1" t="s">
        <v>142</v>
      </c>
      <c r="C1" s="7" t="s">
        <v>33</v>
      </c>
      <c r="D1" s="7" t="s">
        <v>45</v>
      </c>
      <c r="E1" s="7" t="s">
        <v>34</v>
      </c>
      <c r="F1" s="7" t="s">
        <v>5</v>
      </c>
      <c r="G1" s="7" t="s">
        <v>35</v>
      </c>
      <c r="H1" s="7" t="s">
        <v>28</v>
      </c>
      <c r="I1" s="7" t="s">
        <v>36</v>
      </c>
    </row>
    <row r="2" spans="1:9"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429062962.63195592</v>
      </c>
      <c r="G2" s="10">
        <f>F2/E2</f>
        <v>0.42906296263195592</v>
      </c>
      <c r="H2" s="9">
        <f>F2-E2</f>
        <v>-570937037.36804414</v>
      </c>
      <c r="I2">
        <f>RANK(G2,$G$2:$G$7,0)</f>
        <v>6</v>
      </c>
    </row>
    <row r="3" spans="1:9"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206832568.1401836</v>
      </c>
      <c r="G3" s="10">
        <f t="shared" ref="G3:G7" si="0">F3/E3</f>
        <v>0.59095019468623888</v>
      </c>
      <c r="H3" s="9">
        <f t="shared" ref="H3:H7" si="1">F3-E3</f>
        <v>-143167431.8598164</v>
      </c>
      <c r="I3">
        <f t="shared" ref="I3:I7" si="2">RANK(G3,$G$2:$G$7,0)</f>
        <v>3</v>
      </c>
    </row>
    <row r="4" spans="1:9"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331826557.68648273</v>
      </c>
      <c r="G4" s="10">
        <f t="shared" si="0"/>
        <v>0.65410320852845005</v>
      </c>
      <c r="H4" s="9">
        <f t="shared" si="1"/>
        <v>-175473442.31351727</v>
      </c>
      <c r="I4">
        <f t="shared" si="2"/>
        <v>1</v>
      </c>
    </row>
    <row r="5" spans="1:9"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222788293.9108828</v>
      </c>
      <c r="G5" s="10">
        <f t="shared" si="0"/>
        <v>0.47101119220059789</v>
      </c>
      <c r="H5" s="9">
        <f t="shared" si="1"/>
        <v>-250211706.0891172</v>
      </c>
      <c r="I5">
        <f t="shared" si="2"/>
        <v>5</v>
      </c>
    </row>
    <row r="6" spans="1:9"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284862538.49785471</v>
      </c>
      <c r="G6" s="10">
        <f t="shared" si="0"/>
        <v>0.60647762081723378</v>
      </c>
      <c r="H6" s="9">
        <f t="shared" si="1"/>
        <v>-184837461.50214529</v>
      </c>
      <c r="I6">
        <f t="shared" si="2"/>
        <v>2</v>
      </c>
    </row>
    <row r="7" spans="1:9"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116461139.51365703</v>
      </c>
      <c r="G7" s="10">
        <f t="shared" si="0"/>
        <v>0.58230569756828521</v>
      </c>
      <c r="H7" s="9">
        <f t="shared" si="1"/>
        <v>-83538860.486342967</v>
      </c>
      <c r="I7">
        <f t="shared" si="2"/>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M1" sqref="M1"/>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87078466.537708014</v>
      </c>
      <c r="K2" s="10">
        <f>IFERROR(J2/I2,0)</f>
        <v>0.29763903466492125</v>
      </c>
      <c r="L2" s="10">
        <f>IFERROR(J2/H2-1,0)</f>
        <v>-0.59442089253940744</v>
      </c>
      <c r="M2" t="s">
        <v>15</v>
      </c>
    </row>
    <row r="3" spans="1:13" x14ac:dyDescent="0.35">
      <c r="A3" t="s">
        <v>7</v>
      </c>
      <c r="B3" t="s">
        <v>51</v>
      </c>
      <c r="C3" t="s">
        <v>52</v>
      </c>
      <c r="D3" t="s">
        <v>58</v>
      </c>
      <c r="E3" t="s">
        <v>39</v>
      </c>
      <c r="F3" t="s">
        <v>54</v>
      </c>
      <c r="G3" t="s">
        <v>46</v>
      </c>
      <c r="H3" s="5">
        <f>SUMIFS(Dsource!$N:$N,Dsource!$K:$K,d.salesmanlob!$E3,Dsource!$M:$M,d.salesmanlob!$M3)</f>
        <v>154650944.01873699</v>
      </c>
      <c r="I3" s="5">
        <f>SUMIFS(TargetSalesBTI!$L:$L,TargetSalesBTI!$P:$P,d.salesmanlob!$M3,TargetSalesBTI!$G:$G,d.salesmanlob!$E3)</f>
        <v>205314000</v>
      </c>
      <c r="J3" s="5">
        <f>SUMIFS(Dsource!$O:$O,Dsource!$K:$K,d.salesmanlob!$E3,Dsource!$M:$M,d.salesmanlob!$M3)</f>
        <v>115695223.29297586</v>
      </c>
      <c r="K3" s="10">
        <f t="shared" ref="K3:K49" si="0">IFERROR(J3/I3,0)</f>
        <v>0.563503819968321</v>
      </c>
      <c r="L3" s="10">
        <f t="shared" ref="L3:L49" si="1">IFERROR(J3/H3-1,0)</f>
        <v>-0.25189449035009692</v>
      </c>
      <c r="M3" t="s">
        <v>15</v>
      </c>
    </row>
    <row r="4" spans="1:13" x14ac:dyDescent="0.35">
      <c r="A4" t="s">
        <v>7</v>
      </c>
      <c r="B4" t="s">
        <v>51</v>
      </c>
      <c r="C4" t="s">
        <v>52</v>
      </c>
      <c r="D4" t="s">
        <v>59</v>
      </c>
      <c r="E4" t="s">
        <v>41</v>
      </c>
      <c r="F4" t="s">
        <v>54</v>
      </c>
      <c r="G4" t="s">
        <v>46</v>
      </c>
      <c r="H4" s="5">
        <f>SUMIFS(Dsource!$N:$N,Dsource!$K:$K,d.salesmanlob!$E4,Dsource!$M:$M,d.salesmanlob!$M4)</f>
        <v>115943047.31015803</v>
      </c>
      <c r="I4" s="5">
        <f>SUMIFS(TargetSalesBTI!$L:$L,TargetSalesBTI!$P:$P,d.salesmanlob!$M4,TargetSalesBTI!$G:$G,d.salesmanlob!$E4)</f>
        <v>117564000</v>
      </c>
      <c r="J4" s="5">
        <f>SUMIFS(Dsource!$O:$O,Dsource!$K:$K,d.salesmanlob!$E4,Dsource!$M:$M,d.salesmanlob!$M4)</f>
        <v>77604412.099062115</v>
      </c>
      <c r="K4" s="10">
        <f t="shared" si="0"/>
        <v>0.66010353593840054</v>
      </c>
      <c r="L4" s="10">
        <f t="shared" si="1"/>
        <v>-0.33066782442362963</v>
      </c>
      <c r="M4" t="s">
        <v>15</v>
      </c>
    </row>
    <row r="5" spans="1:13" x14ac:dyDescent="0.35">
      <c r="A5" t="s">
        <v>7</v>
      </c>
      <c r="B5" t="s">
        <v>51</v>
      </c>
      <c r="C5" t="s">
        <v>52</v>
      </c>
      <c r="D5" t="s">
        <v>60</v>
      </c>
      <c r="E5" t="s">
        <v>40</v>
      </c>
      <c r="F5" t="s">
        <v>54</v>
      </c>
      <c r="G5" t="s">
        <v>46</v>
      </c>
      <c r="H5" s="5">
        <f>SUMIFS(Dsource!$N:$N,Dsource!$K:$K,d.salesmanlob!$E5,Dsource!$M:$M,d.salesmanlob!$M5)</f>
        <v>134054831.284693</v>
      </c>
      <c r="I5" s="5">
        <f>SUMIFS(TargetSalesBTI!$L:$L,TargetSalesBTI!$P:$P,d.salesmanlob!$M5,TargetSalesBTI!$G:$G,d.salesmanlob!$E5)</f>
        <v>165164000</v>
      </c>
      <c r="J5" s="5">
        <f>SUMIFS(Dsource!$O:$O,Dsource!$K:$K,d.salesmanlob!$E5,Dsource!$M:$M,d.salesmanlob!$M5)</f>
        <v>61044498.328478992</v>
      </c>
      <c r="K5" s="10">
        <f t="shared" si="0"/>
        <v>0.36959929723474239</v>
      </c>
      <c r="L5" s="10">
        <f t="shared" si="1"/>
        <v>-0.54463037442612983</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44908469.674311988</v>
      </c>
      <c r="K6" s="10">
        <f t="shared" si="0"/>
        <v>0.42642449887300821</v>
      </c>
      <c r="L6" s="10">
        <f t="shared" si="1"/>
        <v>-0.30542234140813806</v>
      </c>
      <c r="M6" t="s">
        <v>15</v>
      </c>
    </row>
    <row r="7" spans="1:13" x14ac:dyDescent="0.35">
      <c r="A7" t="s">
        <v>7</v>
      </c>
      <c r="B7" t="s">
        <v>51</v>
      </c>
      <c r="C7" t="s">
        <v>52</v>
      </c>
      <c r="D7" t="s">
        <v>62</v>
      </c>
      <c r="E7" t="s">
        <v>42</v>
      </c>
      <c r="F7" t="s">
        <v>63</v>
      </c>
      <c r="G7" t="s">
        <v>47</v>
      </c>
      <c r="H7" s="5">
        <f>SUMIFS(Dsource!$N:$N,Dsource!$K:$K,d.salesmanlob!$E7,Dsource!$M:$M,d.salesmanlob!$M7)</f>
        <v>37643028.709056973</v>
      </c>
      <c r="I7" s="5">
        <f>SUMIFS(TargetSalesBTI!$L:$L,TargetSalesBTI!$P:$P,d.salesmanlob!$M7,TargetSalesBTI!$G:$G,d.salesmanlob!$E7)</f>
        <v>43564000</v>
      </c>
      <c r="J7" s="5">
        <f>SUMIFS(Dsource!$O:$O,Dsource!$K:$K,d.salesmanlob!$E7,Dsource!$M:$M,d.salesmanlob!$M7)</f>
        <v>30325672.555396091</v>
      </c>
      <c r="K7" s="10">
        <f t="shared" si="0"/>
        <v>0.69611772462115717</v>
      </c>
      <c r="L7" s="10">
        <f t="shared" si="1"/>
        <v>-0.19438808205940972</v>
      </c>
      <c r="M7" t="s">
        <v>15</v>
      </c>
    </row>
    <row r="8" spans="1:13" x14ac:dyDescent="0.35">
      <c r="A8" t="s">
        <v>7</v>
      </c>
      <c r="B8" t="s">
        <v>51</v>
      </c>
      <c r="C8" t="s">
        <v>52</v>
      </c>
      <c r="D8" t="s">
        <v>53</v>
      </c>
      <c r="E8" t="s">
        <v>37</v>
      </c>
      <c r="F8" t="s">
        <v>54</v>
      </c>
      <c r="G8" t="s">
        <v>46</v>
      </c>
      <c r="H8" s="5">
        <f>SUMIFS(Dsource!$N:$N,Dsource!$K:$K,d.salesmanlob!$E8,Dsource!$M:$M,d.salesmanlob!$M8)</f>
        <v>68189262.487884685</v>
      </c>
      <c r="I8" s="5">
        <f>SUMIFS(TargetSalesBTI!$L:$L,TargetSalesBTI!$P:$P,d.salesmanlob!$M8,TargetSalesBTI!$G:$G,d.salesmanlob!$E8)</f>
        <v>72100000</v>
      </c>
      <c r="J8" s="5">
        <f>SUMIFS(Dsource!$O:$O,Dsource!$K:$K,d.salesmanlob!$E8,Dsource!$M:$M,d.salesmanlob!$M8)</f>
        <v>29760313.825087991</v>
      </c>
      <c r="K8" s="10">
        <f t="shared" si="0"/>
        <v>0.41276440811495135</v>
      </c>
      <c r="L8" s="10">
        <f t="shared" si="1"/>
        <v>-0.56356304879561403</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14613422.058618993</v>
      </c>
      <c r="K9" s="10">
        <f t="shared" si="0"/>
        <v>0.36442449023987511</v>
      </c>
      <c r="L9" s="10">
        <f t="shared" si="1"/>
        <v>-0.52079117545431219</v>
      </c>
      <c r="M9" t="s">
        <v>14</v>
      </c>
    </row>
    <row r="10" spans="1:13" x14ac:dyDescent="0.35">
      <c r="A10" t="s">
        <v>7</v>
      </c>
      <c r="B10" t="s">
        <v>51</v>
      </c>
      <c r="C10" t="s">
        <v>52</v>
      </c>
      <c r="D10" t="s">
        <v>59</v>
      </c>
      <c r="E10" t="s">
        <v>41</v>
      </c>
      <c r="F10" t="s">
        <v>54</v>
      </c>
      <c r="G10" t="s">
        <v>46</v>
      </c>
      <c r="H10" s="5">
        <f>SUMIFS(Dsource!$N:$N,Dsource!$K:$K,d.salesmanlob!$E10,Dsource!$M:$M,d.salesmanlob!$M10)</f>
        <v>30807686.953566339</v>
      </c>
      <c r="I10" s="5">
        <f>SUMIFS(TargetSalesBTI!$L:$L,TargetSalesBTI!$P:$P,d.salesmanlob!$M10,TargetSalesBTI!$G:$G,d.salesmanlob!$E10)</f>
        <v>34400000</v>
      </c>
      <c r="J10" s="5">
        <f>SUMIFS(Dsource!$O:$O,Dsource!$K:$K,d.salesmanlob!$E10,Dsource!$M:$M,d.salesmanlob!$M10)</f>
        <v>13481034.636282992</v>
      </c>
      <c r="K10" s="10">
        <f t="shared" si="0"/>
        <v>0.39189054175241256</v>
      </c>
      <c r="L10" s="10">
        <f t="shared" si="1"/>
        <v>-0.56241328157476589</v>
      </c>
      <c r="M10" t="s">
        <v>14</v>
      </c>
    </row>
    <row r="11" spans="1:13" x14ac:dyDescent="0.35">
      <c r="A11" t="s">
        <v>7</v>
      </c>
      <c r="B11" t="s">
        <v>51</v>
      </c>
      <c r="C11" t="s">
        <v>52</v>
      </c>
      <c r="D11" t="s">
        <v>60</v>
      </c>
      <c r="E11" t="s">
        <v>40</v>
      </c>
      <c r="F11" t="s">
        <v>54</v>
      </c>
      <c r="G11" t="s">
        <v>46</v>
      </c>
      <c r="H11" s="5">
        <f>SUMIFS(Dsource!$N:$N,Dsource!$K:$K,d.salesmanlob!$E11,Dsource!$M:$M,d.salesmanlob!$M11)</f>
        <v>24745253.523157001</v>
      </c>
      <c r="I11" s="5">
        <f>SUMIFS(TargetSalesBTI!$L:$L,TargetSalesBTI!$P:$P,d.salesmanlob!$M11,TargetSalesBTI!$G:$G,d.salesmanlob!$E11)</f>
        <v>26500000</v>
      </c>
      <c r="J11" s="5">
        <f>SUMIFS(Dsource!$O:$O,Dsource!$K:$K,d.salesmanlob!$E11,Dsource!$M:$M,d.salesmanlob!$M11)</f>
        <v>12209052.648623995</v>
      </c>
      <c r="K11" s="10">
        <f t="shared" si="0"/>
        <v>0.46071896787260358</v>
      </c>
      <c r="L11" s="10">
        <f t="shared" si="1"/>
        <v>-0.5066103227756964</v>
      </c>
      <c r="M11" t="s">
        <v>14</v>
      </c>
    </row>
    <row r="12" spans="1:13" x14ac:dyDescent="0.35">
      <c r="A12" t="s">
        <v>7</v>
      </c>
      <c r="B12" t="s">
        <v>51</v>
      </c>
      <c r="C12" t="s">
        <v>52</v>
      </c>
      <c r="D12" t="s">
        <v>61</v>
      </c>
      <c r="E12" t="s">
        <v>38</v>
      </c>
      <c r="F12" t="s">
        <v>54</v>
      </c>
      <c r="G12" t="s">
        <v>46</v>
      </c>
      <c r="H12" s="5">
        <f>SUMIFS(Dsource!$N:$N,Dsource!$K:$K,d.salesmanlob!$E12,Dsource!$M:$M,d.salesmanlob!$M12)</f>
        <v>11443077.020620001</v>
      </c>
      <c r="I12" s="5">
        <f>SUMIFS(TargetSalesBTI!$L:$L,TargetSalesBTI!$P:$P,d.salesmanlob!$M12,TargetSalesBTI!$G:$G,d.salesmanlob!$E12)</f>
        <v>16600000</v>
      </c>
      <c r="J12" s="5">
        <f>SUMIFS(Dsource!$O:$O,Dsource!$K:$K,d.salesmanlob!$E12,Dsource!$M:$M,d.salesmanlob!$M12)</f>
        <v>11274503.169065991</v>
      </c>
      <c r="K12" s="10">
        <f t="shared" si="0"/>
        <v>0.67918693789554163</v>
      </c>
      <c r="L12" s="10">
        <f t="shared" si="1"/>
        <v>-1.4731514194149531E-2</v>
      </c>
      <c r="M12" t="s">
        <v>14</v>
      </c>
    </row>
    <row r="13" spans="1:13" x14ac:dyDescent="0.35">
      <c r="A13" t="s">
        <v>7</v>
      </c>
      <c r="B13" t="s">
        <v>51</v>
      </c>
      <c r="C13" t="s">
        <v>52</v>
      </c>
      <c r="D13" t="s">
        <v>62</v>
      </c>
      <c r="E13" t="s">
        <v>42</v>
      </c>
      <c r="F13" t="s">
        <v>63</v>
      </c>
      <c r="G13" t="s">
        <v>47</v>
      </c>
      <c r="H13" s="5">
        <f>SUMIFS(Dsource!$N:$N,Dsource!$K:$K,d.salesmanlob!$E13,Dsource!$M:$M,d.salesmanlob!$M13)</f>
        <v>11312114.979593335</v>
      </c>
      <c r="I13" s="5">
        <f>SUMIFS(TargetSalesBTI!$L:$L,TargetSalesBTI!$P:$P,d.salesmanlob!$M13,TargetSalesBTI!$G:$G,d.salesmanlob!$E13)</f>
        <v>12000000</v>
      </c>
      <c r="J13" s="5">
        <f>SUMIFS(Dsource!$O:$O,Dsource!$K:$K,d.salesmanlob!$E13,Dsource!$M:$M,d.salesmanlob!$M13)</f>
        <v>7199772.964479995</v>
      </c>
      <c r="K13" s="10">
        <f t="shared" si="0"/>
        <v>0.59998108037333286</v>
      </c>
      <c r="L13" s="10">
        <f t="shared" si="1"/>
        <v>-0.3635343189608542</v>
      </c>
      <c r="M13" t="s">
        <v>14</v>
      </c>
    </row>
    <row r="14" spans="1:13" x14ac:dyDescent="0.35">
      <c r="A14" t="s">
        <v>7</v>
      </c>
      <c r="B14" t="s">
        <v>51</v>
      </c>
      <c r="C14" t="s">
        <v>52</v>
      </c>
      <c r="D14" t="s">
        <v>53</v>
      </c>
      <c r="E14" t="s">
        <v>37</v>
      </c>
      <c r="F14" t="s">
        <v>54</v>
      </c>
      <c r="G14" t="s">
        <v>46</v>
      </c>
      <c r="H14" s="5">
        <f>SUMIFS(Dsource!$N:$N,Dsource!$K:$K,d.salesmanlob!$E14,Dsource!$M:$M,d.salesmanlob!$M14)</f>
        <v>615024274.27389681</v>
      </c>
      <c r="I14" s="5">
        <f>SUMIFS(TargetSalesBTI!$L:$L,TargetSalesBTI!$P:$P,d.salesmanlob!$M14,TargetSalesBTI!$G:$G,d.salesmanlob!$E14)</f>
        <v>618000000</v>
      </c>
      <c r="J14" s="5">
        <f>SUMIFS(Dsource!$O:$O,Dsource!$K:$K,d.salesmanlob!$E14,Dsource!$M:$M,d.salesmanlob!$M14)</f>
        <v>294622268.43304098</v>
      </c>
      <c r="K14" s="10">
        <f t="shared" si="0"/>
        <v>0.47673506218938672</v>
      </c>
      <c r="L14" s="10">
        <f t="shared" si="1"/>
        <v>-0.52095830887183325</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193641135.35345185</v>
      </c>
      <c r="K15" s="10">
        <f t="shared" si="0"/>
        <v>0.76462442390306751</v>
      </c>
      <c r="L15" s="10">
        <f t="shared" si="1"/>
        <v>-0.36715402240460626</v>
      </c>
      <c r="M15" t="s">
        <v>13</v>
      </c>
    </row>
    <row r="16" spans="1:13" x14ac:dyDescent="0.35">
      <c r="A16" t="s">
        <v>7</v>
      </c>
      <c r="B16" t="s">
        <v>51</v>
      </c>
      <c r="C16" t="s">
        <v>52</v>
      </c>
      <c r="D16" t="s">
        <v>59</v>
      </c>
      <c r="E16" t="s">
        <v>41</v>
      </c>
      <c r="F16" t="s">
        <v>54</v>
      </c>
      <c r="G16" t="s">
        <v>46</v>
      </c>
      <c r="H16" s="5">
        <f>SUMIFS(Dsource!$N:$N,Dsource!$K:$K,d.salesmanlob!$E16,Dsource!$M:$M,d.salesmanlob!$M16)</f>
        <v>303145694.57543355</v>
      </c>
      <c r="I16" s="5">
        <f>SUMIFS(TargetSalesBTI!$L:$L,TargetSalesBTI!$P:$P,d.salesmanlob!$M16,TargetSalesBTI!$G:$G,d.salesmanlob!$E16)</f>
        <v>308800000</v>
      </c>
      <c r="J16" s="5">
        <f>SUMIFS(Dsource!$O:$O,Dsource!$K:$K,d.salesmanlob!$E16,Dsource!$M:$M,d.salesmanlob!$M16)</f>
        <v>188184089.61575663</v>
      </c>
      <c r="K16" s="10">
        <f t="shared" si="0"/>
        <v>0.60940443528418597</v>
      </c>
      <c r="L16" s="10">
        <f t="shared" si="1"/>
        <v>-0.37922888900231544</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142957792.92406082</v>
      </c>
      <c r="K17" s="10">
        <f t="shared" si="0"/>
        <v>0.5207934168453946</v>
      </c>
      <c r="L17" s="10">
        <f t="shared" si="1"/>
        <v>-0.49429016283471117</v>
      </c>
      <c r="M17" t="s">
        <v>13</v>
      </c>
    </row>
    <row r="18" spans="1:13" x14ac:dyDescent="0.35">
      <c r="A18" t="s">
        <v>7</v>
      </c>
      <c r="B18" t="s">
        <v>51</v>
      </c>
      <c r="C18" t="s">
        <v>52</v>
      </c>
      <c r="D18" t="s">
        <v>61</v>
      </c>
      <c r="E18" t="s">
        <v>38</v>
      </c>
      <c r="F18" t="s">
        <v>54</v>
      </c>
      <c r="G18" t="s">
        <v>46</v>
      </c>
      <c r="H18" s="5">
        <f>SUMIFS(Dsource!$N:$N,Dsource!$K:$K,d.salesmanlob!$E18,Dsource!$M:$M,d.salesmanlob!$M18)</f>
        <v>146857176.64144668</v>
      </c>
      <c r="I18" s="5">
        <f>SUMIFS(TargetSalesBTI!$L:$L,TargetSalesBTI!$P:$P,d.salesmanlob!$M18,TargetSalesBTI!$G:$G,d.salesmanlob!$E18)</f>
        <v>223250000</v>
      </c>
      <c r="J18" s="5">
        <f>SUMIFS(Dsource!$O:$O,Dsource!$K:$K,d.salesmanlob!$E18,Dsource!$M:$M,d.salesmanlob!$M18)</f>
        <v>147614809.1153686</v>
      </c>
      <c r="K18" s="10">
        <f t="shared" si="0"/>
        <v>0.66120855146861635</v>
      </c>
      <c r="L18" s="10">
        <f t="shared" si="1"/>
        <v>5.1589748029250426E-3</v>
      </c>
      <c r="M18" t="s">
        <v>13</v>
      </c>
    </row>
    <row r="19" spans="1:13" x14ac:dyDescent="0.35">
      <c r="A19" t="s">
        <v>7</v>
      </c>
      <c r="B19" t="s">
        <v>51</v>
      </c>
      <c r="C19" t="s">
        <v>52</v>
      </c>
      <c r="D19" t="s">
        <v>62</v>
      </c>
      <c r="E19" t="s">
        <v>42</v>
      </c>
      <c r="F19" t="s">
        <v>63</v>
      </c>
      <c r="G19" t="s">
        <v>47</v>
      </c>
      <c r="H19" s="5">
        <f>SUMIFS(Dsource!$N:$N,Dsource!$K:$K,d.salesmanlob!$E19,Dsource!$M:$M,d.salesmanlob!$M19)</f>
        <v>128796712.27061231</v>
      </c>
      <c r="I19" s="5">
        <f>SUMIFS(TargetSalesBTI!$L:$L,TargetSalesBTI!$P:$P,d.salesmanlob!$M19,TargetSalesBTI!$G:$G,d.salesmanlob!$E19)</f>
        <v>139350000</v>
      </c>
      <c r="J19" s="5">
        <f>SUMIFS(Dsource!$O:$O,Dsource!$K:$K,d.salesmanlob!$E19,Dsource!$M:$M,d.salesmanlob!$M19)</f>
        <v>72345360.336492941</v>
      </c>
      <c r="K19" s="10">
        <f t="shared" si="0"/>
        <v>0.51916297335122308</v>
      </c>
      <c r="L19" s="10">
        <f t="shared" si="1"/>
        <v>-0.43829808182922025</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336936.90585433331</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5325089.0061189998</v>
      </c>
      <c r="K26" s="10">
        <f t="shared" si="0"/>
        <v>0.50715133391609524</v>
      </c>
      <c r="L26" s="10">
        <f t="shared" si="1"/>
        <v>-0.36445935135713847</v>
      </c>
      <c r="M26" t="s">
        <v>16</v>
      </c>
    </row>
    <row r="27" spans="1:13" x14ac:dyDescent="0.35">
      <c r="A27" t="s">
        <v>7</v>
      </c>
      <c r="B27" t="s">
        <v>51</v>
      </c>
      <c r="C27" t="s">
        <v>52</v>
      </c>
      <c r="D27" t="s">
        <v>58</v>
      </c>
      <c r="E27" t="s">
        <v>39</v>
      </c>
      <c r="F27" t="s">
        <v>54</v>
      </c>
      <c r="G27" t="s">
        <v>46</v>
      </c>
      <c r="H27" s="5">
        <f>SUMIFS(Dsource!$N:$N,Dsource!$K:$K,d.salesmanlob!$E27,Dsource!$M:$M,d.salesmanlob!$M27)</f>
        <v>5469917.8278883323</v>
      </c>
      <c r="I27" s="5">
        <f>SUMIFS(TargetSalesBTI!$L:$L,TargetSalesBTI!$P:$P,d.salesmanlob!$M27,TargetSalesBTI!$G:$G,d.salesmanlob!$E27)</f>
        <v>4800000</v>
      </c>
      <c r="J27" s="5">
        <f>SUMIFS(Dsource!$O:$O,Dsource!$K:$K,d.salesmanlob!$E27,Dsource!$M:$M,d.salesmanlob!$M27)</f>
        <v>2190591.781436</v>
      </c>
      <c r="K27" s="10">
        <f t="shared" si="0"/>
        <v>0.45637328779916669</v>
      </c>
      <c r="L27" s="10">
        <f t="shared" si="1"/>
        <v>-0.59952016641506289</v>
      </c>
      <c r="M27" t="s">
        <v>16</v>
      </c>
    </row>
    <row r="28" spans="1:13" x14ac:dyDescent="0.35">
      <c r="A28" t="s">
        <v>7</v>
      </c>
      <c r="B28" t="s">
        <v>51</v>
      </c>
      <c r="C28" t="s">
        <v>52</v>
      </c>
      <c r="D28" t="s">
        <v>59</v>
      </c>
      <c r="E28" t="s">
        <v>41</v>
      </c>
      <c r="F28" t="s">
        <v>54</v>
      </c>
      <c r="G28" t="s">
        <v>46</v>
      </c>
      <c r="H28" s="5">
        <f>SUMIFS(Dsource!$N:$N,Dsource!$K:$K,d.salesmanlob!$E28,Dsource!$M:$M,d.salesmanlob!$M28)</f>
        <v>4554895.5633516684</v>
      </c>
      <c r="I28" s="5">
        <f>SUMIFS(TargetSalesBTI!$L:$L,TargetSalesBTI!$P:$P,d.salesmanlob!$M28,TargetSalesBTI!$G:$G,d.salesmanlob!$E28)</f>
        <v>2986000</v>
      </c>
      <c r="J28" s="5">
        <f>SUMIFS(Dsource!$O:$O,Dsource!$K:$K,d.salesmanlob!$E28,Dsource!$M:$M,d.salesmanlob!$M28)</f>
        <v>2091312.5367529998</v>
      </c>
      <c r="K28" s="10">
        <f t="shared" si="0"/>
        <v>0.70037258431111848</v>
      </c>
      <c r="L28" s="10">
        <f t="shared" si="1"/>
        <v>-0.54086487655621873</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3231790.8397190012</v>
      </c>
      <c r="K29" s="10">
        <f t="shared" si="0"/>
        <v>0.64635816794380019</v>
      </c>
      <c r="L29" s="10">
        <f t="shared" si="1"/>
        <v>-0.29670566745246207</v>
      </c>
      <c r="M29" t="s">
        <v>16</v>
      </c>
    </row>
    <row r="30" spans="1:13" x14ac:dyDescent="0.35">
      <c r="A30" t="s">
        <v>7</v>
      </c>
      <c r="B30" t="s">
        <v>51</v>
      </c>
      <c r="C30" t="s">
        <v>52</v>
      </c>
      <c r="D30" t="s">
        <v>61</v>
      </c>
      <c r="E30" t="s">
        <v>38</v>
      </c>
      <c r="F30" t="s">
        <v>54</v>
      </c>
      <c r="G30" t="s">
        <v>46</v>
      </c>
      <c r="H30" s="5">
        <f>SUMIFS(Dsource!$N:$N,Dsource!$K:$K,d.salesmanlob!$E30,Dsource!$M:$M,d.salesmanlob!$M30)</f>
        <v>2079990.8771713329</v>
      </c>
      <c r="I30" s="5">
        <f>SUMIFS(TargetSalesBTI!$L:$L,TargetSalesBTI!$P:$P,d.salesmanlob!$M30,TargetSalesBTI!$G:$G,d.salesmanlob!$E30)</f>
        <v>3300000</v>
      </c>
      <c r="J30" s="5">
        <f>SUMIFS(Dsource!$O:$O,Dsource!$K:$K,d.salesmanlob!$E30,Dsource!$M:$M,d.salesmanlob!$M30)</f>
        <v>1376262.0814370001</v>
      </c>
      <c r="K30" s="10">
        <f t="shared" si="0"/>
        <v>0.41704911558696972</v>
      </c>
      <c r="L30" s="10">
        <f t="shared" si="1"/>
        <v>-0.33833263571394279</v>
      </c>
      <c r="M30" t="s">
        <v>16</v>
      </c>
    </row>
    <row r="31" spans="1:13" x14ac:dyDescent="0.35">
      <c r="A31" t="s">
        <v>7</v>
      </c>
      <c r="B31" t="s">
        <v>51</v>
      </c>
      <c r="C31" t="s">
        <v>52</v>
      </c>
      <c r="D31" t="s">
        <v>62</v>
      </c>
      <c r="E31" t="s">
        <v>42</v>
      </c>
      <c r="F31" t="s">
        <v>63</v>
      </c>
      <c r="G31" t="s">
        <v>47</v>
      </c>
      <c r="H31" s="5">
        <f>SUMIFS(Dsource!$N:$N,Dsource!$K:$K,d.salesmanlob!$E31,Dsource!$M:$M,d.salesmanlob!$M31)</f>
        <v>3777961.3344606669</v>
      </c>
      <c r="I31" s="5">
        <f>SUMIFS(TargetSalesBTI!$L:$L,TargetSalesBTI!$P:$P,d.salesmanlob!$M31,TargetSalesBTI!$G:$G,d.salesmanlob!$E31)</f>
        <v>3950000</v>
      </c>
      <c r="J31" s="5">
        <f>SUMIFS(Dsource!$O:$O,Dsource!$K:$K,d.salesmanlob!$E31,Dsource!$M:$M,d.salesmanlob!$M31)</f>
        <v>1844347.5872879997</v>
      </c>
      <c r="K31" s="10">
        <f t="shared" si="0"/>
        <v>0.46692343981974677</v>
      </c>
      <c r="L31" s="10">
        <f t="shared" si="1"/>
        <v>-0.5118140647801801</v>
      </c>
      <c r="M31" t="s">
        <v>16</v>
      </c>
    </row>
    <row r="32" spans="1:13" x14ac:dyDescent="0.35">
      <c r="A32" t="s">
        <v>7</v>
      </c>
      <c r="B32" t="s">
        <v>51</v>
      </c>
      <c r="C32" t="s">
        <v>52</v>
      </c>
      <c r="D32" t="s">
        <v>53</v>
      </c>
      <c r="E32" t="s">
        <v>37</v>
      </c>
      <c r="F32" t="s">
        <v>54</v>
      </c>
      <c r="G32" t="s">
        <v>46</v>
      </c>
      <c r="H32" s="5">
        <f>SUMIFS(Dsource!$N:$N,Dsource!$K:$K,d.salesmanlob!$E32,Dsource!$M:$M,d.salesmanlob!$M32)</f>
        <v>5839882.913333334</v>
      </c>
      <c r="I32" s="5">
        <f>H32/SUMIF($E$32:$E$49,$E32,$H$32:$H$49)*SUMIFS(TargetSalesBTI!$L:$L,TargetSalesBTI!$G:$G,d.salesmanlob!$E32,TargetSalesBTI!$P:$P,"OTHERS")</f>
        <v>2628719.3902504952</v>
      </c>
      <c r="J32" s="5">
        <f>SUMIFS(Dsource!$O:$O,Dsource!$K:$K,d.salesmanlob!$E32,Dsource!$M:$M,d.salesmanlob!$M32)</f>
        <v>4417827.6300000008</v>
      </c>
      <c r="K32" s="10">
        <f t="shared" si="0"/>
        <v>1.6806006933965738</v>
      </c>
      <c r="L32" s="10">
        <f t="shared" si="1"/>
        <v>-0.24350749911210834</v>
      </c>
      <c r="M32" t="s">
        <v>18</v>
      </c>
    </row>
    <row r="33" spans="1:13" x14ac:dyDescent="0.35">
      <c r="A33" t="s">
        <v>7</v>
      </c>
      <c r="B33" t="s">
        <v>51</v>
      </c>
      <c r="C33" t="s">
        <v>52</v>
      </c>
      <c r="D33" t="s">
        <v>58</v>
      </c>
      <c r="E33" t="s">
        <v>39</v>
      </c>
      <c r="F33" t="s">
        <v>54</v>
      </c>
      <c r="G33" t="s">
        <v>46</v>
      </c>
      <c r="H33" s="5">
        <f>SUMIFS(Dsource!$N:$N,Dsource!$K:$K,d.salesmanlob!$E33,Dsource!$M:$M,d.salesmanlob!$M33)</f>
        <v>5808490.5133333327</v>
      </c>
      <c r="I33" s="5">
        <f>H33/SUMIF($E$32:$E$49,$E33,$H$32:$H$49)*SUMIFS(TargetSalesBTI!$L:$L,TargetSalesBTI!$G:$G,d.salesmanlob!$E33,TargetSalesBTI!$P:$P,"OTHERS")</f>
        <v>3099936.7194973021</v>
      </c>
      <c r="J33" s="5">
        <f>SUMIFS(Dsource!$O:$O,Dsource!$K:$K,d.salesmanlob!$E33,Dsource!$M:$M,d.salesmanlob!$M33)</f>
        <v>5628573.4999999991</v>
      </c>
      <c r="K33" s="10">
        <f t="shared" si="0"/>
        <v>1.8157059350917173</v>
      </c>
      <c r="L33" s="10">
        <f t="shared" si="1"/>
        <v>-3.0974831226862842E-2</v>
      </c>
      <c r="M33" t="s">
        <v>18</v>
      </c>
    </row>
    <row r="34" spans="1:13" x14ac:dyDescent="0.35">
      <c r="A34" t="s">
        <v>7</v>
      </c>
      <c r="B34" t="s">
        <v>51</v>
      </c>
      <c r="C34" t="s">
        <v>52</v>
      </c>
      <c r="D34" t="s">
        <v>59</v>
      </c>
      <c r="E34" t="s">
        <v>41</v>
      </c>
      <c r="F34" t="s">
        <v>54</v>
      </c>
      <c r="G34" t="s">
        <v>46</v>
      </c>
      <c r="H34" s="5">
        <f>SUMIFS(Dsource!$N:$N,Dsource!$K:$K,d.salesmanlob!$E34,Dsource!$M:$M,d.salesmanlob!$M34)</f>
        <v>7475176.4466666654</v>
      </c>
      <c r="I34" s="5">
        <f>H34/SUMIF($E$32:$E$49,$E34,$H$32:$H$49)*SUMIFS(TargetSalesBTI!$L:$L,TargetSalesBTI!$G:$G,d.salesmanlob!$E34,TargetSalesBTI!$P:$P,"OTHERS")</f>
        <v>5217809.9392396184</v>
      </c>
      <c r="J34" s="5">
        <f>SUMIFS(Dsource!$O:$O,Dsource!$K:$K,d.salesmanlob!$E34,Dsource!$M:$M,d.salesmanlob!$M34)</f>
        <v>3434582.430000002</v>
      </c>
      <c r="K34" s="10">
        <f t="shared" si="0"/>
        <v>0.65824214948322113</v>
      </c>
      <c r="L34" s="10">
        <f t="shared" si="1"/>
        <v>-0.54053493526142082</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3264493.4400000013</v>
      </c>
      <c r="K35" s="10">
        <f t="shared" si="0"/>
        <v>2.7865454525457838</v>
      </c>
      <c r="L35" s="10">
        <f t="shared" si="1"/>
        <v>1.867914622951572E-2</v>
      </c>
      <c r="M35" t="s">
        <v>18</v>
      </c>
    </row>
    <row r="36" spans="1:13" x14ac:dyDescent="0.35">
      <c r="A36" t="s">
        <v>7</v>
      </c>
      <c r="B36" t="s">
        <v>51</v>
      </c>
      <c r="C36" t="s">
        <v>52</v>
      </c>
      <c r="D36" t="s">
        <v>61</v>
      </c>
      <c r="E36" t="s">
        <v>38</v>
      </c>
      <c r="F36" t="s">
        <v>54</v>
      </c>
      <c r="G36" t="s">
        <v>46</v>
      </c>
      <c r="H36" s="5">
        <f>SUMIFS(Dsource!$N:$N,Dsource!$K:$K,d.salesmanlob!$E36,Dsource!$M:$M,d.salesmanlob!$M36)</f>
        <v>2078926.8066666666</v>
      </c>
      <c r="I36" s="5">
        <f>H36/SUMIF($E$32:$E$49,$E36,$H$32:$H$49)*SUMIFS(TargetSalesBTI!$L:$L,TargetSalesBTI!$G:$G,d.salesmanlob!$E36,TargetSalesBTI!$P:$P,"OTHERS")</f>
        <v>886000</v>
      </c>
      <c r="J36" s="5">
        <f>SUMIFS(Dsource!$O:$O,Dsource!$K:$K,d.salesmanlob!$E36,Dsource!$M:$M,d.salesmanlob!$M36)</f>
        <v>1644965.5500000005</v>
      </c>
      <c r="K36" s="10">
        <f t="shared" si="0"/>
        <v>1.85662025959368</v>
      </c>
      <c r="L36" s="10">
        <f t="shared" si="1"/>
        <v>-0.20874292220151602</v>
      </c>
      <c r="M36" t="s">
        <v>18</v>
      </c>
    </row>
    <row r="37" spans="1:13" x14ac:dyDescent="0.35">
      <c r="A37" t="s">
        <v>7</v>
      </c>
      <c r="B37" t="s">
        <v>51</v>
      </c>
      <c r="C37" t="s">
        <v>52</v>
      </c>
      <c r="D37" t="s">
        <v>62</v>
      </c>
      <c r="E37" t="s">
        <v>42</v>
      </c>
      <c r="F37" t="s">
        <v>63</v>
      </c>
      <c r="G37" t="s">
        <v>47</v>
      </c>
      <c r="H37" s="5">
        <f>SUMIFS(Dsource!$N:$N,Dsource!$K:$K,d.salesmanlob!$E37,Dsource!$M:$M,d.salesmanlob!$M37)</f>
        <v>5118219.9166666679</v>
      </c>
      <c r="I37" s="5">
        <f>H37/SUMIF($E$32:$E$49,$E37,$H$32:$H$49)*SUMIFS(TargetSalesBTI!$L:$L,TargetSalesBTI!$G:$G,d.salesmanlob!$E37,TargetSalesBTI!$P:$P,"OTHERS")</f>
        <v>775716.24059568404</v>
      </c>
      <c r="J37" s="5">
        <f>SUMIFS(Dsource!$O:$O,Dsource!$K:$K,d.salesmanlob!$E37,Dsource!$M:$M,d.salesmanlob!$M37)</f>
        <v>4638888.8100000015</v>
      </c>
      <c r="K37" s="10">
        <f t="shared" si="0"/>
        <v>5.9801362498711255</v>
      </c>
      <c r="L37" s="10">
        <f t="shared" si="1"/>
        <v>-9.3651916969374693E-2</v>
      </c>
      <c r="M37" t="s">
        <v>18</v>
      </c>
    </row>
    <row r="38" spans="1:13" x14ac:dyDescent="0.35">
      <c r="A38" t="s">
        <v>7</v>
      </c>
      <c r="B38" t="s">
        <v>51</v>
      </c>
      <c r="C38" t="s">
        <v>52</v>
      </c>
      <c r="D38" t="s">
        <v>53</v>
      </c>
      <c r="E38" t="s">
        <v>37</v>
      </c>
      <c r="F38" t="s">
        <v>54</v>
      </c>
      <c r="G38" t="s">
        <v>46</v>
      </c>
      <c r="H38" s="5">
        <f>SUMIFS(Dsource!$N:$N,Dsource!$K:$K,d.salesmanlob!$E38,Dsource!$M:$M,d.salesmanlob!$M38)</f>
        <v>161081.04999999999</v>
      </c>
      <c r="I38" s="5">
        <f>H38/SUMIF($E$32:$E$49,$E38,$H$32:$H$49)*SUMIFS(TargetSalesBTI!$L:$L,TargetSalesBTI!$G:$G,d.salesmanlob!$E38,TargetSalesBTI!$P:$P,"OTHERS")</f>
        <v>72507.7687037422</v>
      </c>
      <c r="J38" s="5">
        <f>SUMIFS(Dsource!$O:$O,Dsource!$K:$K,d.salesmanlob!$E38,Dsource!$M:$M,d.salesmanlob!$M38)</f>
        <v>108468.40000000001</v>
      </c>
      <c r="K38" s="10">
        <f t="shared" si="0"/>
        <v>1.4959555636470971</v>
      </c>
      <c r="L38" s="10">
        <f t="shared" si="1"/>
        <v>-0.32662221906301192</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86063.280502698195</v>
      </c>
      <c r="J39" s="5">
        <f>SUMIFS(Dsource!$O:$O,Dsource!$K:$K,d.salesmanlob!$E39,Dsource!$M:$M,d.salesmanlob!$M39)</f>
        <v>13558.55</v>
      </c>
      <c r="K39" s="10">
        <f t="shared" si="0"/>
        <v>0.15754163588471301</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117747.71666666667</v>
      </c>
      <c r="I40" s="5">
        <f>H40/SUMIF($E$32:$E$49,$E40,$H$32:$H$49)*SUMIFS(TargetSalesBTI!$L:$L,TargetSalesBTI!$G:$G,d.salesmanlob!$E40,TargetSalesBTI!$P:$P,"OTHERS")</f>
        <v>82190.060760381224</v>
      </c>
      <c r="J40" s="5">
        <f>SUMIFS(Dsource!$O:$O,Dsource!$K:$K,d.salesmanlob!$E40,Dsource!$M:$M,d.salesmanlob!$M40)</f>
        <v>40675.649999999994</v>
      </c>
      <c r="K40" s="10">
        <f t="shared" si="0"/>
        <v>0.49489743192411928</v>
      </c>
      <c r="L40" s="10">
        <f t="shared" si="1"/>
        <v>-0.65455253697063909</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54234.2</v>
      </c>
      <c r="K41" s="10">
        <f t="shared" si="0"/>
        <v>3.7454290148072285</v>
      </c>
      <c r="L41" s="10">
        <f t="shared" si="1"/>
        <v>0.36921880372751459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10283.759404315952</v>
      </c>
      <c r="J43" s="5">
        <f>SUMIFS(Dsource!$O:$O,Dsource!$K:$K,d.salesmanlob!$E43,Dsource!$M:$M,d.salesmanlob!$M43)</f>
        <v>54234.2</v>
      </c>
      <c r="K43" s="10">
        <f t="shared" si="0"/>
        <v>5.2737717665038577</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1484772.8410457622</v>
      </c>
      <c r="J44" s="5">
        <f>SUMIFS(Dsource!$O:$O,Dsource!$K:$K,d.salesmanlob!$E44,Dsource!$M:$M,d.salesmanlob!$M44)</f>
        <v>7724097.2699999977</v>
      </c>
      <c r="K44" s="10">
        <f t="shared" si="0"/>
        <v>5.2022080795603216</v>
      </c>
      <c r="L44" s="10">
        <f t="shared" si="1"/>
        <v>1.341681409337093</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opLeftCell="AA1" workbookViewId="0">
      <selection activeCell="AK1" sqref="AK1"/>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119</v>
      </c>
      <c r="I2" s="10">
        <f>H2/F2</f>
        <v>0.85611510791366907</v>
      </c>
      <c r="J2" s="6">
        <f>SUMIF(target_proses!$A:$A,d.salesmanproses!$D2,target_proses!C:C)</f>
        <v>25</v>
      </c>
      <c r="K2" s="6">
        <f>SUMIFS(Dsource!U:U,Dsource!$Q:$Q,d.salesmanproses!$C2)</f>
        <v>23.125</v>
      </c>
      <c r="L2" s="10">
        <f>K2/J2</f>
        <v>0.92500000000000004</v>
      </c>
      <c r="M2" s="6">
        <f>SUMIF(target_proses!$A:$A,d.salesmanproses!$D2,target_proses!D:D)</f>
        <v>24</v>
      </c>
      <c r="N2" s="6">
        <f>SUMIFS(Dsource!V:V,Dsource!$Q:$Q,d.salesmanproses!$C2)</f>
        <v>23.125</v>
      </c>
      <c r="O2" s="10">
        <f>N2/M2</f>
        <v>0.96354166666666663</v>
      </c>
      <c r="P2" s="6">
        <f>SUMIF(target_proses!$A:$A,d.salesmanproses!$D2,target_proses!E:E)</f>
        <v>18.75</v>
      </c>
      <c r="Q2" s="6">
        <f>SUMIFS(Dsource!W:W,Dsource!$Q:$Q,d.salesmanproses!$C2)</f>
        <v>18.25</v>
      </c>
      <c r="R2" s="10">
        <f>Q2/P2</f>
        <v>0.97333333333333338</v>
      </c>
      <c r="S2" s="6">
        <f>SUMIF(target_proses!$A:$A,d.salesmanproses!$D2,target_proses!F:F)</f>
        <v>16.875</v>
      </c>
      <c r="T2" s="6">
        <f>SUMIFS(Dsource!X:X,Dsource!$Q:$Q,d.salesmanproses!$C2)</f>
        <v>14.3125</v>
      </c>
      <c r="U2" s="10">
        <f>T2/S2</f>
        <v>0.8481481481481481</v>
      </c>
      <c r="V2" s="6">
        <f>SUMIF(target_proses!$A:$A,d.salesmanproses!$D2,target_proses!G:G)</f>
        <v>26</v>
      </c>
      <c r="W2" s="6">
        <f>SUMIFS(Dsource!Y:Y,Dsource!$Q:$Q,d.salesmanproses!$C2)</f>
        <v>21.168067226890756</v>
      </c>
      <c r="X2" s="10">
        <f>W2/V2</f>
        <v>0.81415643180349062</v>
      </c>
      <c r="Y2" s="6">
        <f>SUMIF(Dsource!$AC:$AC,$C2,Dsource!AE:AE)</f>
        <v>77</v>
      </c>
      <c r="Z2" s="6">
        <f>SUMIF(Dsource!$AC:$AC,$C2,Dsource!AF:AF)</f>
        <v>53</v>
      </c>
      <c r="AA2" s="10">
        <f>Z2/Y2</f>
        <v>0.68831168831168832</v>
      </c>
      <c r="AB2" s="6">
        <f>SUMIF(Dsource!$AH:$AH,$C2,Dsource!AJ:AJ)</f>
        <v>47</v>
      </c>
      <c r="AC2" s="6">
        <f>SUMIF(Dsource!$AH:$AH,$C2,Dsource!AK:AK)</f>
        <v>46</v>
      </c>
      <c r="AD2" s="10">
        <f>AC2/AB2</f>
        <v>0.97872340425531912</v>
      </c>
      <c r="AE2" s="6">
        <f>SUMIF(Dsource!$AM:$AM,$C2,Dsource!AO:AO)</f>
        <v>14</v>
      </c>
      <c r="AF2" s="6">
        <f>SUMIF(Dsource!$AM:$AM,$C2,Dsource!AP:AP)</f>
        <v>13</v>
      </c>
      <c r="AG2" s="10">
        <f>AF2/AE2</f>
        <v>0.9285714285714286</v>
      </c>
      <c r="AH2" s="13">
        <f>AVERAGE(AA2,AD2,AG2)</f>
        <v>0.86520217371281205</v>
      </c>
      <c r="AI2">
        <f>SUMIF(target_proses!$A:$A,$D2,target_proses!H:H)</f>
        <v>920</v>
      </c>
      <c r="AJ2">
        <f>SUMIF(Dsource!$AR:$AR,$C2,Dsource!AT:AT)</f>
        <v>882</v>
      </c>
      <c r="AK2" s="10">
        <f>AJ2/AI2</f>
        <v>0.95869565217391306</v>
      </c>
      <c r="AL2">
        <f>SUMIF(target_proses!$A:$A,$D2,target_proses!I:I)</f>
        <v>300</v>
      </c>
      <c r="AM2">
        <f>SUMIF(Dsource!$AR:$AR,$C2,Dsource!AU:AU)</f>
        <v>159</v>
      </c>
      <c r="AN2" s="10">
        <f>AM2/AL2</f>
        <v>0.53</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144</v>
      </c>
      <c r="I3" s="10">
        <f t="shared" ref="I3:I7" si="1">H3/F3</f>
        <v>0.88888888888888884</v>
      </c>
      <c r="J3" s="6">
        <f>SUMIF(target_proses!$A:$A,d.salesmanproses!$D3,target_proses!C:C)</f>
        <v>25</v>
      </c>
      <c r="K3" s="6">
        <f>SUMIFS(Dsource!U:U,Dsource!$Q:$Q,d.salesmanproses!$C3)</f>
        <v>26.5</v>
      </c>
      <c r="L3" s="10">
        <f t="shared" ref="L3:L7" si="2">K3/J3</f>
        <v>1.06</v>
      </c>
      <c r="M3" s="6">
        <f>SUMIF(target_proses!$A:$A,d.salesmanproses!$D3,target_proses!D:D)</f>
        <v>24</v>
      </c>
      <c r="N3" s="6">
        <f>SUMIFS(Dsource!V:V,Dsource!$Q:$Q,d.salesmanproses!$C3)</f>
        <v>26.5</v>
      </c>
      <c r="O3" s="10">
        <f t="shared" ref="O3:O7" si="3">N3/M3</f>
        <v>1.1041666666666667</v>
      </c>
      <c r="P3" s="6">
        <f>SUMIF(target_proses!$A:$A,d.salesmanproses!$D3,target_proses!E:E)</f>
        <v>18.75</v>
      </c>
      <c r="Q3" s="6">
        <f>SUMIFS(Dsource!W:W,Dsource!$Q:$Q,d.salesmanproses!$C3)</f>
        <v>20.6875</v>
      </c>
      <c r="R3" s="10">
        <f t="shared" ref="R3:R7" si="4">Q3/P3</f>
        <v>1.1033333333333333</v>
      </c>
      <c r="S3" s="6">
        <f>SUMIF(target_proses!$A:$A,d.salesmanproses!$D3,target_proses!F:F)</f>
        <v>16.875</v>
      </c>
      <c r="T3" s="6">
        <f>SUMIFS(Dsource!X:X,Dsource!$Q:$Q,d.salesmanproses!$C3)</f>
        <v>16.25</v>
      </c>
      <c r="U3" s="10">
        <f t="shared" ref="U3:U7" si="5">T3/S3</f>
        <v>0.96296296296296291</v>
      </c>
      <c r="V3" s="6">
        <f>SUMIF(target_proses!$A:$A,d.salesmanproses!$D3,target_proses!G:G)</f>
        <v>26</v>
      </c>
      <c r="W3" s="6">
        <f>SUMIFS(Dsource!Y:Y,Dsource!$Q:$Q,d.salesmanproses!$C3)</f>
        <v>17.173611111111111</v>
      </c>
      <c r="X3" s="10">
        <f t="shared" ref="X3:X7" si="6">W3/V3</f>
        <v>0.66052350427350426</v>
      </c>
      <c r="Y3" s="6">
        <f>SUMIF(Dsource!$AC:$AC,$C3,Dsource!AE:AE)</f>
        <v>35</v>
      </c>
      <c r="Z3" s="6">
        <f>SUMIF(Dsource!$AC:$AC,$C3,Dsource!AF:AF)</f>
        <v>23</v>
      </c>
      <c r="AA3" s="10">
        <f t="shared" ref="AA3:AA7" si="7">Z3/Y3</f>
        <v>0.65714285714285714</v>
      </c>
      <c r="AB3" s="6">
        <f>SUMIF(Dsource!$AH:$AH,$C3,Dsource!AJ:AJ)</f>
        <v>126</v>
      </c>
      <c r="AC3" s="6">
        <f>SUMIF(Dsource!$AH:$AH,$C3,Dsource!AK:AK)</f>
        <v>93</v>
      </c>
      <c r="AD3" s="10">
        <f t="shared" ref="AD3:AD7" si="8">AC3/AB3</f>
        <v>0.73809523809523814</v>
      </c>
      <c r="AE3" s="6">
        <f>SUMIF(Dsource!$AM:$AM,$C3,Dsource!AO:AO)</f>
        <v>1</v>
      </c>
      <c r="AF3" s="6">
        <f>SUMIF(Dsource!$AM:$AM,$C3,Dsource!AP:AP)</f>
        <v>1</v>
      </c>
      <c r="AG3" s="10">
        <f t="shared" ref="AG3:AG7" si="9">AF3/AE3</f>
        <v>1</v>
      </c>
      <c r="AH3" s="13">
        <f t="shared" ref="AH3:AH7" si="10">AVERAGE(AA3,AD3,AG3)</f>
        <v>0.79841269841269835</v>
      </c>
      <c r="AI3">
        <f>SUMIF(target_proses!$A:$A,$D3,target_proses!H:H)</f>
        <v>920</v>
      </c>
      <c r="AJ3">
        <f>SUMIF(Dsource!$AR:$AR,$C3,Dsource!AT:AT)</f>
        <v>728</v>
      </c>
      <c r="AK3" s="10">
        <f t="shared" ref="AK3:AK7" si="11">AJ3/AI3</f>
        <v>0.79130434782608694</v>
      </c>
      <c r="AL3">
        <f>SUMIF(target_proses!$A:$A,$D3,target_proses!I:I)</f>
        <v>300</v>
      </c>
      <c r="AM3">
        <f>SUMIF(Dsource!$AR:$AR,$C3,Dsource!AU:AU)</f>
        <v>119</v>
      </c>
      <c r="AN3" s="10">
        <f t="shared" ref="AN3:AN7" si="12">AM3/AL3</f>
        <v>0.39666666666666667</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127</v>
      </c>
      <c r="I4" s="10">
        <f t="shared" si="1"/>
        <v>0.84105960264900659</v>
      </c>
      <c r="J4" s="6">
        <f>SUMIF(target_proses!$A:$A,d.salesmanproses!$D4,target_proses!C:C)</f>
        <v>25</v>
      </c>
      <c r="K4" s="6">
        <f>SUMIFS(Dsource!U:U,Dsource!$Q:$Q,d.salesmanproses!$C4)</f>
        <v>25.1875</v>
      </c>
      <c r="L4" s="10">
        <f t="shared" si="2"/>
        <v>1.0075000000000001</v>
      </c>
      <c r="M4" s="6">
        <f>SUMIF(target_proses!$A:$A,d.salesmanproses!$D4,target_proses!D:D)</f>
        <v>24</v>
      </c>
      <c r="N4" s="6">
        <f>SUMIFS(Dsource!V:V,Dsource!$Q:$Q,d.salesmanproses!$C4)</f>
        <v>24</v>
      </c>
      <c r="O4" s="10">
        <f t="shared" si="3"/>
        <v>1</v>
      </c>
      <c r="P4" s="6">
        <f>SUMIF(target_proses!$A:$A,d.salesmanproses!$D4,target_proses!E:E)</f>
        <v>18.75</v>
      </c>
      <c r="Q4" s="6">
        <f>SUMIFS(Dsource!W:W,Dsource!$Q:$Q,d.salesmanproses!$C4)</f>
        <v>18.625</v>
      </c>
      <c r="R4" s="10">
        <f t="shared" si="4"/>
        <v>0.99333333333333329</v>
      </c>
      <c r="S4" s="6">
        <f>SUMIF(target_proses!$A:$A,d.salesmanproses!$D4,target_proses!F:F)</f>
        <v>16.875</v>
      </c>
      <c r="T4" s="6">
        <f>SUMIFS(Dsource!X:X,Dsource!$Q:$Q,d.salesmanproses!$C4)</f>
        <v>14.066666666666666</v>
      </c>
      <c r="U4" s="10">
        <f t="shared" si="5"/>
        <v>0.83358024691358024</v>
      </c>
      <c r="V4" s="6">
        <f>SUMIF(target_proses!$A:$A,d.salesmanproses!$D4,target_proses!G:G)</f>
        <v>26</v>
      </c>
      <c r="W4" s="6">
        <f>SUMIFS(Dsource!Y:Y,Dsource!$Q:$Q,d.salesmanproses!$C4)</f>
        <v>17.866141732283463</v>
      </c>
      <c r="X4" s="10">
        <f t="shared" si="6"/>
        <v>0.68715929739551784</v>
      </c>
      <c r="Y4" s="6">
        <f>SUMIF(Dsource!$AC:$AC,$C4,Dsource!AE:AE)</f>
        <v>29</v>
      </c>
      <c r="Z4" s="6">
        <f>SUMIF(Dsource!$AC:$AC,$C4,Dsource!AF:AF)</f>
        <v>19</v>
      </c>
      <c r="AA4" s="10">
        <f t="shared" si="7"/>
        <v>0.65517241379310343</v>
      </c>
      <c r="AB4" s="6">
        <f>SUMIF(Dsource!$AH:$AH,$C4,Dsource!AJ:AJ)</f>
        <v>117</v>
      </c>
      <c r="AC4" s="6">
        <f>SUMIF(Dsource!$AH:$AH,$C4,Dsource!AK:AK)</f>
        <v>78</v>
      </c>
      <c r="AD4" s="10">
        <f t="shared" si="8"/>
        <v>0.66666666666666663</v>
      </c>
      <c r="AE4" s="6">
        <f>SUMIF(Dsource!$AM:$AM,$C4,Dsource!AO:AO)</f>
        <v>3</v>
      </c>
      <c r="AF4" s="6">
        <f>SUMIF(Dsource!$AM:$AM,$C4,Dsource!AP:AP)</f>
        <v>3</v>
      </c>
      <c r="AG4" s="10">
        <f t="shared" si="9"/>
        <v>1</v>
      </c>
      <c r="AH4" s="13">
        <f t="shared" si="10"/>
        <v>0.77394636015325668</v>
      </c>
      <c r="AI4">
        <f>SUMIF(target_proses!$A:$A,$D4,target_proses!H:H)</f>
        <v>920</v>
      </c>
      <c r="AJ4">
        <f>SUMIF(Dsource!$AR:$AR,$C4,Dsource!AT:AT)</f>
        <v>655</v>
      </c>
      <c r="AK4" s="10">
        <f t="shared" si="11"/>
        <v>0.71195652173913049</v>
      </c>
      <c r="AL4">
        <f>SUMIF(target_proses!$A:$A,$D4,target_proses!I:I)</f>
        <v>300</v>
      </c>
      <c r="AM4">
        <f>SUMIF(Dsource!$AR:$AR,$C4,Dsource!AU:AU)</f>
        <v>111</v>
      </c>
      <c r="AN4" s="10">
        <f t="shared" si="12"/>
        <v>0.37</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130</v>
      </c>
      <c r="I5" s="10">
        <f t="shared" si="1"/>
        <v>0.8666666666666667</v>
      </c>
      <c r="J5" s="6">
        <f>SUMIF(target_proses!$A:$A,d.salesmanproses!$D5,target_proses!C:C)</f>
        <v>25</v>
      </c>
      <c r="K5" s="6">
        <f>SUMIFS(Dsource!U:U,Dsource!$Q:$Q,d.salesmanproses!$C5)</f>
        <v>25.0625</v>
      </c>
      <c r="L5" s="10">
        <f t="shared" si="2"/>
        <v>1.0024999999999999</v>
      </c>
      <c r="M5" s="6">
        <f>SUMIF(target_proses!$A:$A,d.salesmanproses!$D5,target_proses!D:D)</f>
        <v>24</v>
      </c>
      <c r="N5" s="6">
        <f>SUMIFS(Dsource!V:V,Dsource!$Q:$Q,d.salesmanproses!$C5)</f>
        <v>22.25</v>
      </c>
      <c r="O5" s="10">
        <f t="shared" si="3"/>
        <v>0.92708333333333337</v>
      </c>
      <c r="P5" s="6">
        <f>SUMIF(target_proses!$A:$A,d.salesmanproses!$D5,target_proses!E:E)</f>
        <v>18.75</v>
      </c>
      <c r="Q5" s="6">
        <f>SUMIFS(Dsource!W:W,Dsource!$Q:$Q,d.salesmanproses!$C5)</f>
        <v>17.625</v>
      </c>
      <c r="R5" s="10">
        <f t="shared" si="4"/>
        <v>0.94</v>
      </c>
      <c r="S5" s="6">
        <f>SUMIF(target_proses!$A:$A,d.salesmanproses!$D5,target_proses!F:F)</f>
        <v>16.875</v>
      </c>
      <c r="T5" s="6">
        <f>SUMIFS(Dsource!X:X,Dsource!$Q:$Q,d.salesmanproses!$C5)</f>
        <v>14.75</v>
      </c>
      <c r="U5" s="10">
        <f t="shared" si="5"/>
        <v>0.87407407407407411</v>
      </c>
      <c r="V5" s="6">
        <f>SUMIF(target_proses!$A:$A,d.salesmanproses!$D5,target_proses!G:G)</f>
        <v>26</v>
      </c>
      <c r="W5" s="6">
        <f>SUMIFS(Dsource!Y:Y,Dsource!$Q:$Q,d.salesmanproses!$C5)</f>
        <v>17.623076923076923</v>
      </c>
      <c r="X5" s="10">
        <f t="shared" si="6"/>
        <v>0.67781065088757397</v>
      </c>
      <c r="Y5" s="6">
        <f>SUMIF(Dsource!$AC:$AC,$C5,Dsource!AE:AE)</f>
        <v>35</v>
      </c>
      <c r="Z5" s="6">
        <f>SUMIF(Dsource!$AC:$AC,$C5,Dsource!AF:AF)</f>
        <v>19</v>
      </c>
      <c r="AA5" s="10">
        <f t="shared" si="7"/>
        <v>0.54285714285714282</v>
      </c>
      <c r="AB5" s="6">
        <f>SUMIF(Dsource!$AH:$AH,$C5,Dsource!AJ:AJ)</f>
        <v>110</v>
      </c>
      <c r="AC5" s="6">
        <f>SUMIF(Dsource!$AH:$AH,$C5,Dsource!AK:AK)</f>
        <v>81</v>
      </c>
      <c r="AD5" s="10">
        <f t="shared" si="8"/>
        <v>0.73636363636363633</v>
      </c>
      <c r="AE5" s="6">
        <f>SUMIF(Dsource!$AM:$AM,$C5,Dsource!AO:AO)</f>
        <v>2</v>
      </c>
      <c r="AF5" s="6">
        <f>SUMIF(Dsource!$AM:$AM,$C5,Dsource!AP:AP)</f>
        <v>2</v>
      </c>
      <c r="AG5" s="10">
        <f t="shared" si="9"/>
        <v>1</v>
      </c>
      <c r="AH5" s="13">
        <f t="shared" si="10"/>
        <v>0.75974025974025972</v>
      </c>
      <c r="AI5">
        <f>SUMIF(target_proses!$A:$A,$D5,target_proses!H:H)</f>
        <v>920</v>
      </c>
      <c r="AJ5">
        <f>SUMIF(Dsource!$AR:$AR,$C5,Dsource!AT:AT)</f>
        <v>672</v>
      </c>
      <c r="AK5" s="10">
        <f t="shared" si="11"/>
        <v>0.73043478260869565</v>
      </c>
      <c r="AL5">
        <f>SUMIF(target_proses!$A:$A,$D5,target_proses!I:I)</f>
        <v>300</v>
      </c>
      <c r="AM5">
        <f>SUMIF(Dsource!$AR:$AR,$C5,Dsource!AU:AU)</f>
        <v>104</v>
      </c>
      <c r="AN5" s="10">
        <f t="shared" si="12"/>
        <v>0.34666666666666668</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24.6875</v>
      </c>
      <c r="L6" s="10">
        <f t="shared" si="2"/>
        <v>0.98750000000000004</v>
      </c>
      <c r="M6" s="6">
        <f>SUMIF(target_proses!$A:$A,d.salesmanproses!$D6,target_proses!D:D)</f>
        <v>24</v>
      </c>
      <c r="N6" s="6">
        <f>SUMIFS(Dsource!V:V,Dsource!$Q:$Q,d.salesmanproses!$C6)</f>
        <v>21.75</v>
      </c>
      <c r="O6" s="10">
        <f t="shared" si="3"/>
        <v>0.90625</v>
      </c>
      <c r="P6" s="6">
        <f>SUMIF(target_proses!$A:$A,d.salesmanproses!$D6,target_proses!E:E)</f>
        <v>18.75</v>
      </c>
      <c r="Q6" s="6">
        <f>SUMIFS(Dsource!W:W,Dsource!$Q:$Q,d.salesmanproses!$C6)</f>
        <v>16.75</v>
      </c>
      <c r="R6" s="10">
        <f t="shared" si="4"/>
        <v>0.89333333333333331</v>
      </c>
      <c r="S6" s="6">
        <f>SUMIF(target_proses!$A:$A,d.salesmanproses!$D6,target_proses!F:F)</f>
        <v>16.875</v>
      </c>
      <c r="T6" s="6">
        <f>SUMIFS(Dsource!X:X,Dsource!$Q:$Q,d.salesmanproses!$C6)</f>
        <v>14.133333333333333</v>
      </c>
      <c r="U6" s="10">
        <f t="shared" si="5"/>
        <v>0.83753086419753087</v>
      </c>
      <c r="V6" s="6">
        <f>SUMIF(target_proses!$A:$A,d.salesmanproses!$D6,target_proses!G:G)</f>
        <v>26</v>
      </c>
      <c r="W6" s="6">
        <f>SUMIFS(Dsource!Y:Y,Dsource!$Q:$Q,d.salesmanproses!$C6)</f>
        <v>19.609756097560975</v>
      </c>
      <c r="X6" s="10">
        <f t="shared" si="6"/>
        <v>0.75422138836772978</v>
      </c>
      <c r="Y6" s="6">
        <f>SUMIF(Dsource!$AC:$AC,$C6,Dsource!AE:AE)</f>
        <v>40</v>
      </c>
      <c r="Z6" s="6">
        <f>SUMIF(Dsource!$AC:$AC,$C6,Dsource!AF:AF)</f>
        <v>27</v>
      </c>
      <c r="AA6" s="10">
        <f t="shared" si="7"/>
        <v>0.67500000000000004</v>
      </c>
      <c r="AB6" s="6">
        <f>SUMIF(Dsource!$AH:$AH,$C6,Dsource!AJ:AJ)</f>
        <v>104</v>
      </c>
      <c r="AC6" s="6">
        <f>SUMIF(Dsource!$AH:$AH,$C6,Dsource!AK:AK)</f>
        <v>70</v>
      </c>
      <c r="AD6" s="10">
        <f t="shared" si="8"/>
        <v>0.67307692307692313</v>
      </c>
      <c r="AE6" s="6">
        <f>SUMIF(Dsource!$AM:$AM,$C6,Dsource!AO:AO)</f>
        <v>1</v>
      </c>
      <c r="AF6" s="6">
        <f>SUMIF(Dsource!$AM:$AM,$C6,Dsource!AP:AP)</f>
        <v>1</v>
      </c>
      <c r="AG6" s="10">
        <f t="shared" si="9"/>
        <v>1</v>
      </c>
      <c r="AH6" s="13">
        <f t="shared" si="10"/>
        <v>0.78269230769230769</v>
      </c>
      <c r="AI6">
        <f>SUMIF(target_proses!$A:$A,$D6,target_proses!H:H)</f>
        <v>920</v>
      </c>
      <c r="AJ6">
        <f>SUMIF(Dsource!$AR:$AR,$C6,Dsource!AT:AT)</f>
        <v>677</v>
      </c>
      <c r="AK6" s="10">
        <f t="shared" si="11"/>
        <v>0.73586956521739133</v>
      </c>
      <c r="AL6">
        <f>SUMIF(target_proses!$A:$A,$D6,target_proses!I:I)</f>
        <v>300</v>
      </c>
      <c r="AM6">
        <f>SUMIF(Dsource!$AR:$AR,$C6,Dsource!AU:AU)</f>
        <v>178</v>
      </c>
      <c r="AN6" s="10">
        <f t="shared" si="12"/>
        <v>0.59333333333333338</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181</v>
      </c>
      <c r="I7" s="10">
        <f t="shared" si="1"/>
        <v>0.5127478753541076</v>
      </c>
      <c r="J7" s="6">
        <f>SUMIF(target_proses!$A:$A,d.salesmanproses!$D7,target_proses!C:C)</f>
        <v>30</v>
      </c>
      <c r="K7" s="6">
        <f>SUMIFS(Dsource!U:U,Dsource!$Q:$Q,d.salesmanproses!$C7)</f>
        <v>29.0625</v>
      </c>
      <c r="L7" s="10">
        <f t="shared" si="2"/>
        <v>0.96875</v>
      </c>
      <c r="M7" s="6">
        <f>SUMIF(target_proses!$A:$A,d.salesmanproses!$D7,target_proses!D:D)</f>
        <v>29</v>
      </c>
      <c r="N7" s="6">
        <f>SUMIFS(Dsource!V:V,Dsource!$Q:$Q,d.salesmanproses!$C7)</f>
        <v>29.0625</v>
      </c>
      <c r="O7" s="10">
        <f t="shared" si="3"/>
        <v>1.0021551724137931</v>
      </c>
      <c r="P7" s="6">
        <f>SUMIF(target_proses!$A:$A,d.salesmanproses!$D7,target_proses!E:E)</f>
        <v>22.5</v>
      </c>
      <c r="Q7" s="6">
        <f>SUMIFS(Dsource!W:W,Dsource!$Q:$Q,d.salesmanproses!$C7)</f>
        <v>20</v>
      </c>
      <c r="R7" s="10">
        <f t="shared" si="4"/>
        <v>0.88888888888888884</v>
      </c>
      <c r="S7" s="6">
        <f>SUMIF(target_proses!$A:$A,d.salesmanproses!$D7,target_proses!F:F)</f>
        <v>20.25</v>
      </c>
      <c r="T7" s="6">
        <f>SUMIFS(Dsource!X:X,Dsource!$Q:$Q,d.salesmanproses!$C7)</f>
        <v>14.0625</v>
      </c>
      <c r="U7" s="10">
        <f t="shared" si="5"/>
        <v>0.69444444444444442</v>
      </c>
      <c r="V7" s="6">
        <f>SUMIF(target_proses!$A:$A,d.salesmanproses!$D7,target_proses!G:G)</f>
        <v>21</v>
      </c>
      <c r="W7" s="6">
        <f>SUMIFS(Dsource!Y:Y,Dsource!$Q:$Q,d.salesmanproses!$C7)</f>
        <v>14.773480662983426</v>
      </c>
      <c r="X7" s="10">
        <f t="shared" si="6"/>
        <v>0.7034990791896869</v>
      </c>
      <c r="Y7" s="6">
        <f>SUMIF(Dsource!$AC:$AC,$C7,Dsource!AE:AE)</f>
        <v>4</v>
      </c>
      <c r="Z7" s="6">
        <f>SUMIF(Dsource!$AC:$AC,$C7,Dsource!AF:AF)</f>
        <v>2</v>
      </c>
      <c r="AA7" s="10">
        <f t="shared" si="7"/>
        <v>0.5</v>
      </c>
      <c r="AB7" s="6">
        <f>SUMIF(Dsource!$AH:$AH,$C7,Dsource!AJ:AJ)</f>
        <v>338</v>
      </c>
      <c r="AC7" s="6">
        <f>SUMIF(Dsource!$AH:$AH,$C7,Dsource!AK:AK)</f>
        <v>128</v>
      </c>
      <c r="AD7" s="10">
        <f t="shared" si="8"/>
        <v>0.378698224852071</v>
      </c>
      <c r="AE7" s="6">
        <f>SUMIF(Dsource!$AM:$AM,$C7,Dsource!AO:AO)</f>
        <v>9</v>
      </c>
      <c r="AF7" s="6">
        <f>SUMIF(Dsource!$AM:$AM,$C7,Dsource!AP:AP)</f>
        <v>6</v>
      </c>
      <c r="AG7" s="10">
        <f t="shared" si="9"/>
        <v>0.66666666666666663</v>
      </c>
      <c r="AH7" s="13">
        <f t="shared" si="10"/>
        <v>0.51512163050624593</v>
      </c>
      <c r="AI7">
        <f>SUMIF(target_proses!$A:$A,$D7,target_proses!H:H)</f>
        <v>600</v>
      </c>
      <c r="AJ7">
        <f>SUMIF(Dsource!$AR:$AR,$C7,Dsource!AT:AT)</f>
        <v>697</v>
      </c>
      <c r="AK7" s="10">
        <f t="shared" si="11"/>
        <v>1.1616666666666666</v>
      </c>
      <c r="AL7">
        <f>SUMIF(target_proses!$A:$A,$D7,target_proses!I:I)</f>
        <v>200</v>
      </c>
      <c r="AM7">
        <f>SUMIF(Dsource!$AR:$AR,$C7,Dsource!AU:AU)</f>
        <v>112</v>
      </c>
      <c r="AN7" s="10">
        <f t="shared" si="12"/>
        <v>0.56000000000000005</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TargetPOMBTI</vt:lpstr>
      <vt:lpstr>TargetSalesBTI</vt:lpstr>
      <vt:lpstr>target_proses</vt:lpstr>
      <vt:lpstr>Dsource</vt:lpstr>
      <vt:lpstr>d.dashboard</vt:lpstr>
      <vt:lpstr>d.soharian</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2025-06-22T08:30:41Z</dcterms:modified>
</cp:coreProperties>
</file>