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pivotCache/pivotCacheDefinition11.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202300"/>
  <mc:AlternateContent xmlns:mc="http://schemas.openxmlformats.org/markup-compatibility/2006">
    <mc:Choice Requires="x15">
      <x15ac:absPath xmlns:x15ac="http://schemas.microsoft.com/office/spreadsheetml/2010/11/ac" url="C:\DATA D\Data\2025\Depo Tanjung\06. Juni 2025\"/>
    </mc:Choice>
  </mc:AlternateContent>
  <xr:revisionPtr revIDLastSave="0" documentId="8_{C932D325-CF8F-4C96-9173-94A4035CF452}" xr6:coauthVersionLast="47" xr6:coauthVersionMax="47" xr10:uidLastSave="{00000000-0000-0000-0000-000000000000}"/>
  <bookViews>
    <workbookView xWindow="-110" yWindow="-110" windowWidth="19420" windowHeight="10420" firstSheet="1" activeTab="3" xr2:uid="{46D4F659-2F2F-4D7F-A0F3-6A235E6B9B55}"/>
  </bookViews>
  <sheets>
    <sheet name="TargetPOMBTI" sheetId="6" r:id="rId1"/>
    <sheet name="TargetSalesBTI" sheetId="5" r:id="rId2"/>
    <sheet name="target_proses" sheetId="8" r:id="rId3"/>
    <sheet name="Dsource" sheetId="2" r:id="rId4"/>
    <sheet name="d.dashboard" sheetId="1" r:id="rId5"/>
    <sheet name="d.pareto" sheetId="10" r:id="rId6"/>
    <sheet name="d.soharian" sheetId="9" r:id="rId7"/>
    <sheet name="d.performance" sheetId="3" r:id="rId8"/>
    <sheet name="d.salesmanlob" sheetId="7" r:id="rId9"/>
    <sheet name="d.salesmanproses" sheetId="4" r:id="rId10"/>
  </sheets>
  <definedNames>
    <definedName name="\" hidden="1">#REF!</definedName>
    <definedName name="_________new1" localSheetId="0" hidden="1">{"adj95mult",#N/A,FALSE,"COMPCO";"adj95est",#N/A,FALSE,"COMPCO"}</definedName>
    <definedName name="_________new1" hidden="1">{"adj95mult",#N/A,FALSE,"COMPCO";"adj95est",#N/A,FALSE,"COMPCO"}</definedName>
    <definedName name="________new1" localSheetId="0" hidden="1">{"adj95mult",#N/A,FALSE,"COMPCO";"adj95est",#N/A,FALSE,"COMPCO"}</definedName>
    <definedName name="________new1" hidden="1">{"adj95mult",#N/A,FALSE,"COMPCO";"adj95est",#N/A,FALSE,"COMPCO"}</definedName>
    <definedName name="_______new1" localSheetId="0" hidden="1">{"adj95mult",#N/A,FALSE,"COMPCO";"adj95est",#N/A,FALSE,"COMPCO"}</definedName>
    <definedName name="_______new1" hidden="1">{"adj95mult",#N/A,FALSE,"COMPCO";"adj95est",#N/A,FALSE,"COMPCO"}</definedName>
    <definedName name="______new1" localSheetId="0" hidden="1">{"adj95mult",#N/A,FALSE,"COMPCO";"adj95est",#N/A,FALSE,"COMPCO"}</definedName>
    <definedName name="______new1" hidden="1">{"adj95mult",#N/A,FALSE,"COMPCO";"adj95est",#N/A,FALSE,"COMPCO"}</definedName>
    <definedName name="______new2" localSheetId="0" hidden="1">{"adj95mult",#N/A,FALSE,"COMPCO";"adj95est",#N/A,FALSE,"COMPCO"}</definedName>
    <definedName name="______new2" hidden="1">{"adj95mult",#N/A,FALSE,"COMPCO";"adj95est",#N/A,FALSE,"COMPCO"}</definedName>
    <definedName name="_____cc2" localSheetId="0" hidden="1">{"Valuation",#N/A,TRUE,"Valuation Summary";"Financial Statements",#N/A,TRUE,"Results";"Results",#N/A,TRUE,"Results";"Ratios",#N/A,TRUE,"Results";"P2 Summary",#N/A,TRUE,"Results"}</definedName>
    <definedName name="_____cc2" hidden="1">{"Valuation",#N/A,TRUE,"Valuation Summary";"Financial Statements",#N/A,TRUE,"Results";"Results",#N/A,TRUE,"Results";"Ratios",#N/A,TRUE,"Results";"P2 Summary",#N/A,TRUE,"Results"}</definedName>
    <definedName name="_____gg2" localSheetId="0" hidden="1">{"adj95mult",#N/A,FALSE,"COMPCO";"adj95est",#N/A,FALSE,"COMPCO"}</definedName>
    <definedName name="_____gg2" hidden="1">{"adj95mult",#N/A,FALSE,"COMPCO";"adj95est",#N/A,FALSE,"COMPCO"}</definedName>
    <definedName name="_____he2" localSheetId="0" hidden="1">{"Valuation",#N/A,TRUE,"Valuation Summary";"Financial Statements",#N/A,TRUE,"Results";"Results",#N/A,TRUE,"Results";"Ratios",#N/A,TRUE,"Results";"P2 Summary",#N/A,TRUE,"Results";"Historical data",#N/A,TRUE,"Historical Data";"P1 Inputs",#N/A,TRUE,"Forecast Drivers";"P2 Inputs",#N/A,TRUE,"Forecast Drivers"}</definedName>
    <definedName name="_____he2" hidden="1">{"Valuation",#N/A,TRUE,"Valuation Summary";"Financial Statements",#N/A,TRUE,"Results";"Results",#N/A,TRUE,"Results";"Ratios",#N/A,TRUE,"Results";"P2 Summary",#N/A,TRUE,"Results";"Historical data",#N/A,TRUE,"Historical Data";"P1 Inputs",#N/A,TRUE,"Forecast Drivers";"P2 Inputs",#N/A,TRUE,"Forecast Drivers"}</definedName>
    <definedName name="_____hj2" localSheetId="0" hidden="1">{"mult96",#N/A,FALSE,"PETCOMP";"est96",#N/A,FALSE,"PETCOMP";"mult95",#N/A,FALSE,"PETCOMP";"est95",#N/A,FALSE,"PETCOMP";"multltm",#N/A,FALSE,"PETCOMP";"resultltm",#N/A,FALSE,"PETCOMP"}</definedName>
    <definedName name="_____hj2" hidden="1">{"mult96",#N/A,FALSE,"PETCOMP";"est96",#N/A,FALSE,"PETCOMP";"mult95",#N/A,FALSE,"PETCOMP";"est95",#N/A,FALSE,"PETCOMP";"multltm",#N/A,FALSE,"PETCOMP";"resultltm",#N/A,FALSE,"PETCOMP"}</definedName>
    <definedName name="_____hk2" localSheetId="0" hidden="1">{"EVA",#N/A,FALSE,"EVA";"WACC",#N/A,FALSE,"WACC"}</definedName>
    <definedName name="_____hk2" hidden="1">{"EVA",#N/A,FALSE,"EVA";"WACC",#N/A,FALSE,"WACC"}</definedName>
    <definedName name="_____kj2" localSheetId="0" hidden="1">{"mult96",#N/A,FALSE,"PETCOMP";"est96",#N/A,FALSE,"PETCOMP";"mult95",#N/A,FALSE,"PETCOMP";"est95",#N/A,FALSE,"PETCOMP";"multltm",#N/A,FALSE,"PETCOMP";"resultltm",#N/A,FALSE,"PETCOMP"}</definedName>
    <definedName name="_____kj2" hidden="1">{"mult96",#N/A,FALSE,"PETCOMP";"est96",#N/A,FALSE,"PETCOMP";"mult95",#N/A,FALSE,"PETCOMP";"est95",#N/A,FALSE,"PETCOMP";"multltm",#N/A,FALSE,"PETCOMP";"resultltm",#N/A,FALSE,"PETCOMP"}</definedName>
    <definedName name="_____kk2" localSheetId="0" hidden="1">{"Valuation",#N/A,TRUE,"Valuation Summary";"Financial Statements",#N/A,TRUE,"Results";"Results",#N/A,TRUE,"Results";"Ratios",#N/A,TRUE,"Results";"P2 Summary",#N/A,TRUE,"Results"}</definedName>
    <definedName name="_____kk2" hidden="1">{"Valuation",#N/A,TRUE,"Valuation Summary";"Financial Statements",#N/A,TRUE,"Results";"Results",#N/A,TRUE,"Results";"Ratios",#N/A,TRUE,"Results";"P2 Summary",#N/A,TRUE,"Results"}</definedName>
    <definedName name="_____ll2" localSheetId="0" hidden="1">{"Valuation",#N/A,TRUE,"Valuation Summary";"Financial Statements",#N/A,TRUE,"Results";"Results",#N/A,TRUE,"Results";"Ratios",#N/A,TRUE,"Results";"P2 Summary",#N/A,TRUE,"Results";"Historical data",#N/A,TRUE,"Historical Data";"P1 Inputs",#N/A,TRUE,"Forecast Drivers";"P2 Inputs",#N/A,TRUE,"Forecast Drivers"}</definedName>
    <definedName name="_____ll2" hidden="1">{"Valuation",#N/A,TRUE,"Valuation Summary";"Financial Statements",#N/A,TRUE,"Results";"Results",#N/A,TRUE,"Results";"Ratios",#N/A,TRUE,"Results";"P2 Summary",#N/A,TRUE,"Results";"Historical data",#N/A,TRUE,"Historical Data";"P1 Inputs",#N/A,TRUE,"Forecast Drivers";"P2 Inputs",#N/A,TRUE,"Forecast Drivers"}</definedName>
    <definedName name="_____n2" localSheetId="0" hidden="1">{"adj95mult",#N/A,FALSE,"COMPCO";"adj95est",#N/A,FALSE,"COMPCO"}</definedName>
    <definedName name="_____n2" hidden="1">{"adj95mult",#N/A,FALSE,"COMPCO";"adj95est",#N/A,FALSE,"COMPCO"}</definedName>
    <definedName name="_____new1" localSheetId="0" hidden="1">{"adj95mult",#N/A,FALSE,"COMPCO";"adj95est",#N/A,FALSE,"COMPCO"}</definedName>
    <definedName name="_____new1" hidden="1">{"adj95mult",#N/A,FALSE,"COMPCO";"adj95est",#N/A,FALSE,"COMPCO"}</definedName>
    <definedName name="_____new10" localSheetId="0" hidden="1">{"adj95mult",#N/A,FALSE,"COMPCO";"adj95est",#N/A,FALSE,"COMPCO"}</definedName>
    <definedName name="_____new10" hidden="1">{"adj95mult",#N/A,FALSE,"COMPCO";"adj95est",#N/A,FALSE,"COMPCO"}</definedName>
    <definedName name="_____new11" localSheetId="0" hidden="1">{"adj95mult",#N/A,FALSE,"COMPCO";"adj95est",#N/A,FALSE,"COMPCO"}</definedName>
    <definedName name="_____new11" hidden="1">{"adj95mult",#N/A,FALSE,"COMPCO";"adj95est",#N/A,FALSE,"COMPCO"}</definedName>
    <definedName name="_____new2" localSheetId="0" hidden="1">{"adj95mult",#N/A,FALSE,"COMPCO";"adj95est",#N/A,FALSE,"COMPCO"}</definedName>
    <definedName name="_____new2" hidden="1">{"adj95mult",#N/A,FALSE,"COMPCO";"adj95est",#N/A,FALSE,"COMPCO"}</definedName>
    <definedName name="____cc2" localSheetId="0" hidden="1">{"Valuation",#N/A,TRUE,"Valuation Summary";"Financial Statements",#N/A,TRUE,"Results";"Results",#N/A,TRUE,"Results";"Ratios",#N/A,TRUE,"Results";"P2 Summary",#N/A,TRUE,"Results"}</definedName>
    <definedName name="____cc2" hidden="1">{"Valuation",#N/A,TRUE,"Valuation Summary";"Financial Statements",#N/A,TRUE,"Results";"Results",#N/A,TRUE,"Results";"Ratios",#N/A,TRUE,"Results";"P2 Summary",#N/A,TRUE,"Results"}</definedName>
    <definedName name="____gg2" localSheetId="0" hidden="1">{"adj95mult",#N/A,FALSE,"COMPCO";"adj95est",#N/A,FALSE,"COMPCO"}</definedName>
    <definedName name="____gg2" hidden="1">{"adj95mult",#N/A,FALSE,"COMPCO";"adj95est",#N/A,FALSE,"COMPCO"}</definedName>
    <definedName name="____he2" localSheetId="0" hidden="1">{"Valuation",#N/A,TRUE,"Valuation Summary";"Financial Statements",#N/A,TRUE,"Results";"Results",#N/A,TRUE,"Results";"Ratios",#N/A,TRUE,"Results";"P2 Summary",#N/A,TRUE,"Results";"Historical data",#N/A,TRUE,"Historical Data";"P1 Inputs",#N/A,TRUE,"Forecast Drivers";"P2 Inputs",#N/A,TRUE,"Forecast Drivers"}</definedName>
    <definedName name="____he2" hidden="1">{"Valuation",#N/A,TRUE,"Valuation Summary";"Financial Statements",#N/A,TRUE,"Results";"Results",#N/A,TRUE,"Results";"Ratios",#N/A,TRUE,"Results";"P2 Summary",#N/A,TRUE,"Results";"Historical data",#N/A,TRUE,"Historical Data";"P1 Inputs",#N/A,TRUE,"Forecast Drivers";"P2 Inputs",#N/A,TRUE,"Forecast Drivers"}</definedName>
    <definedName name="____hj2" localSheetId="0" hidden="1">{"mult96",#N/A,FALSE,"PETCOMP";"est96",#N/A,FALSE,"PETCOMP";"mult95",#N/A,FALSE,"PETCOMP";"est95",#N/A,FALSE,"PETCOMP";"multltm",#N/A,FALSE,"PETCOMP";"resultltm",#N/A,FALSE,"PETCOMP"}</definedName>
    <definedName name="____hj2" hidden="1">{"mult96",#N/A,FALSE,"PETCOMP";"est96",#N/A,FALSE,"PETCOMP";"mult95",#N/A,FALSE,"PETCOMP";"est95",#N/A,FALSE,"PETCOMP";"multltm",#N/A,FALSE,"PETCOMP";"resultltm",#N/A,FALSE,"PETCOMP"}</definedName>
    <definedName name="____hk2" localSheetId="0" hidden="1">{"EVA",#N/A,FALSE,"EVA";"WACC",#N/A,FALSE,"WACC"}</definedName>
    <definedName name="____hk2" hidden="1">{"EVA",#N/A,FALSE,"EVA";"WACC",#N/A,FALSE,"WACC"}</definedName>
    <definedName name="____kj2" localSheetId="0" hidden="1">{"mult96",#N/A,FALSE,"PETCOMP";"est96",#N/A,FALSE,"PETCOMP";"mult95",#N/A,FALSE,"PETCOMP";"est95",#N/A,FALSE,"PETCOMP";"multltm",#N/A,FALSE,"PETCOMP";"resultltm",#N/A,FALSE,"PETCOMP"}</definedName>
    <definedName name="____kj2" hidden="1">{"mult96",#N/A,FALSE,"PETCOMP";"est96",#N/A,FALSE,"PETCOMP";"mult95",#N/A,FALSE,"PETCOMP";"est95",#N/A,FALSE,"PETCOMP";"multltm",#N/A,FALSE,"PETCOMP";"resultltm",#N/A,FALSE,"PETCOMP"}</definedName>
    <definedName name="____kk2" localSheetId="0" hidden="1">{"Valuation",#N/A,TRUE,"Valuation Summary";"Financial Statements",#N/A,TRUE,"Results";"Results",#N/A,TRUE,"Results";"Ratios",#N/A,TRUE,"Results";"P2 Summary",#N/A,TRUE,"Results"}</definedName>
    <definedName name="____kk2" hidden="1">{"Valuation",#N/A,TRUE,"Valuation Summary";"Financial Statements",#N/A,TRUE,"Results";"Results",#N/A,TRUE,"Results";"Ratios",#N/A,TRUE,"Results";"P2 Summary",#N/A,TRUE,"Results"}</definedName>
    <definedName name="____ll2" localSheetId="0" hidden="1">{"Valuation",#N/A,TRUE,"Valuation Summary";"Financial Statements",#N/A,TRUE,"Results";"Results",#N/A,TRUE,"Results";"Ratios",#N/A,TRUE,"Results";"P2 Summary",#N/A,TRUE,"Results";"Historical data",#N/A,TRUE,"Historical Data";"P1 Inputs",#N/A,TRUE,"Forecast Drivers";"P2 Inputs",#N/A,TRUE,"Forecast Drivers"}</definedName>
    <definedName name="____ll2" hidden="1">{"Valuation",#N/A,TRUE,"Valuation Summary";"Financial Statements",#N/A,TRUE,"Results";"Results",#N/A,TRUE,"Results";"Ratios",#N/A,TRUE,"Results";"P2 Summary",#N/A,TRUE,"Results";"Historical data",#N/A,TRUE,"Historical Data";"P1 Inputs",#N/A,TRUE,"Forecast Drivers";"P2 Inputs",#N/A,TRUE,"Forecast Drivers"}</definedName>
    <definedName name="____n2" localSheetId="0" hidden="1">{"adj95mult",#N/A,FALSE,"COMPCO";"adj95est",#N/A,FALSE,"COMPCO"}</definedName>
    <definedName name="____n2" hidden="1">{"adj95mult",#N/A,FALSE,"COMPCO";"adj95est",#N/A,FALSE,"COMPCO"}</definedName>
    <definedName name="____new1" localSheetId="0" hidden="1">{"adj95mult",#N/A,FALSE,"COMPCO";"adj95est",#N/A,FALSE,"COMPCO"}</definedName>
    <definedName name="____new1" hidden="1">{"adj95mult",#N/A,FALSE,"COMPCO";"adj95est",#N/A,FALSE,"COMPCO"}</definedName>
    <definedName name="____new10" localSheetId="0" hidden="1">{"adj95mult",#N/A,FALSE,"COMPCO";"adj95est",#N/A,FALSE,"COMPCO"}</definedName>
    <definedName name="____new10" hidden="1">{"adj95mult",#N/A,FALSE,"COMPCO";"adj95est",#N/A,FALSE,"COMPCO"}</definedName>
    <definedName name="____new11" localSheetId="0" hidden="1">{"adj95mult",#N/A,FALSE,"COMPCO";"adj95est",#N/A,FALSE,"COMPCO"}</definedName>
    <definedName name="____new11" hidden="1">{"adj95mult",#N/A,FALSE,"COMPCO";"adj95est",#N/A,FALSE,"COMPCO"}</definedName>
    <definedName name="____new2" localSheetId="0" hidden="1">{"adj95mult",#N/A,FALSE,"COMPCO";"adj95est",#N/A,FALSE,"COMPCO"}</definedName>
    <definedName name="____new2" hidden="1">{"adj95mult",#N/A,FALSE,"COMPCO";"adj95est",#N/A,FALSE,"COMPCO"}</definedName>
    <definedName name="___cc2" localSheetId="0" hidden="1">{"Valuation",#N/A,TRUE,"Valuation Summary";"Financial Statements",#N/A,TRUE,"Results";"Results",#N/A,TRUE,"Results";"Ratios",#N/A,TRUE,"Results";"P2 Summary",#N/A,TRUE,"Results"}</definedName>
    <definedName name="___cc2" hidden="1">{"Valuation",#N/A,TRUE,"Valuation Summary";"Financial Statements",#N/A,TRUE,"Results";"Results",#N/A,TRUE,"Results";"Ratios",#N/A,TRUE,"Results";"P2 Summary",#N/A,TRUE,"Results"}</definedName>
    <definedName name="___gg2" localSheetId="0" hidden="1">{"adj95mult",#N/A,FALSE,"COMPCO";"adj95est",#N/A,FALSE,"COMPCO"}</definedName>
    <definedName name="___gg2" hidden="1">{"adj95mult",#N/A,FALSE,"COMPCO";"adj95est",#N/A,FALSE,"COMPCO"}</definedName>
    <definedName name="___he2" localSheetId="0" hidden="1">{"Valuation",#N/A,TRUE,"Valuation Summary";"Financial Statements",#N/A,TRUE,"Results";"Results",#N/A,TRUE,"Results";"Ratios",#N/A,TRUE,"Results";"P2 Summary",#N/A,TRUE,"Results";"Historical data",#N/A,TRUE,"Historical Data";"P1 Inputs",#N/A,TRUE,"Forecast Drivers";"P2 Inputs",#N/A,TRUE,"Forecast Drivers"}</definedName>
    <definedName name="___he2" hidden="1">{"Valuation",#N/A,TRUE,"Valuation Summary";"Financial Statements",#N/A,TRUE,"Results";"Results",#N/A,TRUE,"Results";"Ratios",#N/A,TRUE,"Results";"P2 Summary",#N/A,TRUE,"Results";"Historical data",#N/A,TRUE,"Historical Data";"P1 Inputs",#N/A,TRUE,"Forecast Drivers";"P2 Inputs",#N/A,TRUE,"Forecast Drivers"}</definedName>
    <definedName name="___hj2" localSheetId="0" hidden="1">{"mult96",#N/A,FALSE,"PETCOMP";"est96",#N/A,FALSE,"PETCOMP";"mult95",#N/A,FALSE,"PETCOMP";"est95",#N/A,FALSE,"PETCOMP";"multltm",#N/A,FALSE,"PETCOMP";"resultltm",#N/A,FALSE,"PETCOMP"}</definedName>
    <definedName name="___hj2" hidden="1">{"mult96",#N/A,FALSE,"PETCOMP";"est96",#N/A,FALSE,"PETCOMP";"mult95",#N/A,FALSE,"PETCOMP";"est95",#N/A,FALSE,"PETCOMP";"multltm",#N/A,FALSE,"PETCOMP";"resultltm",#N/A,FALSE,"PETCOMP"}</definedName>
    <definedName name="___hk2" localSheetId="0" hidden="1">{"EVA",#N/A,FALSE,"EVA";"WACC",#N/A,FALSE,"WACC"}</definedName>
    <definedName name="___hk2" hidden="1">{"EVA",#N/A,FALSE,"EVA";"WACC",#N/A,FALSE,"WACC"}</definedName>
    <definedName name="___kj2" localSheetId="0" hidden="1">{"mult96",#N/A,FALSE,"PETCOMP";"est96",#N/A,FALSE,"PETCOMP";"mult95",#N/A,FALSE,"PETCOMP";"est95",#N/A,FALSE,"PETCOMP";"multltm",#N/A,FALSE,"PETCOMP";"resultltm",#N/A,FALSE,"PETCOMP"}</definedName>
    <definedName name="___kj2" hidden="1">{"mult96",#N/A,FALSE,"PETCOMP";"est96",#N/A,FALSE,"PETCOMP";"mult95",#N/A,FALSE,"PETCOMP";"est95",#N/A,FALSE,"PETCOMP";"multltm",#N/A,FALSE,"PETCOMP";"resultltm",#N/A,FALSE,"PETCOMP"}</definedName>
    <definedName name="___kk2" localSheetId="0" hidden="1">{"Valuation",#N/A,TRUE,"Valuation Summary";"Financial Statements",#N/A,TRUE,"Results";"Results",#N/A,TRUE,"Results";"Ratios",#N/A,TRUE,"Results";"P2 Summary",#N/A,TRUE,"Results"}</definedName>
    <definedName name="___kk2" hidden="1">{"Valuation",#N/A,TRUE,"Valuation Summary";"Financial Statements",#N/A,TRUE,"Results";"Results",#N/A,TRUE,"Results";"Ratios",#N/A,TRUE,"Results";"P2 Summary",#N/A,TRUE,"Results"}</definedName>
    <definedName name="___ll2" localSheetId="0" hidden="1">{"Valuation",#N/A,TRUE,"Valuation Summary";"Financial Statements",#N/A,TRUE,"Results";"Results",#N/A,TRUE,"Results";"Ratios",#N/A,TRUE,"Results";"P2 Summary",#N/A,TRUE,"Results";"Historical data",#N/A,TRUE,"Historical Data";"P1 Inputs",#N/A,TRUE,"Forecast Drivers";"P2 Inputs",#N/A,TRUE,"Forecast Drivers"}</definedName>
    <definedName name="___ll2" hidden="1">{"Valuation",#N/A,TRUE,"Valuation Summary";"Financial Statements",#N/A,TRUE,"Results";"Results",#N/A,TRUE,"Results";"Ratios",#N/A,TRUE,"Results";"P2 Summary",#N/A,TRUE,"Results";"Historical data",#N/A,TRUE,"Historical Data";"P1 Inputs",#N/A,TRUE,"Forecast Drivers";"P2 Inputs",#N/A,TRUE,"Forecast Drivers"}</definedName>
    <definedName name="___n2" localSheetId="0" hidden="1">{"adj95mult",#N/A,FALSE,"COMPCO";"adj95est",#N/A,FALSE,"COMPCO"}</definedName>
    <definedName name="___n2" hidden="1">{"adj95mult",#N/A,FALSE,"COMPCO";"adj95est",#N/A,FALSE,"COMPCO"}</definedName>
    <definedName name="___new1" localSheetId="0" hidden="1">{"adj95mult",#N/A,FALSE,"COMPCO";"adj95est",#N/A,FALSE,"COMPCO"}</definedName>
    <definedName name="___new1" hidden="1">{"adj95mult",#N/A,FALSE,"COMPCO";"adj95est",#N/A,FALSE,"COMPCO"}</definedName>
    <definedName name="___new10" localSheetId="0" hidden="1">{"adj95mult",#N/A,FALSE,"COMPCO";"adj95est",#N/A,FALSE,"COMPCO"}</definedName>
    <definedName name="___new10" hidden="1">{"adj95mult",#N/A,FALSE,"COMPCO";"adj95est",#N/A,FALSE,"COMPCO"}</definedName>
    <definedName name="___new11" localSheetId="0" hidden="1">{"adj95mult",#N/A,FALSE,"COMPCO";"adj95est",#N/A,FALSE,"COMPCO"}</definedName>
    <definedName name="___new11" hidden="1">{"adj95mult",#N/A,FALSE,"COMPCO";"adj95est",#N/A,FALSE,"COMPCO"}</definedName>
    <definedName name="___new2" localSheetId="0" hidden="1">{"adj95mult",#N/A,FALSE,"COMPCO";"adj95est",#N/A,FALSE,"COMPCO"}</definedName>
    <definedName name="___new2" hidden="1">{"adj95mult",#N/A,FALSE,"COMPCO";"adj95est",#N/A,FALSE,"COMPCO"}</definedName>
    <definedName name="__cc2" localSheetId="0" hidden="1">{"Valuation",#N/A,TRUE,"Valuation Summary";"Financial Statements",#N/A,TRUE,"Results";"Results",#N/A,TRUE,"Results";"Ratios",#N/A,TRUE,"Results";"P2 Summary",#N/A,TRUE,"Results"}</definedName>
    <definedName name="__cc2" hidden="1">{"Valuation",#N/A,TRUE,"Valuation Summary";"Financial Statements",#N/A,TRUE,"Results";"Results",#N/A,TRUE,"Results";"Ratios",#N/A,TRUE,"Results";"P2 Summary",#N/A,TRUE,"Results"}</definedName>
    <definedName name="__gg2" localSheetId="0" hidden="1">{"adj95mult",#N/A,FALSE,"COMPCO";"adj95est",#N/A,FALSE,"COMPCO"}</definedName>
    <definedName name="__gg2" hidden="1">{"adj95mult",#N/A,FALSE,"COMPCO";"adj95est",#N/A,FALSE,"COMPCO"}</definedName>
    <definedName name="__he2" localSheetId="0" hidden="1">{"Valuation",#N/A,TRUE,"Valuation Summary";"Financial Statements",#N/A,TRUE,"Results";"Results",#N/A,TRUE,"Results";"Ratios",#N/A,TRUE,"Results";"P2 Summary",#N/A,TRUE,"Results";"Historical data",#N/A,TRUE,"Historical Data";"P1 Inputs",#N/A,TRUE,"Forecast Drivers";"P2 Inputs",#N/A,TRUE,"Forecast Drivers"}</definedName>
    <definedName name="__he2" hidden="1">{"Valuation",#N/A,TRUE,"Valuation Summary";"Financial Statements",#N/A,TRUE,"Results";"Results",#N/A,TRUE,"Results";"Ratios",#N/A,TRUE,"Results";"P2 Summary",#N/A,TRUE,"Results";"Historical data",#N/A,TRUE,"Historical Data";"P1 Inputs",#N/A,TRUE,"Forecast Drivers";"P2 Inputs",#N/A,TRUE,"Forecast Drivers"}</definedName>
    <definedName name="__hj2" localSheetId="0" hidden="1">{"mult96",#N/A,FALSE,"PETCOMP";"est96",#N/A,FALSE,"PETCOMP";"mult95",#N/A,FALSE,"PETCOMP";"est95",#N/A,FALSE,"PETCOMP";"multltm",#N/A,FALSE,"PETCOMP";"resultltm",#N/A,FALSE,"PETCOMP"}</definedName>
    <definedName name="__hj2" hidden="1">{"mult96",#N/A,FALSE,"PETCOMP";"est96",#N/A,FALSE,"PETCOMP";"mult95",#N/A,FALSE,"PETCOMP";"est95",#N/A,FALSE,"PETCOMP";"multltm",#N/A,FALSE,"PETCOMP";"resultltm",#N/A,FALSE,"PETCOMP"}</definedName>
    <definedName name="__hk2" localSheetId="0" hidden="1">{"EVA",#N/A,FALSE,"EVA";"WACC",#N/A,FALSE,"WACC"}</definedName>
    <definedName name="__hk2" hidden="1">{"EVA",#N/A,FALSE,"EVA";"WACC",#N/A,FALSE,"WACC"}</definedName>
    <definedName name="__KEY2" hidden="1">#REF!</definedName>
    <definedName name="__Key3" hidden="1">#REF!</definedName>
    <definedName name="__kj2" localSheetId="0" hidden="1">{"mult96",#N/A,FALSE,"PETCOMP";"est96",#N/A,FALSE,"PETCOMP";"mult95",#N/A,FALSE,"PETCOMP";"est95",#N/A,FALSE,"PETCOMP";"multltm",#N/A,FALSE,"PETCOMP";"resultltm",#N/A,FALSE,"PETCOMP"}</definedName>
    <definedName name="__kj2" hidden="1">{"mult96",#N/A,FALSE,"PETCOMP";"est96",#N/A,FALSE,"PETCOMP";"mult95",#N/A,FALSE,"PETCOMP";"est95",#N/A,FALSE,"PETCOMP";"multltm",#N/A,FALSE,"PETCOMP";"resultltm",#N/A,FALSE,"PETCOMP"}</definedName>
    <definedName name="__kk2" localSheetId="0" hidden="1">{"Valuation",#N/A,TRUE,"Valuation Summary";"Financial Statements",#N/A,TRUE,"Results";"Results",#N/A,TRUE,"Results";"Ratios",#N/A,TRUE,"Results";"P2 Summary",#N/A,TRUE,"Results"}</definedName>
    <definedName name="__kk2" hidden="1">{"Valuation",#N/A,TRUE,"Valuation Summary";"Financial Statements",#N/A,TRUE,"Results";"Results",#N/A,TRUE,"Results";"Ratios",#N/A,TRUE,"Results";"P2 Summary",#N/A,TRUE,"Results"}</definedName>
    <definedName name="__ll2" localSheetId="0" hidden="1">{"Valuation",#N/A,TRUE,"Valuation Summary";"Financial Statements",#N/A,TRUE,"Results";"Results",#N/A,TRUE,"Results";"Ratios",#N/A,TRUE,"Results";"P2 Summary",#N/A,TRUE,"Results";"Historical data",#N/A,TRUE,"Historical Data";"P1 Inputs",#N/A,TRUE,"Forecast Drivers";"P2 Inputs",#N/A,TRUE,"Forecast Drivers"}</definedName>
    <definedName name="__ll2" hidden="1">{"Valuation",#N/A,TRUE,"Valuation Summary";"Financial Statements",#N/A,TRUE,"Results";"Results",#N/A,TRUE,"Results";"Ratios",#N/A,TRUE,"Results";"P2 Summary",#N/A,TRUE,"Results";"Historical data",#N/A,TRUE,"Historical Data";"P1 Inputs",#N/A,TRUE,"Forecast Drivers";"P2 Inputs",#N/A,TRUE,"Forecast Drivers"}</definedName>
    <definedName name="__n2" localSheetId="0" hidden="1">{"adj95mult",#N/A,FALSE,"COMPCO";"adj95est",#N/A,FALSE,"COMPCO"}</definedName>
    <definedName name="__n2" hidden="1">{"adj95mult",#N/A,FALSE,"COMPCO";"adj95est",#N/A,FALSE,"COMPCO"}</definedName>
    <definedName name="__new1" localSheetId="0" hidden="1">{"adj95mult",#N/A,FALSE,"COMPCO";"adj95est",#N/A,FALSE,"COMPCO"}</definedName>
    <definedName name="__new1" hidden="1">{"adj95mult",#N/A,FALSE,"COMPCO";"adj95est",#N/A,FALSE,"COMPCO"}</definedName>
    <definedName name="__new10" localSheetId="0" hidden="1">{"adj95mult",#N/A,FALSE,"COMPCO";"adj95est",#N/A,FALSE,"COMPCO"}</definedName>
    <definedName name="__new10" hidden="1">{"adj95mult",#N/A,FALSE,"COMPCO";"adj95est",#N/A,FALSE,"COMPCO"}</definedName>
    <definedName name="__new11" localSheetId="0" hidden="1">{"adj95mult",#N/A,FALSE,"COMPCO";"adj95est",#N/A,FALSE,"COMPCO"}</definedName>
    <definedName name="__new11" hidden="1">{"adj95mult",#N/A,FALSE,"COMPCO";"adj95est",#N/A,FALSE,"COMPCO"}</definedName>
    <definedName name="__new2" localSheetId="0" hidden="1">{"adj95mult",#N/A,FALSE,"COMPCO";"adj95est",#N/A,FALSE,"COMPCO"}</definedName>
    <definedName name="__new2" hidden="1">{"adj95mult",#N/A,FALSE,"COMPCO";"adj95est",#N/A,FALSE,"COMPCO"}</definedName>
    <definedName name="_1__123Graph_ACHART_1" hidden="1">#REF!</definedName>
    <definedName name="_2__123Graph_ACHART_2" hidden="1">#REF!</definedName>
    <definedName name="_3__123Graph_BCHART_1" hidden="1">#REF!</definedName>
    <definedName name="_4__123Graph_CCHART_1" hidden="1">#REF!</definedName>
    <definedName name="_5__123Graph_DCHART_1" hidden="1">#REF!</definedName>
    <definedName name="_6__123Graph_ECHART_1" hidden="1">#REF!</definedName>
    <definedName name="_7__123Graph_XCHART_2" hidden="1">#REF!</definedName>
    <definedName name="_bdm.86CDC00D5A9642F2B84C998F0CD2B07D.edm" hidden="1">#REF!</definedName>
    <definedName name="_cc2" localSheetId="0" hidden="1">{"Valuation",#N/A,TRUE,"Valuation Summary";"Financial Statements",#N/A,TRUE,"Results";"Results",#N/A,TRUE,"Results";"Ratios",#N/A,TRUE,"Results";"P2 Summary",#N/A,TRUE,"Results"}</definedName>
    <definedName name="_cc2" hidden="1">{"Valuation",#N/A,TRUE,"Valuation Summary";"Financial Statements",#N/A,TRUE,"Results";"Results",#N/A,TRUE,"Results";"Ratios",#N/A,TRUE,"Results";"P2 Summary",#N/A,TRUE,"Results"}</definedName>
    <definedName name="_Fill" hidden="1">#REF!</definedName>
    <definedName name="_Fill1" hidden="1">#REF!</definedName>
    <definedName name="_he2" localSheetId="0" hidden="1">{"Valuation",#N/A,TRUE,"Valuation Summary";"Financial Statements",#N/A,TRUE,"Results";"Results",#N/A,TRUE,"Results";"Ratios",#N/A,TRUE,"Results";"P2 Summary",#N/A,TRUE,"Results";"Historical data",#N/A,TRUE,"Historical Data";"P1 Inputs",#N/A,TRUE,"Forecast Drivers";"P2 Inputs",#N/A,TRUE,"Forecast Drivers"}</definedName>
    <definedName name="_he2" hidden="1">{"Valuation",#N/A,TRUE,"Valuation Summary";"Financial Statements",#N/A,TRUE,"Results";"Results",#N/A,TRUE,"Results";"Ratios",#N/A,TRUE,"Results";"P2 Summary",#N/A,TRUE,"Results";"Historical data",#N/A,TRUE,"Historical Data";"P1 Inputs",#N/A,TRUE,"Forecast Drivers";"P2 Inputs",#N/A,TRUE,"Forecast Drivers"}</definedName>
    <definedName name="_hj2" localSheetId="0" hidden="1">{"mult96",#N/A,FALSE,"PETCOMP";"est96",#N/A,FALSE,"PETCOMP";"mult95",#N/A,FALSE,"PETCOMP";"est95",#N/A,FALSE,"PETCOMP";"multltm",#N/A,FALSE,"PETCOMP";"resultltm",#N/A,FALSE,"PETCOMP"}</definedName>
    <definedName name="_hj2" hidden="1">{"mult96",#N/A,FALSE,"PETCOMP";"est96",#N/A,FALSE,"PETCOMP";"mult95",#N/A,FALSE,"PETCOMP";"est95",#N/A,FALSE,"PETCOMP";"multltm",#N/A,FALSE,"PETCOMP";"resultltm",#N/A,FALSE,"PETCOMP"}</definedName>
    <definedName name="_hk2" localSheetId="0" hidden="1">{"EVA",#N/A,FALSE,"EVA";"WACC",#N/A,FALSE,"WACC"}</definedName>
    <definedName name="_hk2" hidden="1">{"EVA",#N/A,FALSE,"EVA";"WACC",#N/A,FALSE,"WACC"}</definedName>
    <definedName name="_Key1" hidden="1">#REF!</definedName>
    <definedName name="_Key2" hidden="1">#REF!</definedName>
    <definedName name="_kj2" localSheetId="0" hidden="1">{"mult96",#N/A,FALSE,"PETCOMP";"est96",#N/A,FALSE,"PETCOMP";"mult95",#N/A,FALSE,"PETCOMP";"est95",#N/A,FALSE,"PETCOMP";"multltm",#N/A,FALSE,"PETCOMP";"resultltm",#N/A,FALSE,"PETCOMP"}</definedName>
    <definedName name="_kj2" hidden="1">{"mult96",#N/A,FALSE,"PETCOMP";"est96",#N/A,FALSE,"PETCOMP";"mult95",#N/A,FALSE,"PETCOMP";"est95",#N/A,FALSE,"PETCOMP";"multltm",#N/A,FALSE,"PETCOMP";"resultltm",#N/A,FALSE,"PETCOMP"}</definedName>
    <definedName name="_kk2" localSheetId="0" hidden="1">{"Valuation",#N/A,TRUE,"Valuation Summary";"Financial Statements",#N/A,TRUE,"Results";"Results",#N/A,TRUE,"Results";"Ratios",#N/A,TRUE,"Results";"P2 Summary",#N/A,TRUE,"Results"}</definedName>
    <definedName name="_kk2" hidden="1">{"Valuation",#N/A,TRUE,"Valuation Summary";"Financial Statements",#N/A,TRUE,"Results";"Results",#N/A,TRUE,"Results";"Ratios",#N/A,TRUE,"Results";"P2 Summary",#N/A,TRUE,"Results"}</definedName>
    <definedName name="_ll2" localSheetId="0" hidden="1">{"Valuation",#N/A,TRUE,"Valuation Summary";"Financial Statements",#N/A,TRUE,"Results";"Results",#N/A,TRUE,"Results";"Ratios",#N/A,TRUE,"Results";"P2 Summary",#N/A,TRUE,"Results";"Historical data",#N/A,TRUE,"Historical Data";"P1 Inputs",#N/A,TRUE,"Forecast Drivers";"P2 Inputs",#N/A,TRUE,"Forecast Drivers"}</definedName>
    <definedName name="_ll2" hidden="1">{"Valuation",#N/A,TRUE,"Valuation Summary";"Financial Statements",#N/A,TRUE,"Results";"Results",#N/A,TRUE,"Results";"Ratios",#N/A,TRUE,"Results";"P2 Summary",#N/A,TRUE,"Results";"Historical data",#N/A,TRUE,"Historical Data";"P1 Inputs",#N/A,TRUE,"Forecast Drivers";"P2 Inputs",#N/A,TRUE,"Forecast Drivers"}</definedName>
    <definedName name="_n2" localSheetId="0" hidden="1">{"adj95mult",#N/A,FALSE,"COMPCO";"adj95est",#N/A,FALSE,"COMPCO"}</definedName>
    <definedName name="_n2" hidden="1">{"adj95mult",#N/A,FALSE,"COMPCO";"adj95est",#N/A,FALSE,"COMPCO"}</definedName>
    <definedName name="_new1" localSheetId="0" hidden="1">{"adj95mult",#N/A,FALSE,"COMPCO";"adj95est",#N/A,FALSE,"COMPCO"}</definedName>
    <definedName name="_new1" hidden="1">{"adj95mult",#N/A,FALSE,"COMPCO";"adj95est",#N/A,FALSE,"COMPCO"}</definedName>
    <definedName name="_new10" localSheetId="0" hidden="1">{"adj95mult",#N/A,FALSE,"COMPCO";"adj95est",#N/A,FALSE,"COMPCO"}</definedName>
    <definedName name="_new10" hidden="1">{"adj95mult",#N/A,FALSE,"COMPCO";"adj95est",#N/A,FALSE,"COMPCO"}</definedName>
    <definedName name="_new11" localSheetId="0" hidden="1">{"adj95mult",#N/A,FALSE,"COMPCO";"adj95est",#N/A,FALSE,"COMPCO"}</definedName>
    <definedName name="_new11" hidden="1">{"adj95mult",#N/A,FALSE,"COMPCO";"adj95est",#N/A,FALSE,"COMPCO"}</definedName>
    <definedName name="_new2" localSheetId="0" hidden="1">{"adj95mult",#N/A,FALSE,"COMPCO";"adj95est",#N/A,FALSE,"COMPCO"}</definedName>
    <definedName name="_new2" hidden="1">{"adj95mult",#N/A,FALSE,"COMPCO";"adj95est",#N/A,FALSE,"COMPCO"}</definedName>
    <definedName name="_Order1" hidden="1">0</definedName>
    <definedName name="_Order2" hidden="1">0</definedName>
    <definedName name="_Regression_Int" hidden="1">1</definedName>
    <definedName name="_Regression_Out" hidden="1">#REF!</definedName>
    <definedName name="_Regression_X" hidden="1">#REF!</definedName>
    <definedName name="_Regression_Y" hidden="1">#REF!</definedName>
    <definedName name="_Sort" hidden="1">#REF!</definedName>
    <definedName name="aa" hidden="1">#REF!</definedName>
    <definedName name="aaaaa\" hidden="1">#REF!</definedName>
    <definedName name="AB" hidden="1">#REF!</definedName>
    <definedName name="abc" hidden="1">#REF!</definedName>
    <definedName name="abcd" hidden="1">#REF!</definedName>
    <definedName name="abcde" hidden="1">#REF!</definedName>
    <definedName name="abcdef" hidden="1">#REF!</definedName>
    <definedName name="abd" hidden="1">#REF!</definedName>
    <definedName name="ac" hidden="1">#REF!</definedName>
    <definedName name="ad" hidden="1">#REF!</definedName>
    <definedName name="ah" hidden="1">#REF!</definedName>
    <definedName name="anscount" hidden="1">1</definedName>
    <definedName name="aoko" hidden="1">#REF!</definedName>
    <definedName name="as" hidden="1">#REF!</definedName>
    <definedName name="AS2DocOpenMode" hidden="1">"AS2DocumentEdit"</definedName>
    <definedName name="assaadd" hidden="1">#REF!</definedName>
    <definedName name="asss" hidden="1">#REF!</definedName>
    <definedName name="be" hidden="1">#REF!</definedName>
    <definedName name="BOT" hidden="1">#REF!</definedName>
    <definedName name="cc" localSheetId="0" hidden="1">{"Valuation",#N/A,TRUE,"Valuation Summary";"Financial Statements",#N/A,TRUE,"Results";"Results",#N/A,TRUE,"Results";"Ratios",#N/A,TRUE,"Results";"P2 Summary",#N/A,TRUE,"Results"}</definedName>
    <definedName name="cc" hidden="1">{"Valuation",#N/A,TRUE,"Valuation Summary";"Financial Statements",#N/A,TRUE,"Results";"Results",#N/A,TRUE,"Results";"Ratios",#N/A,TRUE,"Results";"P2 Summary",#N/A,TRUE,"Results"}</definedName>
    <definedName name="ccc" localSheetId="0" hidden="1">{"Valuation",#N/A,TRUE,"Valuation Summary";"Financial Statements",#N/A,TRUE,"Results";"Results",#N/A,TRUE,"Results";"Ratios",#N/A,TRUE,"Results";"P2 Summary",#N/A,TRUE,"Results"}</definedName>
    <definedName name="ccc" hidden="1">{"Valuation",#N/A,TRUE,"Valuation Summary";"Financial Statements",#N/A,TRUE,"Results";"Results",#N/A,TRUE,"Results";"Ratios",#N/A,TRUE,"Results";"P2 Summary",#N/A,TRUE,"Results"}</definedName>
    <definedName name="CSP4HZ" hidden="1">#REF!</definedName>
    <definedName name="D" hidden="1">#REF!</definedName>
    <definedName name="DAFASDFA" hidden="1">#REF!</definedName>
    <definedName name="dami" hidden="1">#REF!</definedName>
    <definedName name="DD" hidden="1">#REF!</definedName>
    <definedName name="dddd" hidden="1">#REF!</definedName>
    <definedName name="de" hidden="1">#REF!</definedName>
    <definedName name="DETAIL" hidden="1">#REF!</definedName>
    <definedName name="dhhjhvgdha" hidden="1">#REF!</definedName>
    <definedName name="diana" hidden="1">#REF!</definedName>
    <definedName name="dkgjdkfadfa" hidden="1">#REF!</definedName>
    <definedName name="dnkfjkas" hidden="1">#REF!</definedName>
    <definedName name="dor" hidden="1">#REF!</definedName>
    <definedName name="e" hidden="1">#REF!</definedName>
    <definedName name="ee" hidden="1">#REF!</definedName>
    <definedName name="enr" hidden="1">#REF!</definedName>
    <definedName name="ESC" hidden="1">#REF!</definedName>
    <definedName name="f" hidden="1">#REF!</definedName>
    <definedName name="fil" hidden="1">#REF!</definedName>
    <definedName name="Fill" hidden="1">#REF!</definedName>
    <definedName name="FORM" hidden="1">#REF!</definedName>
    <definedName name="form3" hidden="1">#REF!</definedName>
    <definedName name="form31" hidden="1">#REF!</definedName>
    <definedName name="ggg" hidden="1">#REF!</definedName>
    <definedName name="giro" hidden="1">#REF!</definedName>
    <definedName name="gt" hidden="1">#REF!</definedName>
    <definedName name="h" hidden="1">#REF!</definedName>
    <definedName name="he" localSheetId="0" hidden="1">{"Valuation",#N/A,TRUE,"Valuation Summary";"Financial Statements",#N/A,TRUE,"Results";"Results",#N/A,TRUE,"Results";"Ratios",#N/A,TRUE,"Results";"P2 Summary",#N/A,TRUE,"Results";"Historical data",#N/A,TRUE,"Historical Data";"P1 Inputs",#N/A,TRUE,"Forecast Drivers";"P2 Inputs",#N/A,TRUE,"Forecast Drivers"}</definedName>
    <definedName name="he" hidden="1">{"Valuation",#N/A,TRUE,"Valuation Summary";"Financial Statements",#N/A,TRUE,"Results";"Results",#N/A,TRUE,"Results";"Ratios",#N/A,TRUE,"Results";"P2 Summary",#N/A,TRUE,"Results";"Historical data",#N/A,TRUE,"Historical Data";"P1 Inputs",#N/A,TRUE,"Forecast Drivers";"P2 Inputs",#N/A,TRUE,"Forecast Drivers"}</definedName>
    <definedName name="HET" hidden="1">#REF!</definedName>
    <definedName name="hj" localSheetId="0" hidden="1">{"mult96",#N/A,FALSE,"PETCOMP";"est96",#N/A,FALSE,"PETCOMP";"mult95",#N/A,FALSE,"PETCOMP";"est95",#N/A,FALSE,"PETCOMP";"multltm",#N/A,FALSE,"PETCOMP";"resultltm",#N/A,FALSE,"PETCOMP"}</definedName>
    <definedName name="hj" hidden="1">{"mult96",#N/A,FALSE,"PETCOMP";"est96",#N/A,FALSE,"PETCOMP";"mult95",#N/A,FALSE,"PETCOMP";"est95",#N/A,FALSE,"PETCOMP";"multltm",#N/A,FALSE,"PETCOMP";"resultltm",#N/A,FALSE,"PETCOMP"}</definedName>
    <definedName name="hk" localSheetId="0" hidden="1">{"EVA",#N/A,FALSE,"EVA";"WACC",#N/A,FALSE,"WACC"}</definedName>
    <definedName name="hk" hidden="1">{"EVA",#N/A,FALSE,"EVA";"WACC",#N/A,FALSE,"WACC"}</definedName>
    <definedName name="HTML_CodePage" hidden="1">1252</definedName>
    <definedName name="HTML_Description" hidden="1">""</definedName>
    <definedName name="HTML_Email" hidden="1">""</definedName>
    <definedName name="HTML_Header" hidden="1">"DashBoard (2)"</definedName>
    <definedName name="HTML_LastUpdate" hidden="1">"8/19/2002"</definedName>
    <definedName name="HTML_LineAfter" hidden="1">FALSE</definedName>
    <definedName name="HTML_LineBefore" hidden="1">FALSE</definedName>
    <definedName name="HTML_Name" hidden="1">"Scott Von Lutcken"</definedName>
    <definedName name="HTML_OBDlg2" hidden="1">TRUE</definedName>
    <definedName name="HTML_OBDlg4" hidden="1">TRUE</definedName>
    <definedName name="HTML_OS" hidden="1">0</definedName>
    <definedName name="HTML_PathFile" hidden="1">"D:\Scott Docs\Abilitat\Tracking\dash1.htm"</definedName>
    <definedName name="HTML_Title" hidden="1">"Diagnostics"</definedName>
    <definedName name="HTML1_1" hidden="1">"[FCFF3]Sheet1!$A$1:$L$34"</definedName>
    <definedName name="HTML1_10" hidden="1">""</definedName>
    <definedName name="HTML1_11" hidden="1">1</definedName>
    <definedName name="HTML1_12" hidden="1">"Aswath:Adobe SiteMill™ 1.0.2:MyHomePage:FCFF3.html"</definedName>
    <definedName name="HTML1_2" hidden="1">1</definedName>
    <definedName name="HTML1_3" hidden="1">"FCFF3"</definedName>
    <definedName name="HTML1_4" hidden="1">"Three-Stage FCFF Model"</definedName>
    <definedName name="HTML1_5" hidden="1">""</definedName>
    <definedName name="HTML1_6" hidden="1">-4146</definedName>
    <definedName name="HTML1_7" hidden="1">-4146</definedName>
    <definedName name="HTML1_8" hidden="1">"10/22/96"</definedName>
    <definedName name="HTML1_9" hidden="1">"Aswath Damodaran"</definedName>
    <definedName name="HTMLCount" hidden="1">1</definedName>
    <definedName name="IS" localSheetId="0" hidden="1">{"Valuation",#N/A,TRUE,"Valuation Summary";"Financial Statements",#N/A,TRUE,"Results";"Results",#N/A,TRUE,"Results";"Ratios",#N/A,TRUE,"Results";"P2 Summary",#N/A,TRUE,"Results";"Historical data",#N/A,TRUE,"Historical Data";"P1 Inputs",#N/A,TRUE,"Forecast Drivers";"P2 Inputs",#N/A,TRUE,"Forecast Drivers"}</definedName>
    <definedName name="IS" hidden="1">{"Valuation",#N/A,TRUE,"Valuation Summary";"Financial Statements",#N/A,TRUE,"Results";"Results",#N/A,TRUE,"Results";"Ratios",#N/A,TRUE,"Results";"P2 Summary",#N/A,TRUE,"Results";"Historical data",#N/A,TRUE,"Historical Data";"P1 Inputs",#N/A,TRUE,"Forecast Drivers";"P2 Inputs",#N/A,TRUE,"Forecast Drivers"}</definedName>
    <definedName name="itoy" localSheetId="0" hidden="1">{"Valuation",#N/A,TRUE,"Valuation Summary";"Financial Statements",#N/A,TRUE,"Results";"Results",#N/A,TRUE,"Results";"Ratios",#N/A,TRUE,"Results";"P2 Summary",#N/A,TRUE,"Results"}</definedName>
    <definedName name="itoy" hidden="1">{"Valuation",#N/A,TRUE,"Valuation Summary";"Financial Statements",#N/A,TRUE,"Results";"Results",#N/A,TRUE,"Results";"Ratios",#N/A,TRUE,"Results";"P2 Summary",#N/A,TRUE,"Results"}</definedName>
    <definedName name="itoy2" localSheetId="0" hidden="1">{"Valuation",#N/A,TRUE,"Valuation Summary";"Financial Statements",#N/A,TRUE,"Results";"Results",#N/A,TRUE,"Results";"Ratios",#N/A,TRUE,"Results";"P2 Summary",#N/A,TRUE,"Results"}</definedName>
    <definedName name="itoy2" hidden="1">{"Valuation",#N/A,TRUE,"Valuation Summary";"Financial Statements",#N/A,TRUE,"Results";"Results",#N/A,TRUE,"Results";"Ratios",#N/A,TRUE,"Results";"P2 Summary",#N/A,TRUE,"Results"}</definedName>
    <definedName name="key" hidden="1">#REF!</definedName>
    <definedName name="kj" localSheetId="0" hidden="1">{"mult96",#N/A,FALSE,"PETCOMP";"est96",#N/A,FALSE,"PETCOMP";"mult95",#N/A,FALSE,"PETCOMP";"est95",#N/A,FALSE,"PETCOMP";"multltm",#N/A,FALSE,"PETCOMP";"resultltm",#N/A,FALSE,"PETCOMP"}</definedName>
    <definedName name="kj" hidden="1">{"mult96",#N/A,FALSE,"PETCOMP";"est96",#N/A,FALSE,"PETCOMP";"mult95",#N/A,FALSE,"PETCOMP";"est95",#N/A,FALSE,"PETCOMP";"multltm",#N/A,FALSE,"PETCOMP";"resultltm",#N/A,FALSE,"PETCOMP"}</definedName>
    <definedName name="kk" localSheetId="0" hidden="1">{"Valuation",#N/A,TRUE,"Valuation Summary";"Financial Statements",#N/A,TRUE,"Results";"Results",#N/A,TRUE,"Results";"Ratios",#N/A,TRUE,"Results";"P2 Summary",#N/A,TRUE,"Results"}</definedName>
    <definedName name="kk" hidden="1">{"Valuation",#N/A,TRUE,"Valuation Summary";"Financial Statements",#N/A,TRUE,"Results";"Results",#N/A,TRUE,"Results";"Ratios",#N/A,TRUE,"Results";"P2 Summary",#N/A,TRUE,"Results"}</definedName>
    <definedName name="KM" hidden="1">#REF!</definedName>
    <definedName name="KOI" hidden="1">#REF!</definedName>
    <definedName name="KPI" hidden="1">#REF!</definedName>
    <definedName name="L" hidden="1">#REF!</definedName>
    <definedName name="lis" hidden="1">#REF!</definedName>
    <definedName name="ll" localSheetId="0" hidden="1">{"Valuation",#N/A,TRUE,"Valuation Summary";"Financial Statements",#N/A,TRUE,"Results";"Results",#N/A,TRUE,"Results";"Ratios",#N/A,TRUE,"Results";"P2 Summary",#N/A,TRUE,"Results";"Historical data",#N/A,TRUE,"Historical Data";"P1 Inputs",#N/A,TRUE,"Forecast Drivers";"P2 Inputs",#N/A,TRUE,"Forecast Drivers"}</definedName>
    <definedName name="ll" hidden="1">{"Valuation",#N/A,TRUE,"Valuation Summary";"Financial Statements",#N/A,TRUE,"Results";"Results",#N/A,TRUE,"Results";"Ratios",#N/A,TRUE,"Results";"P2 Summary",#N/A,TRUE,"Results";"Historical data",#N/A,TRUE,"Historical Data";"P1 Inputs",#N/A,TRUE,"Forecast Drivers";"P2 Inputs",#N/A,TRUE,"Forecast Drivers"}</definedName>
    <definedName name="masa8" hidden="1">#REF!</definedName>
    <definedName name="MK" hidden="1">#REF!</definedName>
    <definedName name="mmmmm" hidden="1">#REF!</definedName>
    <definedName name="n" localSheetId="0" hidden="1">{"adj95mult",#N/A,FALSE,"COMPCO";"adj95est",#N/A,FALSE,"COMPCO"}</definedName>
    <definedName name="n" hidden="1">{"adj95mult",#N/A,FALSE,"COMPCO";"adj95est",#N/A,FALSE,"COMPCO"}</definedName>
    <definedName name="nav" localSheetId="0" hidden="1">{"Valuation - Letter",#N/A,TRUE,"Valuation Summary";"Financial Statements - Letter",#N/A,TRUE,"Results";"Results - Letter",#N/A,TRUE,"Results";"Ratios - Letter",#N/A,TRUE,"Results";"P2 Summary - Letter",#N/A,TRUE,"Results"}</definedName>
    <definedName name="nav" hidden="1">{"Valuation - Letter",#N/A,TRUE,"Valuation Summary";"Financial Statements - Letter",#N/A,TRUE,"Results";"Results - Letter",#N/A,TRUE,"Results";"Ratios - Letter",#N/A,TRUE,"Results";"P2 Summary - Letter",#N/A,TRUE,"Results"}</definedName>
    <definedName name="new" hidden="1">#REF!</definedName>
    <definedName name="nnnnnn" localSheetId="0" hidden="1">{"EVA",#N/A,FALSE,"EVA";"WACC",#N/A,FALSE,"WACC"}</definedName>
    <definedName name="nnnnnn" hidden="1">{"EVA",#N/A,FALSE,"EVA";"WACC",#N/A,FALSE,"WACC"}</definedName>
    <definedName name="o" hidden="1">#REF!</definedName>
    <definedName name="OARTS" hidden="1">#REF!</definedName>
    <definedName name="oijguoaifjaods" hidden="1">#REF!</definedName>
    <definedName name="ooo" localSheetId="0" hidden="1">{"Valuation - Letter",#N/A,TRUE,"Valuation Summary";"Financial Statements - Letter",#N/A,TRUE,"Results";"Results - Letter",#N/A,TRUE,"Results";"Ratios - Letter",#N/A,TRUE,"Results";"P2 Summary - Letter",#N/A,TRUE,"Results"}</definedName>
    <definedName name="ooo" hidden="1">{"Valuation - Letter",#N/A,TRUE,"Valuation Summary";"Financial Statements - Letter",#N/A,TRUE,"Results";"Results - Letter",#N/A,TRUE,"Results";"Ratios - Letter",#N/A,TRUE,"Results";"P2 Summary - Letter",#N/A,TRUE,"Results"}</definedName>
    <definedName name="Opexne" hidden="1">#REF!</definedName>
    <definedName name="Pailit" localSheetId="0" hidden="1">{"Valuation",#N/A,TRUE,"Valuation Summary";"Financial Statements",#N/A,TRUE,"Results";"Results",#N/A,TRUE,"Results";"Ratios",#N/A,TRUE,"Results";"P2 Summary",#N/A,TRUE,"Results"}</definedName>
    <definedName name="Pailit" hidden="1">{"Valuation",#N/A,TRUE,"Valuation Summary";"Financial Statements",#N/A,TRUE,"Results";"Results",#N/A,TRUE,"Results";"Ratios",#N/A,TRUE,"Results";"P2 Summary",#N/A,TRUE,"Results"}</definedName>
    <definedName name="pembayaran" localSheetId="0" hidden="1">{"Valuation",#N/A,TRUE,"Valuation Summary";"Financial Statements",#N/A,TRUE,"Results";"Results",#N/A,TRUE,"Results";"Ratios",#N/A,TRUE,"Results";"P2 Summary",#N/A,TRUE,"Results"}</definedName>
    <definedName name="pembayaran" hidden="1">{"Valuation",#N/A,TRUE,"Valuation Summary";"Financial Statements",#N/A,TRUE,"Results";"Results",#N/A,TRUE,"Results";"Ratios",#N/A,TRUE,"Results";"P2 Summary",#N/A,TRUE,"Results"}</definedName>
    <definedName name="penawa" hidden="1">#REF!</definedName>
    <definedName name="penawaran" hidden="1">#REF!</definedName>
    <definedName name="POTT450" hidden="1">#REF!</definedName>
    <definedName name="Produk" hidden="1">#REF!</definedName>
    <definedName name="Project" hidden="1">#REF!</definedName>
    <definedName name="q" hidden="1">#REF!</definedName>
    <definedName name="qq" hidden="1">#REF!</definedName>
    <definedName name="qqqqqqqqqqq" hidden="1">#REF!</definedName>
    <definedName name="qw" hidden="1">#REF!</definedName>
    <definedName name="qwe" localSheetId="0" hidden="1">{"Valuation",#N/A,TRUE,"Valuation Summary";"Financial Statements",#N/A,TRUE,"Results";"Results",#N/A,TRUE,"Results";"Ratios",#N/A,TRUE,"Results";"P2 Summary",#N/A,TRUE,"Results"}</definedName>
    <definedName name="qwe" hidden="1">{"Valuation",#N/A,TRUE,"Valuation Summary";"Financial Statements",#N/A,TRUE,"Results";"Results",#N/A,TRUE,"Results";"Ratios",#N/A,TRUE,"Results";"P2 Summary",#N/A,TRUE,"Results"}</definedName>
    <definedName name="re" localSheetId="0" hidden="1">{"Valuation",#N/A,TRUE,"Valuation Summary";"Financial Statements",#N/A,TRUE,"Results";"Results",#N/A,TRUE,"Results";"Ratios",#N/A,TRUE,"Results";"P2 Summary",#N/A,TRUE,"Results";"Historical data",#N/A,TRUE,"Historical Data";"P1 Inputs",#N/A,TRUE,"Forecast Drivers";"P2 Inputs",#N/A,TRUE,"Forecast Drivers"}</definedName>
    <definedName name="re" hidden="1">{"Valuation",#N/A,TRUE,"Valuation Summary";"Financial Statements",#N/A,TRUE,"Results";"Results",#N/A,TRUE,"Results";"Ratios",#N/A,TRUE,"Results";"P2 Summary",#N/A,TRUE,"Results";"Historical data",#N/A,TRUE,"Historical Data";"P1 Inputs",#N/A,TRUE,"Forecast Drivers";"P2 Inputs",#N/A,TRUE,"Forecast Drivers"}</definedName>
    <definedName name="REKAP" hidden="1">#REF!</definedName>
    <definedName name="REKAP1" hidden="1">#REF!</definedName>
    <definedName name="RKP" hidden="1">#REF!</definedName>
    <definedName name="SAPBEXhrIndnt" hidden="1">"Wide"</definedName>
    <definedName name="SAPsysID" hidden="1">"708C5W7SBKP804JT78WJ0JNKI"</definedName>
    <definedName name="SAPwbID" hidden="1">"ARS"</definedName>
    <definedName name="sdf" localSheetId="0" hidden="1">{"Valuation",#N/A,TRUE,"Valuation Summary";"Financial Statements",#N/A,TRUE,"Results";"Results",#N/A,TRUE,"Results";"Ratios",#N/A,TRUE,"Results";"P2 Summary",#N/A,TRUE,"Results"}</definedName>
    <definedName name="sdf" hidden="1">{"Valuation",#N/A,TRUE,"Valuation Summary";"Financial Statements",#N/A,TRUE,"Results";"Results",#N/A,TRUE,"Results";"Ratios",#N/A,TRUE,"Results";"P2 Summary",#N/A,TRUE,"Results"}</definedName>
    <definedName name="sdgjykjl" hidden="1">#REF!</definedName>
    <definedName name="sencount" hidden="1">1</definedName>
    <definedName name="she" localSheetId="0" hidden="1">{"Valuation",#N/A,TRUE,"Valuation Summary";"Financial Statements",#N/A,TRUE,"Results";"Results",#N/A,TRUE,"Results";"Ratios",#N/A,TRUE,"Results";"P2 Summary",#N/A,TRUE,"Results";"Historical data",#N/A,TRUE,"Historical Data";"P1 Inputs",#N/A,TRUE,"Forecast Drivers";"P2 Inputs",#N/A,TRUE,"Forecast Drivers"}</definedName>
    <definedName name="she" hidden="1">{"Valuation",#N/A,TRUE,"Valuation Summary";"Financial Statements",#N/A,TRUE,"Results";"Results",#N/A,TRUE,"Results";"Ratios",#N/A,TRUE,"Results";"P2 Summary",#N/A,TRUE,"Results";"Historical data",#N/A,TRUE,"Historical Data";"P1 Inputs",#N/A,TRUE,"Forecast Drivers";"P2 Inputs",#N/A,TRUE,"Forecast Drivers"}</definedName>
    <definedName name="sheet" hidden="1">#REF!</definedName>
    <definedName name="SHEET3" hidden="1">#REF!</definedName>
    <definedName name="Slicer_Period_YMWD">#N/A</definedName>
    <definedName name="SORT" hidden="1">#REF!</definedName>
    <definedName name="SORTI" hidden="1">#REF!</definedName>
    <definedName name="ss" hidden="1">#REF!</definedName>
    <definedName name="sss" hidden="1">#REF!</definedName>
    <definedName name="Status_1">INDIRECT(#REF!)</definedName>
    <definedName name="Status_2">INDIRECT(#REF!)</definedName>
    <definedName name="Status_3">INDIRECT(#REF!)</definedName>
    <definedName name="Status_4">INDIRECT(#REF!)</definedName>
    <definedName name="Status_5">INDIRECT(#REF!)</definedName>
    <definedName name="Status_6">INDIRECT(#REF!)</definedName>
    <definedName name="summary2" hidden="1">#REF!</definedName>
    <definedName name="tesssss" localSheetId="0" hidden="1">{"mult96",#N/A,FALSE,"PETCOMP";"est96",#N/A,FALSE,"PETCOMP";"mult95",#N/A,FALSE,"PETCOMP";"est95",#N/A,FALSE,"PETCOMP";"multltm",#N/A,FALSE,"PETCOMP";"resultltm",#N/A,FALSE,"PETCOMP"}</definedName>
    <definedName name="tesssss" hidden="1">{"mult96",#N/A,FALSE,"PETCOMP";"est96",#N/A,FALSE,"PETCOMP";"mult95",#N/A,FALSE,"PETCOMP";"est95",#N/A,FALSE,"PETCOMP";"multltm",#N/A,FALSE,"PETCOMP";"resultltm",#N/A,FALSE,"PETCOMP"}</definedName>
    <definedName name="tessssss" localSheetId="0" hidden="1">{"mult96",#N/A,FALSE,"PETCOMP";"est96",#N/A,FALSE,"PETCOMP";"mult95",#N/A,FALSE,"PETCOMP";"est95",#N/A,FALSE,"PETCOMP";"multltm",#N/A,FALSE,"PETCOMP";"resultltm",#N/A,FALSE,"PETCOMP"}</definedName>
    <definedName name="tessssss" hidden="1">{"mult96",#N/A,FALSE,"PETCOMP";"est96",#N/A,FALSE,"PETCOMP";"mult95",#N/A,FALSE,"PETCOMP";"est95",#N/A,FALSE,"PETCOMP";"multltm",#N/A,FALSE,"PETCOMP";"resultltm",#N/A,FALSE,"PETCOMP"}</definedName>
    <definedName name="test" localSheetId="0" hidden="1">{"adj95mult",#N/A,FALSE,"COMPCO";"adj95est",#N/A,FALSE,"COMPCO"}</definedName>
    <definedName name="test" hidden="1">{"adj95mult",#N/A,FALSE,"COMPCO";"adj95est",#N/A,FALSE,"COMPCO"}</definedName>
    <definedName name="tgt" hidden="1">#REF!</definedName>
    <definedName name="Timeline_Dim_Period">#N/A</definedName>
    <definedName name="Timeline_Dim_Period11">CUBESET("10.50.1.53_olap14 SuperdashTab Model3","Filter({[Dim_Period].[Date].Levels(1).Members}, ([Dim_Period].[Date].CurrentMember.MemberValue&gt;=CDate(""2023-05-01"") AND [Dim_Period].[Date].CurrentMember.MemberValue&lt;CDate(""2023-05-20"")))")</definedName>
    <definedName name="Timeline_Dim_Period12">CUBESET("10.50.1.51_olap161 SuperdashTab Model","Filter({[Dim_Period].[Date].Levels(1).Members}, ([Dim_Period].[Date].CurrentMember.MemberValue&gt;=CDate(""2024-04-29"") AND [Dim_Period].[Date].CurrentMember.MemberValue&lt;CDate(""2024-05-30"")))")</definedName>
    <definedName name="Timeline_Dim_Period13">CUBESET("10.50.1.51_olap161 SuperdashTab Model","Filter({[Dim_Period].[Date].Levels(1).Members}, ([Dim_Period].[Date].CurrentMember.MemberValue&gt;=CDate(""2024-04-29"") AND [Dim_Period].[Date].CurrentMember.MemberValue&lt;CDate(""2024-05-30"")))")</definedName>
    <definedName name="Timeline_Dim_Period21">CUBESET("10.50.1.53_olap14 SuperdashTab Model4","Filter({[Dim_Period].[Date].Levels(1).Members}, ([Dim_Period].[Date].CurrentMember.MemberValue&gt;=CDate(""2023-03-01"") AND [Dim_Period].[Date].CurrentMember.MemberValue&lt;CDate(""2023-03-18"")))")</definedName>
    <definedName name="Timeline_Dim_Period22">CUBESET("10.50.1.51_olap161 SuperdashTab Model","Filter({[Dim_Period].[Date].Levels(1).Members}, ([Dim_Period].[Date].CurrentMember.MemberValue&gt;=CDate(""2023-01-01"") AND [Dim_Period].[Date].CurrentMember.MemberValue&lt;CDate(""2023-05-01"")))")</definedName>
    <definedName name="Timeline_Dim_Period23">CUBESET("10.50.1.51_olap161 SuperdashTab Model","Filter({[Dim_Period].[Date].Levels(1).Members}, ([Dim_Period].[Date].CurrentMember.MemberValue&gt;=CDate(""2023-01-01"") AND [Dim_Period].[Date].CurrentMember.MemberValue&lt;CDate(""2023-05-01"")))")</definedName>
    <definedName name="Timeline_Dim_Period41">CUBESET("10.50.1.53_olap14 SuperdashTab Model6","Filter({[Dim_Period].[Date].Levels(1).Members}, ([Dim_Period].[Date].CurrentMember.MemberValue&gt;=CDate(""2023-07-01"") AND [Dim_Period].[Date].CurrentMember.MemberValue&lt;CDate(""2023-07-12"")))")</definedName>
    <definedName name="Timeline_Dim_Period7">CUBESET("10.50.1.53_olap14 SuperdashTab Model","Filter({[Dim_Period].[Date].Levels(1).Members}, ([Dim_Period].[Date].CurrentMember.MemberValue&gt;=CDate(""2023-02-01"") AND [Dim_Period].[Date].CurrentMember.MemberValue&lt;CDate(""2023-02-26"")))")</definedName>
    <definedName name="Timeline_Dim_Period8">CUBESET("10.50.1.53_olap14 SuperdashTab Model","Filter({[Dim_Period].[Date].Levels(1).Members}, ([Dim_Period].[Date].CurrentMember.MemberValue&gt;=CDate(""2023-02-01"") AND [Dim_Period].[Date].CurrentMember.MemberValue&lt;CDate(""2023-02-26"")))")</definedName>
    <definedName name="TimeTable" hidden="1">#REF!</definedName>
    <definedName name="toyi" localSheetId="0" hidden="1">{"Valuation",#N/A,TRUE,"Valuation Summary";"Financial Statements",#N/A,TRUE,"Results";"Results",#N/A,TRUE,"Results";"Ratios",#N/A,TRUE,"Results";"P2 Summary",#N/A,TRUE,"Results"}</definedName>
    <definedName name="toyi" hidden="1">{"Valuation",#N/A,TRUE,"Valuation Summary";"Financial Statements",#N/A,TRUE,"Results";"Results",#N/A,TRUE,"Results";"Ratios",#N/A,TRUE,"Results";"P2 Summary",#N/A,TRUE,"Results"}</definedName>
    <definedName name="uu" localSheetId="0" hidden="1">{"Valuation",#N/A,TRUE,"Valuation Summary";"Financial Statements",#N/A,TRUE,"Results";"Results",#N/A,TRUE,"Results";"Ratios",#N/A,TRUE,"Results";"P2 Summary",#N/A,TRUE,"Results"}</definedName>
    <definedName name="uu" hidden="1">{"Valuation",#N/A,TRUE,"Valuation Summary";"Financial Statements",#N/A,TRUE,"Results";"Results",#N/A,TRUE,"Results";"Ratios",#N/A,TRUE,"Results";"P2 Summary",#N/A,TRUE,"Results"}</definedName>
    <definedName name="uuuu" localSheetId="0" hidden="1">{"Valuation",#N/A,TRUE,"Valuation Summary";"Financial Statements",#N/A,TRUE,"Results";"Results",#N/A,TRUE,"Results";"Ratios",#N/A,TRUE,"Results";"P2 Summary",#N/A,TRUE,"Results"}</definedName>
    <definedName name="uuuu" hidden="1">{"Valuation",#N/A,TRUE,"Valuation Summary";"Financial Statements",#N/A,TRUE,"Results";"Results",#N/A,TRUE,"Results";"Ratios",#N/A,TRUE,"Results";"P2 Summary",#N/A,TRUE,"Results"}</definedName>
    <definedName name="v" hidden="1">#REF!</definedName>
    <definedName name="vb" localSheetId="0" hidden="1">{"Valuation",#N/A,TRUE,"Valuation Summary";"Financial Statements",#N/A,TRUE,"Results";"Results",#N/A,TRUE,"Results";"Ratios",#N/A,TRUE,"Results";"P2 Summary",#N/A,TRUE,"Results"}</definedName>
    <definedName name="vb" hidden="1">{"Valuation",#N/A,TRUE,"Valuation Summary";"Financial Statements",#N/A,TRUE,"Results";"Results",#N/A,TRUE,"Results";"Ratios",#N/A,TRUE,"Results";"P2 Summary",#N/A,TRUE,"Results"}</definedName>
    <definedName name="vn" localSheetId="0" hidden="1">{"adj95mult",#N/A,FALSE,"COMPCO";"adj95est",#N/A,FALSE,"COMPCO"}</definedName>
    <definedName name="vn" hidden="1">{"adj95mult",#N/A,FALSE,"COMPCO";"adj95est",#N/A,FALSE,"COMPCO"}</definedName>
    <definedName name="w" hidden="1">#REF!</definedName>
    <definedName name="wafer" hidden="1">#REF!</definedName>
    <definedName name="wd" hidden="1">#REF!</definedName>
    <definedName name="we" hidden="1">#REF!</definedName>
    <definedName name="wrn.Accounts._.schedules." localSheetId="0" hidden="1">{#N/A,#N/A,FALSE,"Index";#N/A,#N/A,FALSE,"Cash";#N/A,#N/A,FALSE,"Debtors&amp;Retns";#N/A,#N/A,FALSE,"DoubtfulDebts";#N/A,#N/A,FALSE,"ODrsPrepays";#N/A,#N/A,FALSE,"EmpLoansSTDs";#N/A,#N/A,FALSE,"Inventories";#N/A,#N/A,FALSE,"Investments";#N/A,#N/A,FALSE,"SharesUnlisted";#N/A,#N/A,FALSE,"SharesListed";#N/A,#N/A,FALSE,"Depnschds";#N/A,#N/A,FALSE,"InvestAllow";#N/A,#N/A,FALSE,"BankOdraft";#N/A,#N/A,FALSE,"TradeCreds";#N/A,#N/A,FALSE,"OthCredsClr";#N/A,#N/A,FALSE,"Borrowings";#N/A,#N/A,FALSE,"Provisions";#N/A,#N/A,FALSE,"DeferredInc";#N/A,#N/A,FALSE,"STI_ACCOUNTS";#N/A,#N/A,FALSE,"FITB";#N/A,#N/A,FALSE,"PDIT";#N/A,#N/A,FALSE,"STITAX1";#N/A,#N/A,FALSE,"STITAX2";#N/A,#N/A,FALSE,"STITAX3";#N/A,#N/A,FALSE,"Income";#N/A,#N/A,FALSE,"Dividendsrecd";#N/A,#N/A,FALSE,"IntercoyInterest";#N/A,#N/A,FALSE,"ExemptIncome";#N/A,#N/A,FALSE,"Entertainment";#N/A,#N/A,FALSE,"BasicMethod";#N/A,#N/A,FALSE,"Prepayments";#N/A,#N/A,FALSE,"CGTIndex";#N/A,#N/A,FALSE,"CapGainLoss";#N/A,#N/A,FALSE,"Stock";#N/A,#N/A,FALSE,"Legals";#N/A,#N/A,FALSE,"SubsDonations";#N/A,#N/A,FALSE,"BadDebts";#N/A,#N/A,FALSE,"Repairs";#N/A,#N/A,FALSE,"Consulting";#N/A,#N/A,FALSE,"Borrowexps";#N/A,#N/A,FALSE,"Royalties";#N/A,#N/A,FALSE,"FinLeaseAdjs";#N/A,#N/A,FALSE,"ForeignExchg";#N/A,#N/A,FALSE,"Research";#N/A,#N/A,FALSE,"Extraordinary";#N/A,#N/A,FALSE,"Contingencies";#N/A,#N/A,FALSE,"CapitalComm";#N/A,#N/A,FALSE,"Dividendspaid"}</definedName>
    <definedName name="wrn.Accounts._.schedules." hidden="1">{#N/A,#N/A,FALSE,"Index";#N/A,#N/A,FALSE,"Cash";#N/A,#N/A,FALSE,"Debtors&amp;Retns";#N/A,#N/A,FALSE,"DoubtfulDebts";#N/A,#N/A,FALSE,"ODrsPrepays";#N/A,#N/A,FALSE,"EmpLoansSTDs";#N/A,#N/A,FALSE,"Inventories";#N/A,#N/A,FALSE,"Investments";#N/A,#N/A,FALSE,"SharesUnlisted";#N/A,#N/A,FALSE,"SharesListed";#N/A,#N/A,FALSE,"Depnschds";#N/A,#N/A,FALSE,"InvestAllow";#N/A,#N/A,FALSE,"BankOdraft";#N/A,#N/A,FALSE,"TradeCreds";#N/A,#N/A,FALSE,"OthCredsClr";#N/A,#N/A,FALSE,"Borrowings";#N/A,#N/A,FALSE,"Provisions";#N/A,#N/A,FALSE,"DeferredInc";#N/A,#N/A,FALSE,"STI_ACCOUNTS";#N/A,#N/A,FALSE,"FITB";#N/A,#N/A,FALSE,"PDIT";#N/A,#N/A,FALSE,"STITAX1";#N/A,#N/A,FALSE,"STITAX2";#N/A,#N/A,FALSE,"STITAX3";#N/A,#N/A,FALSE,"Income";#N/A,#N/A,FALSE,"Dividendsrecd";#N/A,#N/A,FALSE,"IntercoyInterest";#N/A,#N/A,FALSE,"ExemptIncome";#N/A,#N/A,FALSE,"Entertainment";#N/A,#N/A,FALSE,"BasicMethod";#N/A,#N/A,FALSE,"Prepayments";#N/A,#N/A,FALSE,"CGTIndex";#N/A,#N/A,FALSE,"CapGainLoss";#N/A,#N/A,FALSE,"Stock";#N/A,#N/A,FALSE,"Legals";#N/A,#N/A,FALSE,"SubsDonations";#N/A,#N/A,FALSE,"BadDebts";#N/A,#N/A,FALSE,"Repairs";#N/A,#N/A,FALSE,"Consulting";#N/A,#N/A,FALSE,"Borrowexps";#N/A,#N/A,FALSE,"Royalties";#N/A,#N/A,FALSE,"FinLeaseAdjs";#N/A,#N/A,FALSE,"ForeignExchg";#N/A,#N/A,FALSE,"Research";#N/A,#N/A,FALSE,"Extraordinary";#N/A,#N/A,FALSE,"Contingencies";#N/A,#N/A,FALSE,"CapitalComm";#N/A,#N/A,FALSE,"Dividendspaid"}</definedName>
    <definedName name="wrn.adj95." localSheetId="0" hidden="1">{"adj95mult",#N/A,FALSE,"COMPCO";"adj95est",#N/A,FALSE,"COMPCO"}</definedName>
    <definedName name="wrn.adj95." hidden="1">{"adj95mult",#N/A,FALSE,"COMPCO";"adj95est",#N/A,FALSE,"COMPCO"}</definedName>
    <definedName name="wrn.Aging._.and._.Trend._.Analysis." localSheetId="0"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ll._.schedules." localSheetId="0" hidden="1">{#N/A,#N/A,FALSE,"Index";#N/A,#N/A,FALSE,"STI1";#N/A,#N/A,FALSE,"STI2";#N/A,#N/A,FALSE,"STI3";#N/A,#N/A,FALSE,"Entertainment";#N/A,#N/A,FALSE,"Legals";#N/A,#N/A,FALSE,"Borrowing exps";#N/A,#N/A,FALSE,"Repairs";#N/A,#N/A,FALSE,"Research";#N/A,#N/A,FALSE,"Foreign exchg";#N/A,#N/A,FALSE,"Forex notice";#N/A,#N/A,FALSE,"Prepayments";#N/A,#N/A,FALSE,"Provisions";#N/A,#N/A,FALSE,"Stock";#N/A,#N/A,FALSE,"Assets cost";#N/A,#N/A,FALSE,"Assets NBV";#N/A,#N/A,FALSE,"Assets timing";#N/A,#N/A,FALSE,"Tax depn";#N/A,#N/A,FALSE,"Prime cost";#N/A,#N/A,FALSE,"Finance leases";#N/A,#N/A,FALSE,"Capital gains";#N/A,#N/A,FALSE,"Capital losses";#N/A,#N/A,FALSE,"Extraordinary";#N/A,#N/A,FALSE,"Exempt income";#N/A,#N/A,FALSE,"Total losses";#N/A,#N/A,FALSE,"Group losses in";#N/A,#N/A,FALSE,"Loss transfer";#N/A,#N/A,FALSE,"Foreign income";#N/A,#N/A,FALSE,"FIFs";#N/A,#N/A,FALSE,"Foreign tax crs";#N/A,#N/A,FALSE,"Royalties";#N/A,#N/A,FALSE,"Franking Acct";#N/A,#N/A,FALSE,"Dividends recd";#N/A,#N/A,FALSE,"Dividends paid";#N/A,#N/A,FALSE,"Int Div letter"}</definedName>
    <definedName name="wrn.All._.schedules." hidden="1">{#N/A,#N/A,FALSE,"Index";#N/A,#N/A,FALSE,"STI1";#N/A,#N/A,FALSE,"STI2";#N/A,#N/A,FALSE,"STI3";#N/A,#N/A,FALSE,"Entertainment";#N/A,#N/A,FALSE,"Legals";#N/A,#N/A,FALSE,"Borrowing exps";#N/A,#N/A,FALSE,"Repairs";#N/A,#N/A,FALSE,"Research";#N/A,#N/A,FALSE,"Foreign exchg";#N/A,#N/A,FALSE,"Forex notice";#N/A,#N/A,FALSE,"Prepayments";#N/A,#N/A,FALSE,"Provisions";#N/A,#N/A,FALSE,"Stock";#N/A,#N/A,FALSE,"Assets cost";#N/A,#N/A,FALSE,"Assets NBV";#N/A,#N/A,FALSE,"Assets timing";#N/A,#N/A,FALSE,"Tax depn";#N/A,#N/A,FALSE,"Prime cost";#N/A,#N/A,FALSE,"Finance leases";#N/A,#N/A,FALSE,"Capital gains";#N/A,#N/A,FALSE,"Capital losses";#N/A,#N/A,FALSE,"Extraordinary";#N/A,#N/A,FALSE,"Exempt income";#N/A,#N/A,FALSE,"Total losses";#N/A,#N/A,FALSE,"Group losses in";#N/A,#N/A,FALSE,"Loss transfer";#N/A,#N/A,FALSE,"Foreign income";#N/A,#N/A,FALSE,"FIFs";#N/A,#N/A,FALSE,"Foreign tax crs";#N/A,#N/A,FALSE,"Royalties";#N/A,#N/A,FALSE,"Franking Acct";#N/A,#N/A,FALSE,"Dividends recd";#N/A,#N/A,FALSE,"Dividends paid";#N/A,#N/A,FALSE,"Int Div letter"}</definedName>
    <definedName name="wrn.compco." localSheetId="0" hidden="1">{"mult96",#N/A,FALSE,"PETCOMP";"est96",#N/A,FALSE,"PETCOMP";"mult95",#N/A,FALSE,"PETCOMP";"est95",#N/A,FALSE,"PETCOMP";"multltm",#N/A,FALSE,"PETCOMP";"resultltm",#N/A,FALSE,"PETCOMP"}</definedName>
    <definedName name="wrn.compco." hidden="1">{"mult96",#N/A,FALSE,"PETCOMP";"est96",#N/A,FALSE,"PETCOMP";"mult95",#N/A,FALSE,"PETCOMP";"est95",#N/A,FALSE,"PETCOMP";"multltm",#N/A,FALSE,"PETCOMP";"resultltm",#N/A,FALSE,"PETCOMP"}</definedName>
    <definedName name="wrn.data." localSheetId="0" hidden="1">{#N/A,#N/A,FALSE,"DATA"}</definedName>
    <definedName name="wrn.data." hidden="1">{#N/A,#N/A,FALSE,"DATA"}</definedName>
    <definedName name="wrn.Economic._.Value._.Added._.Analysis." localSheetId="0" hidden="1">{"EVA",#N/A,FALSE,"EVA";"WACC",#N/A,FALSE,"WACC"}</definedName>
    <definedName name="wrn.Economic._.Value._.Added._.Analysis." hidden="1">{"EVA",#N/A,FALSE,"EVA";"WACC",#N/A,FALSE,"WACC"}</definedName>
    <definedName name="wrn.INPUT." localSheetId="0" hidden="1">{#N/A,#N/A,FALSE,"12MFC"}</definedName>
    <definedName name="wrn.INPUT." hidden="1">{#N/A,#N/A,FALSE,"12MFC"}</definedName>
    <definedName name="wrn.Landscape._.schs." localSheetId="0" hidden="1">{#N/A,#N/A,FALSE,"Sch10A-C";#N/A,#N/A,FALSE,"Sch10D-F";#N/A,#N/A,FALSE,"Sch10G";#N/A,#N/A,FALSE,"Sch11A";#N/A,#N/A,FALSE,"Sch11B";#N/A,#N/A,FALSE,"FinLeases";#N/A,#N/A,FALSE,"OpLeases";#N/A,#N/A,FALSE,"IntercoyAssets";#N/A,#N/A,FALSE,"IntercoyLiab";#N/A,#N/A,FALSE,"Oseaswsheet";#N/A,#N/A,FALSE,"CGTWsheet"}</definedName>
    <definedName name="wrn.Landscape._.schs." hidden="1">{#N/A,#N/A,FALSE,"Sch10A-C";#N/A,#N/A,FALSE,"Sch10D-F";#N/A,#N/A,FALSE,"Sch10G";#N/A,#N/A,FALSE,"Sch11A";#N/A,#N/A,FALSE,"Sch11B";#N/A,#N/A,FALSE,"FinLeases";#N/A,#N/A,FALSE,"OpLeases";#N/A,#N/A,FALSE,"IntercoyAssets";#N/A,#N/A,FALSE,"IntercoyLiab";#N/A,#N/A,FALSE,"Oseaswsheet";#N/A,#N/A,FALSE,"CGTWsheet"}</definedName>
    <definedName name="wrn.OUTPUT." localSheetId="0" hidden="1">{"DCF","UPSIDE CASE",FALSE,"Sheet1";"DCF","BASE CASE",FALSE,"Sheet1";"DCF","DOWNSIDE CASE",FALSE,"Sheet1"}</definedName>
    <definedName name="wrn.OUTPUT." hidden="1">{"DCF","UPSIDE CASE",FALSE,"Sheet1";"DCF","BASE CASE",FALSE,"Sheet1";"DCF","DOWNSIDE CASE",FALSE,"Sheet1"}</definedName>
    <definedName name="wrn.Print._.All._.A4." localSheetId="0" hidden="1">{"Valuation",#N/A,TRUE,"Valuation Summary";"Financial Statements",#N/A,TRUE,"Results";"Results",#N/A,TRUE,"Results";"Ratios",#N/A,TRUE,"Results";"P2 Summary",#N/A,TRUE,"Results";"Historical data",#N/A,TRUE,"Historical Data";"P1 Inputs",#N/A,TRUE,"Forecast Drivers";"P2 Inputs",#N/A,TRUE,"Forecast Drivers"}</definedName>
    <definedName name="wrn.Print._.All._.A4." hidden="1">{"Valuation",#N/A,TRUE,"Valuation Summary";"Financial Statements",#N/A,TRUE,"Results";"Results",#N/A,TRUE,"Results";"Ratios",#N/A,TRUE,"Results";"P2 Summary",#N/A,TRUE,"Results";"Historical data",#N/A,TRUE,"Historical Data";"P1 Inputs",#N/A,TRUE,"Forecast Drivers";"P2 Inputs",#N/A,TRUE,"Forecast Drivers"}</definedName>
    <definedName name="wrn.Print._.All._.Letter." localSheetId="0" hidden="1">{"Valuation - Letter",#N/A,TRUE,"Valuation Summary";"Financial Statements - Letter",#N/A,TRUE,"Results";"Results - Letter",#N/A,TRUE,"Results";"Ratios - Letter",#N/A,TRUE,"Results";"P2 Summary - Letter",#N/A,TRUE,"Results";"Historical Data - Letter",#N/A,TRUE,"Historical Data";"P1 Inputs - Letter",#N/A,TRUE,"Forecast Drivers";"P2 Inputs - Letter",#N/A,TRUE,"Forecast Drivers"}</definedName>
    <definedName name="wrn.Print._.All._.Letter." hidden="1">{"Valuation - Letter",#N/A,TRUE,"Valuation Summary";"Financial Statements - Letter",#N/A,TRUE,"Results";"Results - Letter",#N/A,TRUE,"Results";"Ratios - Letter",#N/A,TRUE,"Results";"P2 Summary - Letter",#N/A,TRUE,"Results";"Historical Data - Letter",#N/A,TRUE,"Historical Data";"P1 Inputs - Letter",#N/A,TRUE,"Forecast Drivers";"P2 Inputs - Letter",#N/A,TRUE,"Forecast Drivers"}</definedName>
    <definedName name="wrn.Print._.Results._.A4." localSheetId="0" hidden="1">{"Valuation",#N/A,TRUE,"Valuation Summary";"Financial Statements",#N/A,TRUE,"Results";"Results",#N/A,TRUE,"Results";"Ratios",#N/A,TRUE,"Results";"P2 Summary",#N/A,TRUE,"Results"}</definedName>
    <definedName name="wrn.Print._.Results._.A4." hidden="1">{"Valuation",#N/A,TRUE,"Valuation Summary";"Financial Statements",#N/A,TRUE,"Results";"Results",#N/A,TRUE,"Results";"Ratios",#N/A,TRUE,"Results";"P2 Summary",#N/A,TRUE,"Results"}</definedName>
    <definedName name="wrn.Print._.Results._.Letter." localSheetId="0" hidden="1">{"Valuation - Letter",#N/A,TRUE,"Valuation Summary";"Financial Statements - Letter",#N/A,TRUE,"Results";"Results - Letter",#N/A,TRUE,"Results";"Ratios - Letter",#N/A,TRUE,"Results";"P2 Summary - Letter",#N/A,TRUE,"Results"}</definedName>
    <definedName name="wrn.Print._.Results._.Letter." hidden="1">{"Valuation - Letter",#N/A,TRUE,"Valuation Summary";"Financial Statements - Letter",#N/A,TRUE,"Results";"Results - Letter",#N/A,TRUE,"Results";"Ratios - Letter",#N/A,TRUE,"Results";"P2 Summary - Letter",#N/A,TRUE,"Results"}</definedName>
    <definedName name="wrn.tax._.schedules." localSheetId="0" hidden="1">{#N/A,#N/A,FALSE,"Header";#N/A,#N/A,FALSE,"AssetsCost";#N/A,#N/A,FALSE,"AssetsNBV";#N/A,#N/A,FALSE,"AssetsTiming";#N/A,#N/A,FALSE,"TaxDepn";#N/A,#N/A,FALSE,"InvestAllow";#N/A,#N/A,FALSE,"PrimeCost";#N/A,#N/A,FALSE,"Provisions";#N/A,#N/A,FALSE,"DeferredInc";#N/A,#N/A,FALSE,"FITB";#N/A,#N/A,FALSE,"PDIT";#N/A,#N/A,FALSE,"STITAX1";#N/A,#N/A,FALSE,"STITAX2";#N/A,#N/A,FALSE,"STITAX3";#N/A,#N/A,FALSE,"Income";#N/A,#N/A,FALSE,"Dividendsrecd";#N/A,#N/A,FALSE,"IntercoyInterest";#N/A,#N/A,FALSE,"ExemptIncome";#N/A,#N/A,FALSE,"Entertainment";#N/A,#N/A,FALSE,"BasicMethod";#N/A,#N/A,FALSE,"Prepayments";#N/A,#N/A,FALSE,"CGTIndex";#N/A,#N/A,FALSE,"CGTWsheet";#N/A,#N/A,FALSE,"CapGainLoss";#N/A,#N/A,FALSE,"TrfCapLoss";#N/A,#N/A,FALSE,"Stock";#N/A,#N/A,FALSE,"Legals";#N/A,#N/A,FALSE,"SubsDonations";#N/A,#N/A,FALSE,"BadDebts";#N/A,#N/A,FALSE,"Repairs";#N/A,#N/A,FALSE,"Repairs";#N/A,#N/A,FALSE,"Consulting";#N/A,#N/A,FALSE,"Borrowexps";#N/A,#N/A,FALSE,"Royalties";#N/A,#N/A,FALSE,"FinLeaseAdjs";#N/A,#N/A,FALSE,"ForeignExchg";#N/A,#N/A,FALSE,"ForexNotice";#N/A,#N/A,FALSE,"Research";#N/A,#N/A,FALSE,"Extraordinary";#N/A,#N/A,FALSE,"ForeignIncome";#N/A,#N/A,FALSE,"Foreigntaxcrs";#N/A,#N/A,FALSE,"Dividendspaid";#N/A,#N/A,FALSE,"FIFunds";#N/A,#N/A,FALSE,"FrankingAcct";#N/A,#N/A,FALSE,"IntDivletter"}</definedName>
    <definedName name="wrn.tax._.schedules." hidden="1">{#N/A,#N/A,FALSE,"Header";#N/A,#N/A,FALSE,"AssetsCost";#N/A,#N/A,FALSE,"AssetsNBV";#N/A,#N/A,FALSE,"AssetsTiming";#N/A,#N/A,FALSE,"TaxDepn";#N/A,#N/A,FALSE,"InvestAllow";#N/A,#N/A,FALSE,"PrimeCost";#N/A,#N/A,FALSE,"Provisions";#N/A,#N/A,FALSE,"DeferredInc";#N/A,#N/A,FALSE,"FITB";#N/A,#N/A,FALSE,"PDIT";#N/A,#N/A,FALSE,"STITAX1";#N/A,#N/A,FALSE,"STITAX2";#N/A,#N/A,FALSE,"STITAX3";#N/A,#N/A,FALSE,"Income";#N/A,#N/A,FALSE,"Dividendsrecd";#N/A,#N/A,FALSE,"IntercoyInterest";#N/A,#N/A,FALSE,"ExemptIncome";#N/A,#N/A,FALSE,"Entertainment";#N/A,#N/A,FALSE,"BasicMethod";#N/A,#N/A,FALSE,"Prepayments";#N/A,#N/A,FALSE,"CGTIndex";#N/A,#N/A,FALSE,"CGTWsheet";#N/A,#N/A,FALSE,"CapGainLoss";#N/A,#N/A,FALSE,"TrfCapLoss";#N/A,#N/A,FALSE,"Stock";#N/A,#N/A,FALSE,"Legals";#N/A,#N/A,FALSE,"SubsDonations";#N/A,#N/A,FALSE,"BadDebts";#N/A,#N/A,FALSE,"Repairs";#N/A,#N/A,FALSE,"Repairs";#N/A,#N/A,FALSE,"Consulting";#N/A,#N/A,FALSE,"Borrowexps";#N/A,#N/A,FALSE,"Royalties";#N/A,#N/A,FALSE,"FinLeaseAdjs";#N/A,#N/A,FALSE,"ForeignExchg";#N/A,#N/A,FALSE,"ForexNotice";#N/A,#N/A,FALSE,"Research";#N/A,#N/A,FALSE,"Extraordinary";#N/A,#N/A,FALSE,"ForeignIncome";#N/A,#N/A,FALSE,"Foreigntaxcrs";#N/A,#N/A,FALSE,"Dividendspaid";#N/A,#N/A,FALSE,"FIFunds";#N/A,#N/A,FALSE,"FrankingAcct";#N/A,#N/A,FALSE,"IntDivletter"}</definedName>
    <definedName name="wrn.Valuation._.LB." localSheetId="0" hidden="1">{"Assumptions",#N/A,FALSE,"ASSUMPTION";"Cash Minimum",#N/A,FALSE,"ASSUMPTION"}</definedName>
    <definedName name="wrn.Valuation._.LB." hidden="1">{"Assumptions",#N/A,FALSE,"ASSUMPTION";"Cash Minimum",#N/A,FALSE,"ASSUMPTION"}</definedName>
    <definedName name="ww" hidden="1">#REF!</definedName>
    <definedName name="wwwww" localSheetId="0" hidden="1">{"Valuation",#N/A,TRUE,"Valuation Summary";"Financial Statements",#N/A,TRUE,"Results";"Results",#N/A,TRUE,"Results";"Ratios",#N/A,TRUE,"Results";"P2 Summary",#N/A,TRUE,"Results"}</definedName>
    <definedName name="wwwww" hidden="1">{"Valuation",#N/A,TRUE,"Valuation Summary";"Financial Statements",#N/A,TRUE,"Results";"Results",#N/A,TRUE,"Results";"Ratios",#N/A,TRUE,"Results";"P2 Summary",#N/A,TRUE,"Results"}</definedName>
    <definedName name="yy" hidden="1">#REF!</definedName>
    <definedName name="zz" hidden="1">#REF!</definedName>
  </definedNames>
  <calcPr calcId="191029"/>
  <pivotCaches>
    <pivotCache cacheId="0" r:id="rId11"/>
    <pivotCache cacheId="1" r:id="rId12"/>
    <pivotCache cacheId="2" r:id="rId13"/>
    <pivotCache cacheId="3" r:id="rId14"/>
    <pivotCache cacheId="4" r:id="rId15"/>
    <pivotCache cacheId="5" r:id="rId16"/>
    <pivotCache cacheId="6" r:id="rId17"/>
    <pivotCache cacheId="7" r:id="rId18"/>
    <pivotCache cacheId="8" r:id="rId19"/>
  </pivotCaches>
  <extLst>
    <ext xmlns:x14="http://schemas.microsoft.com/office/spreadsheetml/2009/9/main" uri="{876F7934-8845-4945-9796-88D515C7AA90}">
      <x14:pivotCaches>
        <pivotCache cacheId="9" r:id="rId20"/>
      </x14:pivotCaches>
    </ext>
    <ext xmlns:x14="http://schemas.microsoft.com/office/spreadsheetml/2009/9/main" uri="{BBE1A952-AA13-448e-AADC-164F8A28A991}">
      <x14:slicerCaches>
        <x14:slicerCache r:id="rId21"/>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0" r:id="rId22"/>
      </x15:timelineCachePivotCaches>
    </ext>
    <ext xmlns:x15="http://schemas.microsoft.com/office/spreadsheetml/2010/11/main" uri="{D0CA8CA8-9F24-4464-BF8E-62219DCF47F9}">
      <x15:timelineCacheRefs>
        <x15:timelineCacheRef r:id="rId2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4" i="9" l="1"/>
  <c r="A23" i="9"/>
  <c r="A22" i="9"/>
  <c r="A21" i="9"/>
  <c r="A20" i="9"/>
  <c r="A19" i="9"/>
  <c r="A18" i="9"/>
  <c r="A17" i="9"/>
  <c r="A16" i="9"/>
  <c r="A15" i="9"/>
  <c r="A14" i="9"/>
  <c r="A13" i="9"/>
  <c r="A12" i="9"/>
  <c r="A11" i="9"/>
  <c r="A10" i="9"/>
  <c r="A9" i="9"/>
  <c r="A8" i="9"/>
  <c r="A7" i="9"/>
  <c r="A6" i="9"/>
  <c r="A5" i="9"/>
  <c r="A4" i="9"/>
  <c r="A3" i="9"/>
  <c r="A2" i="9"/>
  <c r="B2" i="9"/>
  <c r="C2" i="9"/>
  <c r="D2" i="9"/>
  <c r="B3" i="9"/>
  <c r="C3" i="9"/>
  <c r="D3" i="9"/>
  <c r="B4" i="9"/>
  <c r="C4" i="9"/>
  <c r="D4" i="9"/>
  <c r="B5" i="9"/>
  <c r="C5" i="9"/>
  <c r="D5" i="9"/>
  <c r="B6" i="9"/>
  <c r="C6" i="9"/>
  <c r="D6" i="9"/>
  <c r="B7" i="9"/>
  <c r="C7" i="9"/>
  <c r="D7" i="9"/>
  <c r="B8" i="9"/>
  <c r="C8" i="9"/>
  <c r="D8" i="9"/>
  <c r="B9" i="9"/>
  <c r="C9" i="9"/>
  <c r="D9" i="9"/>
  <c r="B10" i="9"/>
  <c r="C10" i="9"/>
  <c r="D10" i="9"/>
  <c r="B11" i="9"/>
  <c r="C11" i="9"/>
  <c r="D11" i="9"/>
  <c r="B12" i="9"/>
  <c r="C12" i="9"/>
  <c r="D12" i="9"/>
  <c r="B13" i="9"/>
  <c r="C13" i="9"/>
  <c r="D13" i="9"/>
  <c r="B14" i="9"/>
  <c r="C14" i="9"/>
  <c r="D14" i="9"/>
  <c r="B15" i="9"/>
  <c r="C15" i="9"/>
  <c r="D15" i="9"/>
  <c r="B16" i="9"/>
  <c r="C16" i="9"/>
  <c r="D16" i="9"/>
  <c r="B17" i="9"/>
  <c r="C17" i="9"/>
  <c r="D17" i="9"/>
  <c r="B18" i="9"/>
  <c r="C18" i="9"/>
  <c r="D18" i="9"/>
  <c r="B19" i="9"/>
  <c r="C19" i="9"/>
  <c r="D19" i="9"/>
  <c r="B20" i="9"/>
  <c r="C20" i="9"/>
  <c r="D20" i="9"/>
  <c r="B21" i="9"/>
  <c r="C21" i="9"/>
  <c r="D21" i="9"/>
  <c r="B22" i="9"/>
  <c r="C22" i="9"/>
  <c r="D22" i="9"/>
  <c r="B23" i="9"/>
  <c r="C23" i="9"/>
  <c r="D23" i="9"/>
  <c r="B24" i="9"/>
  <c r="C24" i="9"/>
  <c r="D24" i="9"/>
  <c r="B6" i="4"/>
  <c r="B7" i="4"/>
  <c r="B5" i="4"/>
  <c r="B4" i="4"/>
  <c r="B3" i="4"/>
  <c r="B2" i="4"/>
  <c r="B7" i="3"/>
  <c r="B6" i="3"/>
  <c r="B5" i="3"/>
  <c r="B4" i="3"/>
  <c r="B3" i="3"/>
  <c r="B2" i="3"/>
  <c r="AM7" i="4"/>
  <c r="AM6" i="4"/>
  <c r="AM5" i="4"/>
  <c r="AM4" i="4"/>
  <c r="AM3" i="4"/>
  <c r="AM2" i="4"/>
  <c r="AJ3" i="4"/>
  <c r="AJ4" i="4"/>
  <c r="AJ5" i="4"/>
  <c r="AJ6" i="4"/>
  <c r="AJ7" i="4"/>
  <c r="AJ2" i="4"/>
  <c r="AF7" i="4"/>
  <c r="AE7" i="4"/>
  <c r="AF6" i="4"/>
  <c r="AE6" i="4"/>
  <c r="AF5" i="4"/>
  <c r="AE5" i="4"/>
  <c r="AF4" i="4"/>
  <c r="AE4" i="4"/>
  <c r="AF3" i="4"/>
  <c r="AE3" i="4"/>
  <c r="AF2" i="4"/>
  <c r="AE2" i="4"/>
  <c r="AC7" i="4"/>
  <c r="AB7" i="4"/>
  <c r="AC6" i="4"/>
  <c r="AB6" i="4"/>
  <c r="AC5" i="4"/>
  <c r="AB5" i="4"/>
  <c r="AC4" i="4"/>
  <c r="AB4" i="4"/>
  <c r="AC3" i="4"/>
  <c r="AB3" i="4"/>
  <c r="AC2" i="4"/>
  <c r="AB2" i="4"/>
  <c r="Z7" i="4"/>
  <c r="Y7" i="4"/>
  <c r="Z6" i="4"/>
  <c r="Y6" i="4"/>
  <c r="Z5" i="4"/>
  <c r="Y5" i="4"/>
  <c r="Z4" i="4"/>
  <c r="Y4" i="4"/>
  <c r="Z3" i="4"/>
  <c r="Y3" i="4"/>
  <c r="Z2" i="4"/>
  <c r="Y2" i="4"/>
  <c r="W7" i="4"/>
  <c r="W6" i="4"/>
  <c r="W5" i="4"/>
  <c r="W4" i="4"/>
  <c r="W3" i="4"/>
  <c r="W2" i="4"/>
  <c r="T7" i="4"/>
  <c r="T6" i="4"/>
  <c r="T5" i="4"/>
  <c r="T4" i="4"/>
  <c r="T3" i="4"/>
  <c r="T2" i="4"/>
  <c r="Q7" i="4"/>
  <c r="Q6" i="4"/>
  <c r="Q5" i="4"/>
  <c r="Q4" i="4"/>
  <c r="Q3" i="4"/>
  <c r="Q2" i="4"/>
  <c r="N3" i="4"/>
  <c r="N4" i="4"/>
  <c r="N5" i="4"/>
  <c r="N6" i="4"/>
  <c r="N7" i="4"/>
  <c r="N2" i="4"/>
  <c r="K7" i="4"/>
  <c r="K6" i="4"/>
  <c r="K5" i="4"/>
  <c r="K4" i="4"/>
  <c r="K3" i="4"/>
  <c r="K2" i="4"/>
  <c r="H7" i="4"/>
  <c r="H6" i="4"/>
  <c r="H5" i="4"/>
  <c r="H4" i="4"/>
  <c r="H3" i="4"/>
  <c r="H2" i="4"/>
  <c r="F7" i="4"/>
  <c r="F6" i="4"/>
  <c r="F5" i="4"/>
  <c r="F4" i="4"/>
  <c r="F3" i="4"/>
  <c r="F2" i="4"/>
  <c r="F7" i="8"/>
  <c r="F6" i="8"/>
  <c r="F5" i="8"/>
  <c r="F4" i="8"/>
  <c r="F3" i="8"/>
  <c r="F2" i="8"/>
  <c r="E7" i="8"/>
  <c r="E6" i="8"/>
  <c r="E5" i="8"/>
  <c r="E4" i="8"/>
  <c r="E3" i="8"/>
  <c r="E2" i="8"/>
  <c r="C2" i="8"/>
  <c r="D7" i="4"/>
  <c r="J7" i="4" s="1"/>
  <c r="D6" i="4"/>
  <c r="J6" i="4" s="1"/>
  <c r="D5" i="4"/>
  <c r="J5" i="4" s="1"/>
  <c r="D4" i="4"/>
  <c r="E4" i="4" s="1"/>
  <c r="D3" i="4"/>
  <c r="J3" i="4" s="1"/>
  <c r="D2" i="4"/>
  <c r="E2" i="4" s="1"/>
  <c r="J49" i="7"/>
  <c r="J48" i="7"/>
  <c r="J47" i="7"/>
  <c r="J46" i="7"/>
  <c r="J45" i="7"/>
  <c r="J44" i="7"/>
  <c r="J43" i="7"/>
  <c r="J42" i="7"/>
  <c r="J41" i="7"/>
  <c r="J40" i="7"/>
  <c r="J39" i="7"/>
  <c r="J38" i="7"/>
  <c r="J37" i="7"/>
  <c r="J36" i="7"/>
  <c r="J35" i="7"/>
  <c r="J34" i="7"/>
  <c r="J33" i="7"/>
  <c r="J32" i="7"/>
  <c r="J31" i="7"/>
  <c r="J30" i="7"/>
  <c r="J29" i="7"/>
  <c r="J28" i="7"/>
  <c r="J27" i="7"/>
  <c r="J26" i="7"/>
  <c r="J25" i="7"/>
  <c r="J24" i="7"/>
  <c r="J23" i="7"/>
  <c r="J22" i="7"/>
  <c r="J21" i="7"/>
  <c r="J20" i="7"/>
  <c r="J19" i="7"/>
  <c r="J18" i="7"/>
  <c r="J17" i="7"/>
  <c r="J16" i="7"/>
  <c r="J15" i="7"/>
  <c r="J14" i="7"/>
  <c r="J13" i="7"/>
  <c r="J12" i="7"/>
  <c r="J11" i="7"/>
  <c r="J10" i="7"/>
  <c r="J9" i="7"/>
  <c r="J8" i="7"/>
  <c r="J7" i="7"/>
  <c r="J6" i="7"/>
  <c r="J5" i="7"/>
  <c r="J4" i="7"/>
  <c r="J3" i="7"/>
  <c r="J2" i="7"/>
  <c r="H49" i="7"/>
  <c r="H48" i="7"/>
  <c r="H47" i="7"/>
  <c r="H46" i="7"/>
  <c r="H45" i="7"/>
  <c r="H44" i="7"/>
  <c r="H43" i="7"/>
  <c r="H42" i="7"/>
  <c r="H41" i="7"/>
  <c r="H40" i="7"/>
  <c r="H39" i="7"/>
  <c r="H38" i="7"/>
  <c r="H37" i="7"/>
  <c r="H36" i="7"/>
  <c r="H35" i="7"/>
  <c r="H34" i="7"/>
  <c r="H33" i="7"/>
  <c r="H32" i="7"/>
  <c r="H31" i="7"/>
  <c r="H30" i="7"/>
  <c r="H29" i="7"/>
  <c r="H28" i="7"/>
  <c r="H27" i="7"/>
  <c r="H26" i="7"/>
  <c r="H25" i="7"/>
  <c r="H24" i="7"/>
  <c r="H23" i="7"/>
  <c r="H22" i="7"/>
  <c r="H21" i="7"/>
  <c r="H20" i="7"/>
  <c r="H19" i="7"/>
  <c r="H18" i="7"/>
  <c r="H17" i="7"/>
  <c r="H16" i="7"/>
  <c r="H15" i="7"/>
  <c r="H14" i="7"/>
  <c r="H13" i="7"/>
  <c r="H12" i="7"/>
  <c r="H11" i="7"/>
  <c r="H10" i="7"/>
  <c r="H9" i="7"/>
  <c r="H8" i="7"/>
  <c r="H7" i="7"/>
  <c r="H6" i="7"/>
  <c r="H5" i="7"/>
  <c r="H4" i="7"/>
  <c r="H3" i="7"/>
  <c r="H2" i="7"/>
  <c r="I31" i="7"/>
  <c r="I30" i="7"/>
  <c r="I29" i="7"/>
  <c r="I28" i="7"/>
  <c r="I27" i="7"/>
  <c r="I26" i="7"/>
  <c r="I25" i="7"/>
  <c r="I24" i="7"/>
  <c r="I23" i="7"/>
  <c r="I22" i="7"/>
  <c r="I21" i="7"/>
  <c r="I20" i="7"/>
  <c r="I19" i="7"/>
  <c r="I18" i="7"/>
  <c r="I17" i="7"/>
  <c r="I16" i="7"/>
  <c r="I15" i="7"/>
  <c r="I14" i="7"/>
  <c r="I13" i="7"/>
  <c r="I12" i="7"/>
  <c r="I11" i="7"/>
  <c r="I10" i="7"/>
  <c r="I9" i="7"/>
  <c r="I8" i="7"/>
  <c r="I7" i="7"/>
  <c r="I6" i="7"/>
  <c r="I5" i="7"/>
  <c r="I4" i="7"/>
  <c r="I3" i="7"/>
  <c r="I2" i="7"/>
  <c r="F7" i="3"/>
  <c r="F6" i="3"/>
  <c r="F5" i="3"/>
  <c r="F4" i="3"/>
  <c r="F3" i="3"/>
  <c r="F2" i="3"/>
  <c r="E7" i="3"/>
  <c r="E6" i="3"/>
  <c r="E5" i="3"/>
  <c r="E4" i="3"/>
  <c r="E3" i="3"/>
  <c r="E2" i="3"/>
  <c r="P43" i="5"/>
  <c r="N43" i="5"/>
  <c r="P42" i="5"/>
  <c r="N42" i="5"/>
  <c r="P41" i="5"/>
  <c r="N41" i="5"/>
  <c r="P40" i="5"/>
  <c r="N40" i="5"/>
  <c r="P39" i="5"/>
  <c r="N39" i="5"/>
  <c r="P38" i="5"/>
  <c r="N38" i="5"/>
  <c r="P37" i="5"/>
  <c r="N37" i="5"/>
  <c r="P36" i="5"/>
  <c r="N36" i="5"/>
  <c r="P35" i="5"/>
  <c r="N35" i="5"/>
  <c r="P34" i="5"/>
  <c r="N34" i="5"/>
  <c r="P33" i="5"/>
  <c r="N33" i="5"/>
  <c r="P32" i="5"/>
  <c r="N32" i="5"/>
  <c r="P31" i="5"/>
  <c r="N31" i="5"/>
  <c r="P30" i="5"/>
  <c r="N30" i="5"/>
  <c r="P29" i="5"/>
  <c r="N29" i="5"/>
  <c r="P28" i="5"/>
  <c r="N28" i="5"/>
  <c r="P27" i="5"/>
  <c r="N27" i="5"/>
  <c r="P26" i="5"/>
  <c r="N26" i="5"/>
  <c r="P25" i="5"/>
  <c r="N25" i="5"/>
  <c r="P24" i="5"/>
  <c r="N24" i="5"/>
  <c r="P23" i="5"/>
  <c r="N23" i="5"/>
  <c r="P22" i="5"/>
  <c r="N22" i="5"/>
  <c r="P21" i="5"/>
  <c r="N21" i="5"/>
  <c r="P20" i="5"/>
  <c r="N20" i="5"/>
  <c r="P19" i="5"/>
  <c r="N19" i="5"/>
  <c r="P18" i="5"/>
  <c r="N18" i="5"/>
  <c r="P17" i="5"/>
  <c r="N17" i="5"/>
  <c r="P16" i="5"/>
  <c r="N16" i="5"/>
  <c r="P15" i="5"/>
  <c r="N15" i="5"/>
  <c r="P14" i="5"/>
  <c r="N14" i="5"/>
  <c r="P13" i="5"/>
  <c r="N13" i="5"/>
  <c r="P12" i="5"/>
  <c r="N12" i="5"/>
  <c r="P11" i="5"/>
  <c r="N11" i="5"/>
  <c r="P10" i="5"/>
  <c r="N10" i="5"/>
  <c r="P9" i="5"/>
  <c r="N9" i="5"/>
  <c r="P8" i="5"/>
  <c r="N8" i="5"/>
  <c r="P7" i="5"/>
  <c r="N7" i="5"/>
  <c r="P6" i="5"/>
  <c r="N6" i="5"/>
  <c r="P5" i="5"/>
  <c r="N5" i="5"/>
  <c r="P4" i="5"/>
  <c r="N4" i="5"/>
  <c r="P3" i="5"/>
  <c r="N3" i="5"/>
  <c r="P2" i="5"/>
  <c r="N2" i="5"/>
  <c r="AG5" i="4" l="1"/>
  <c r="I35" i="7"/>
  <c r="K35" i="7" s="1"/>
  <c r="I37" i="7"/>
  <c r="K37" i="7" s="1"/>
  <c r="K4" i="7"/>
  <c r="K12" i="7"/>
  <c r="K20" i="7"/>
  <c r="K28" i="7"/>
  <c r="I46" i="7"/>
  <c r="K46" i="7" s="1"/>
  <c r="AG7" i="4"/>
  <c r="AD2" i="4"/>
  <c r="AA2" i="4"/>
  <c r="AA6" i="4"/>
  <c r="AG6" i="4"/>
  <c r="K8" i="7"/>
  <c r="K16" i="7"/>
  <c r="K24" i="7"/>
  <c r="I34" i="7"/>
  <c r="K34" i="7" s="1"/>
  <c r="I42" i="7"/>
  <c r="K42" i="7" s="1"/>
  <c r="I45" i="7"/>
  <c r="K45" i="7" s="1"/>
  <c r="I38" i="7"/>
  <c r="K38" i="7" s="1"/>
  <c r="I39" i="7"/>
  <c r="K39" i="7" s="1"/>
  <c r="I47" i="7"/>
  <c r="K47" i="7" s="1"/>
  <c r="L7" i="7"/>
  <c r="L15" i="7"/>
  <c r="L23" i="7"/>
  <c r="L31" i="7"/>
  <c r="L39" i="7"/>
  <c r="L47" i="7"/>
  <c r="AG3" i="4"/>
  <c r="I32" i="7"/>
  <c r="K32" i="7" s="1"/>
  <c r="I40" i="7"/>
  <c r="K40" i="7" s="1"/>
  <c r="I48" i="7"/>
  <c r="K48" i="7" s="1"/>
  <c r="L8" i="7"/>
  <c r="L16" i="7"/>
  <c r="L24" i="7"/>
  <c r="L32" i="7"/>
  <c r="L48" i="7"/>
  <c r="AA4" i="4"/>
  <c r="AD6" i="4"/>
  <c r="I33" i="7"/>
  <c r="K33" i="7" s="1"/>
  <c r="I41" i="7"/>
  <c r="K41" i="7" s="1"/>
  <c r="I49" i="7"/>
  <c r="K49" i="7" s="1"/>
  <c r="L9" i="7"/>
  <c r="L17" i="7"/>
  <c r="L25" i="7"/>
  <c r="L33" i="7"/>
  <c r="AG4" i="4"/>
  <c r="L34" i="7"/>
  <c r="L42" i="7"/>
  <c r="AD3" i="4"/>
  <c r="AD7" i="4"/>
  <c r="L37" i="7"/>
  <c r="I43" i="7"/>
  <c r="K43" i="7" s="1"/>
  <c r="L3" i="7"/>
  <c r="L11" i="7"/>
  <c r="L19" i="7"/>
  <c r="L27" i="7"/>
  <c r="L35" i="7"/>
  <c r="L43" i="7"/>
  <c r="AD5" i="4"/>
  <c r="I36" i="7"/>
  <c r="K36" i="7" s="1"/>
  <c r="I44" i="7"/>
  <c r="K44" i="7" s="1"/>
  <c r="L4" i="7"/>
  <c r="L12" i="7"/>
  <c r="L20" i="7"/>
  <c r="L28" i="7"/>
  <c r="AD4" i="4"/>
  <c r="K5" i="7"/>
  <c r="K13" i="7"/>
  <c r="K21" i="7"/>
  <c r="K29" i="7"/>
  <c r="K6" i="7"/>
  <c r="K14" i="7"/>
  <c r="K22" i="7"/>
  <c r="K30" i="7"/>
  <c r="K2" i="7"/>
  <c r="K10" i="7"/>
  <c r="K18" i="7"/>
  <c r="K26" i="7"/>
  <c r="L36" i="7"/>
  <c r="L44" i="7"/>
  <c r="K25" i="7"/>
  <c r="K17" i="7"/>
  <c r="K9" i="7"/>
  <c r="L5" i="7"/>
  <c r="L13" i="7"/>
  <c r="L21" i="7"/>
  <c r="L29" i="7"/>
  <c r="L45" i="7"/>
  <c r="L6" i="7"/>
  <c r="L14" i="7"/>
  <c r="L22" i="7"/>
  <c r="L30" i="7"/>
  <c r="L38" i="7"/>
  <c r="L46" i="7"/>
  <c r="K31" i="7"/>
  <c r="K23" i="7"/>
  <c r="K15" i="7"/>
  <c r="K7" i="7"/>
  <c r="L40" i="7"/>
  <c r="L41" i="7"/>
  <c r="L49" i="7"/>
  <c r="L2" i="7"/>
  <c r="L10" i="7"/>
  <c r="L18" i="7"/>
  <c r="L26" i="7"/>
  <c r="K27" i="7"/>
  <c r="K19" i="7"/>
  <c r="K11" i="7"/>
  <c r="K3" i="7"/>
  <c r="AI4" i="4"/>
  <c r="AK4" i="4" s="1"/>
  <c r="AL6" i="4"/>
  <c r="AN6" i="4" s="1"/>
  <c r="AA5" i="4"/>
  <c r="AI5" i="4"/>
  <c r="AK5" i="4" s="1"/>
  <c r="AL7" i="4"/>
  <c r="AN7" i="4" s="1"/>
  <c r="AI6" i="4"/>
  <c r="AK6" i="4" s="1"/>
  <c r="AI7" i="4"/>
  <c r="AK7" i="4" s="1"/>
  <c r="AL2" i="4"/>
  <c r="AN2" i="4" s="1"/>
  <c r="AA3" i="4"/>
  <c r="AA7" i="4"/>
  <c r="AL3" i="4"/>
  <c r="AN3" i="4" s="1"/>
  <c r="AI2" i="4"/>
  <c r="AK2" i="4" s="1"/>
  <c r="AL4" i="4"/>
  <c r="AN4" i="4" s="1"/>
  <c r="AI3" i="4"/>
  <c r="AK3" i="4" s="1"/>
  <c r="AL5" i="4"/>
  <c r="AN5" i="4" s="1"/>
  <c r="AG2" i="4"/>
  <c r="I4" i="4"/>
  <c r="L3" i="4"/>
  <c r="L5" i="4"/>
  <c r="G2" i="4"/>
  <c r="L6" i="4"/>
  <c r="L7" i="4"/>
  <c r="I6" i="4"/>
  <c r="I7" i="4"/>
  <c r="I2" i="4"/>
  <c r="I5" i="4"/>
  <c r="I3" i="4"/>
  <c r="G4" i="4"/>
  <c r="M6" i="4"/>
  <c r="O6" i="4" s="1"/>
  <c r="S2" i="4"/>
  <c r="U2" i="4" s="1"/>
  <c r="V4" i="4"/>
  <c r="X4" i="4" s="1"/>
  <c r="M7" i="4"/>
  <c r="O7" i="4" s="1"/>
  <c r="S3" i="4"/>
  <c r="U3" i="4" s="1"/>
  <c r="V5" i="4"/>
  <c r="X5" i="4" s="1"/>
  <c r="P2" i="4"/>
  <c r="R2" i="4" s="1"/>
  <c r="S4" i="4"/>
  <c r="U4" i="4" s="1"/>
  <c r="V6" i="4"/>
  <c r="X6" i="4" s="1"/>
  <c r="E3" i="4"/>
  <c r="G3" i="4" s="1"/>
  <c r="P3" i="4"/>
  <c r="R3" i="4" s="1"/>
  <c r="S5" i="4"/>
  <c r="U5" i="4" s="1"/>
  <c r="V7" i="4"/>
  <c r="X7" i="4" s="1"/>
  <c r="M2" i="4"/>
  <c r="O2" i="4" s="1"/>
  <c r="P4" i="4"/>
  <c r="R4" i="4" s="1"/>
  <c r="S6" i="4"/>
  <c r="U6" i="4" s="1"/>
  <c r="M3" i="4"/>
  <c r="O3" i="4" s="1"/>
  <c r="P5" i="4"/>
  <c r="R5" i="4" s="1"/>
  <c r="S7" i="4"/>
  <c r="U7" i="4" s="1"/>
  <c r="M5" i="4"/>
  <c r="O5" i="4" s="1"/>
  <c r="P7" i="4"/>
  <c r="R7" i="4" s="1"/>
  <c r="M4" i="4"/>
  <c r="O4" i="4" s="1"/>
  <c r="P6" i="4"/>
  <c r="R6" i="4" s="1"/>
  <c r="V2" i="4"/>
  <c r="X2" i="4" s="1"/>
  <c r="V3" i="4"/>
  <c r="X3" i="4" s="1"/>
  <c r="E5" i="4"/>
  <c r="G5" i="4" s="1"/>
  <c r="E6" i="4"/>
  <c r="G6" i="4" s="1"/>
  <c r="E7" i="4"/>
  <c r="G7" i="4" s="1"/>
  <c r="J2" i="4"/>
  <c r="L2" i="4" s="1"/>
  <c r="J4" i="4"/>
  <c r="L4" i="4" s="1"/>
  <c r="AH2" i="4" l="1"/>
  <c r="AH6" i="4"/>
  <c r="AH3" i="4"/>
  <c r="AH4" i="4"/>
  <c r="AH7" i="4"/>
  <c r="AH5" i="4"/>
  <c r="D7" i="3" l="1"/>
  <c r="D6" i="3"/>
  <c r="D5" i="3"/>
  <c r="D4" i="3"/>
  <c r="D3" i="3"/>
  <c r="D2" i="3"/>
  <c r="G9" i="1"/>
  <c r="F9" i="1"/>
  <c r="G8" i="1"/>
  <c r="F8" i="1"/>
  <c r="G7" i="1"/>
  <c r="F7" i="1"/>
  <c r="G6" i="1"/>
  <c r="F6" i="1"/>
  <c r="G5" i="1"/>
  <c r="F5" i="1"/>
  <c r="G4" i="1"/>
  <c r="F4" i="1"/>
  <c r="G3" i="1"/>
  <c r="F3" i="1"/>
  <c r="G2" i="1"/>
  <c r="F2" i="1"/>
  <c r="D9" i="1"/>
  <c r="D8" i="1"/>
  <c r="D7" i="1"/>
  <c r="D6" i="1"/>
  <c r="D5" i="1"/>
  <c r="D4" i="1"/>
  <c r="D3" i="1"/>
  <c r="D2" i="1"/>
  <c r="E9" i="1"/>
  <c r="E8" i="1"/>
  <c r="E7" i="1"/>
  <c r="E6" i="1"/>
  <c r="E5" i="1"/>
  <c r="E4" i="1"/>
  <c r="E3" i="1"/>
  <c r="E2" i="1"/>
  <c r="C9" i="1"/>
  <c r="C8" i="1"/>
  <c r="C7" i="1"/>
  <c r="C6" i="1"/>
  <c r="C5" i="1"/>
  <c r="C4" i="1"/>
  <c r="C3" i="1"/>
  <c r="C2" i="1"/>
  <c r="F10" i="1" l="1"/>
  <c r="E10" i="1"/>
  <c r="G10" i="1"/>
  <c r="C10" i="1"/>
  <c r="D10" i="1"/>
  <c r="J5" i="1"/>
  <c r="L5" i="1"/>
  <c r="I3" i="1"/>
  <c r="I4" i="1"/>
  <c r="I8" i="1"/>
  <c r="J8" i="1"/>
  <c r="I5" i="1"/>
  <c r="I2" i="1"/>
  <c r="I6" i="1"/>
  <c r="I7" i="1"/>
  <c r="I9" i="1"/>
  <c r="H6" i="1"/>
  <c r="K6" i="1" s="1"/>
  <c r="H2" i="3"/>
  <c r="G2" i="3"/>
  <c r="H3" i="3"/>
  <c r="G3" i="3"/>
  <c r="H4" i="3"/>
  <c r="G4" i="3"/>
  <c r="G5" i="3"/>
  <c r="H5" i="3"/>
  <c r="H6" i="3"/>
  <c r="G6" i="3"/>
  <c r="H7" i="3"/>
  <c r="G7" i="3"/>
  <c r="J3" i="1"/>
  <c r="J7" i="1"/>
  <c r="H4" i="1"/>
  <c r="K4" i="1" s="1"/>
  <c r="L8" i="1"/>
  <c r="H5" i="1"/>
  <c r="K5" i="1" s="1"/>
  <c r="L9" i="1"/>
  <c r="H8" i="1"/>
  <c r="K8" i="1" s="1"/>
  <c r="L3" i="1"/>
  <c r="L2" i="1"/>
  <c r="J6" i="1"/>
  <c r="J4" i="1"/>
  <c r="J9" i="1"/>
  <c r="H7" i="1"/>
  <c r="K7" i="1" s="1"/>
  <c r="L4" i="1"/>
  <c r="H9" i="1"/>
  <c r="K9" i="1" s="1"/>
  <c r="L6" i="1"/>
  <c r="H2" i="1"/>
  <c r="L7" i="1"/>
  <c r="H3" i="1"/>
  <c r="K3" i="1" s="1"/>
  <c r="J2" i="1"/>
  <c r="K2" i="1"/>
  <c r="L10" i="1" l="1"/>
  <c r="J10" i="1"/>
  <c r="I10" i="1"/>
  <c r="H10" i="1"/>
  <c r="K10" i="1" s="1"/>
  <c r="I7" i="3"/>
  <c r="I5" i="3"/>
  <c r="I6" i="3"/>
  <c r="I4" i="3"/>
  <c r="I3" i="3"/>
  <c r="I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D002F3C-C88F-4267-B287-9A8AEA81C148}" keepAlive="1" name="10.40.30.204 SuperdashTab Model" type="5" refreshedVersion="8" saveData="1">
    <dbPr connection="Provider=MSOLAP.8;Integrated Security=SSPI;Persist Security Info=True;Initial Catalog=SuperdashTab;Data Source=Superdash1.garudafood.co.id;MDX Compatibility=1;Safety Options=2;MDX Missing Member Mode=Error;Update Isolation Level=2" command="Model" commandType="1"/>
    <olapPr sendLocale="1" rowDrillCount="1000"/>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9">
    <s v="10.40.30.204 SuperdashTab Model"/>
    <s v="{[Dim_Region].[Workplace Office].&amp;[Depo Tanjung]}"/>
    <s v="{[Dim_Period].[Period YMWD].[All]}"/>
    <s v="{[Dim_Period].[Period YMWD].[Year].&amp;[2025].&amp;[Jun 2025]}"/>
    <s v="{[NewGroupChannel].[BPC_Channel].[All]}"/>
    <s v="{[NewGroupChannel].[BPC_Channel].&amp;[WHOLESALER]}"/>
    <s v="{[NewGroupChannel].[BPC_Channel].&amp;[Others],[NewGroupChannel].[BPC_Channel].&amp;[RETAIL]}"/>
    <s v="{[NewGroupChannel].[BPC_Channel].&amp;[MTI]}"/>
    <s v="{[Dim_Product].[Product].[All]}"/>
  </metadataStrings>
  <mdxMetadata count="8">
    <mdx n="0" f="s">
      <ms ns="1" c="0"/>
    </mdx>
    <mdx n="0" f="s">
      <ms ns="2" c="0"/>
    </mdx>
    <mdx n="0" f="s">
      <ms ns="3" c="0"/>
    </mdx>
    <mdx n="0" f="s">
      <ms ns="4" c="0"/>
    </mdx>
    <mdx n="0" f="s">
      <ms ns="5" c="0"/>
    </mdx>
    <mdx n="0" f="s">
      <ms ns="6" c="0"/>
    </mdx>
    <mdx n="0" f="s">
      <ms ns="7" c="0"/>
    </mdx>
    <mdx n="0" f="s">
      <ms ns="8" c="0"/>
    </mdx>
  </mdxMetadata>
  <valueMetadata count="8">
    <bk>
      <rc t="1" v="0"/>
    </bk>
    <bk>
      <rc t="1" v="1"/>
    </bk>
    <bk>
      <rc t="1" v="2"/>
    </bk>
    <bk>
      <rc t="1" v="3"/>
    </bk>
    <bk>
      <rc t="1" v="4"/>
    </bk>
    <bk>
      <rc t="1" v="5"/>
    </bk>
    <bk>
      <rc t="1" v="6"/>
    </bk>
    <bk>
      <rc t="1" v="7"/>
    </bk>
  </valueMetadata>
</metadata>
</file>

<file path=xl/sharedStrings.xml><?xml version="1.0" encoding="utf-8"?>
<sst xmlns="http://schemas.openxmlformats.org/spreadsheetml/2006/main" count="1677" uniqueCount="188">
  <si>
    <t>LOB</t>
  </si>
  <si>
    <t>LY</t>
  </si>
  <si>
    <t>LM</t>
  </si>
  <si>
    <t>3LM</t>
  </si>
  <si>
    <t>BP</t>
  </si>
  <si>
    <t>Actual</t>
  </si>
  <si>
    <t>Workplace Office</t>
  </si>
  <si>
    <t>Depo Tanjung</t>
  </si>
  <si>
    <t>Period YMWD</t>
  </si>
  <si>
    <t>All</t>
  </si>
  <si>
    <t>Row Labels</t>
  </si>
  <si>
    <t>Total targetExValue</t>
  </si>
  <si>
    <t>NetSalesPKD</t>
  </si>
  <si>
    <t>GPPJ</t>
  </si>
  <si>
    <t>GEN</t>
  </si>
  <si>
    <t>GBS</t>
  </si>
  <si>
    <t>MBR</t>
  </si>
  <si>
    <t>HGJ</t>
  </si>
  <si>
    <t>RANS</t>
  </si>
  <si>
    <t>GSJ</t>
  </si>
  <si>
    <t>ABBOTT</t>
  </si>
  <si>
    <t>Grand Total</t>
  </si>
  <si>
    <t>Jun 2025</t>
  </si>
  <si>
    <t>AVG NetSalesPKD L3M</t>
  </si>
  <si>
    <t>Column Labels</t>
  </si>
  <si>
    <t>2024</t>
  </si>
  <si>
    <t>2025</t>
  </si>
  <si>
    <t>BE</t>
  </si>
  <si>
    <t>Gap</t>
  </si>
  <si>
    <t>vs LY</t>
  </si>
  <si>
    <t>vs 3LM</t>
  </si>
  <si>
    <t>vs LM</t>
  </si>
  <si>
    <t>vs BP</t>
  </si>
  <si>
    <t>Nama Salesman</t>
  </si>
  <si>
    <t>Target</t>
  </si>
  <si>
    <t>Ach</t>
  </si>
  <si>
    <t>Rank</t>
  </si>
  <si>
    <t>Asman</t>
  </si>
  <si>
    <t>Hindra</t>
  </si>
  <si>
    <t>Muhammad Tamrin</t>
  </si>
  <si>
    <t>Rahmani</t>
  </si>
  <si>
    <t>Robianor</t>
  </si>
  <si>
    <t>Sopian Sauri</t>
  </si>
  <si>
    <t>szDepartment_Desc</t>
  </si>
  <si>
    <t>(Multiple Items)</t>
  </si>
  <si>
    <t>Tipe Salesman</t>
  </si>
  <si>
    <t>Sales Representative Mix Yudistira</t>
  </si>
  <si>
    <t>Sales Representative Retailer Yudistira</t>
  </si>
  <si>
    <t>szName</t>
  </si>
  <si>
    <t>Kalimantan</t>
  </si>
  <si>
    <t>0172</t>
  </si>
  <si>
    <t>017200519965</t>
  </si>
  <si>
    <t>Kisman Pidu</t>
  </si>
  <si>
    <t>017210032876</t>
  </si>
  <si>
    <t>ADD</t>
  </si>
  <si>
    <t>OTHERS</t>
  </si>
  <si>
    <t>GPPJ-B</t>
  </si>
  <si>
    <t>GPPJ-A</t>
  </si>
  <si>
    <t>017210036369</t>
  </si>
  <si>
    <t>017210037632</t>
  </si>
  <si>
    <t>017210037713</t>
  </si>
  <si>
    <t>017210037897</t>
  </si>
  <si>
    <t>017210038077</t>
  </si>
  <si>
    <t>ACV</t>
  </si>
  <si>
    <t>90101223201100</t>
  </si>
  <si>
    <t>CREAM8</t>
  </si>
  <si>
    <t>90103211170100</t>
  </si>
  <si>
    <t>OKKY MAXX</t>
  </si>
  <si>
    <t>90101111607100</t>
  </si>
  <si>
    <t>ORBM</t>
  </si>
  <si>
    <t>90101232167101</t>
  </si>
  <si>
    <t>WCG2L</t>
  </si>
  <si>
    <t>96201511601103</t>
  </si>
  <si>
    <t>SKMB50</t>
  </si>
  <si>
    <t>Principle</t>
  </si>
  <si>
    <t>CR</t>
  </si>
  <si>
    <t>CA</t>
  </si>
  <si>
    <t>EC</t>
  </si>
  <si>
    <t>PC</t>
  </si>
  <si>
    <t>T.AvgSKU</t>
  </si>
  <si>
    <t>Mtd ActualCR</t>
  </si>
  <si>
    <t>Effective Call</t>
  </si>
  <si>
    <t>Avg PC per Day</t>
  </si>
  <si>
    <t>Avg EC per Day</t>
  </si>
  <si>
    <t>Avg SKU Per Customer</t>
  </si>
  <si>
    <t>Tipe</t>
  </si>
  <si>
    <t>Sales Representative Wholesaler Arjuna</t>
  </si>
  <si>
    <t>Sales Representative Wholesaler Bima</t>
  </si>
  <si>
    <t>Sales Representative Retail Arjuna</t>
  </si>
  <si>
    <t>Sales Representative Retail Bima</t>
  </si>
  <si>
    <t>AC</t>
  </si>
  <si>
    <t>ET</t>
  </si>
  <si>
    <t>A.CR</t>
  </si>
  <si>
    <t>T.CR</t>
  </si>
  <si>
    <t>A.CA</t>
  </si>
  <si>
    <t>Ach_CA</t>
  </si>
  <si>
    <t>T.PC</t>
  </si>
  <si>
    <t>A.PC</t>
  </si>
  <si>
    <t>T.EC</t>
  </si>
  <si>
    <t>A.EC</t>
  </si>
  <si>
    <t>Ach_EC</t>
  </si>
  <si>
    <t>A.AvgSKU</t>
  </si>
  <si>
    <t>Ach_AvgSKU</t>
  </si>
  <si>
    <t>Ach_PC</t>
  </si>
  <si>
    <t>T.AC</t>
  </si>
  <si>
    <t>A.AC</t>
  </si>
  <si>
    <t>Ach_AC</t>
  </si>
  <si>
    <t>T.ET</t>
  </si>
  <si>
    <t>A.ET</t>
  </si>
  <si>
    <t>Ach_ET</t>
  </si>
  <si>
    <t>AvgSKU</t>
  </si>
  <si>
    <t>GP_GPPJ+GEN</t>
  </si>
  <si>
    <t>GP_GBS+OTHERS</t>
  </si>
  <si>
    <t>Ach_CR</t>
  </si>
  <si>
    <t>Avg AC per Day</t>
  </si>
  <si>
    <t>Effective Transaksi</t>
  </si>
  <si>
    <t>CA1000K</t>
  </si>
  <si>
    <t>BPC_Channel</t>
  </si>
  <si>
    <t>WHOLESALER</t>
  </si>
  <si>
    <t>CA 200K</t>
  </si>
  <si>
    <t>CA500K</t>
  </si>
  <si>
    <t>MTI</t>
  </si>
  <si>
    <t>T.CAProdW</t>
  </si>
  <si>
    <t>A.CAProdW</t>
  </si>
  <si>
    <t>Ach_CAProdW</t>
  </si>
  <si>
    <t>T.CAProdR</t>
  </si>
  <si>
    <t>A.CAProdR</t>
  </si>
  <si>
    <t>Ach_CAProdR</t>
  </si>
  <si>
    <t>T.CAProdM</t>
  </si>
  <si>
    <t>A.CAProdM</t>
  </si>
  <si>
    <t>Ach_CAProdM</t>
  </si>
  <si>
    <t>Ach_CAProdAll</t>
  </si>
  <si>
    <t>T.GPFood</t>
  </si>
  <si>
    <t>T.GPOthers</t>
  </si>
  <si>
    <t>A.GPOthers</t>
  </si>
  <si>
    <t>Ach_GPFood</t>
  </si>
  <si>
    <t>A.GPFood</t>
  </si>
  <si>
    <t>Ach_GPOthers</t>
  </si>
  <si>
    <t>Actual GP</t>
  </si>
  <si>
    <t>PwC_Grp4</t>
  </si>
  <si>
    <t>GBS &amp; OTHERS</t>
  </si>
  <si>
    <t>GPPJ &amp; GEN</t>
  </si>
  <si>
    <t>NIK</t>
  </si>
  <si>
    <t>Dept</t>
  </si>
  <si>
    <t>Nama Depo</t>
  </si>
  <si>
    <t>NIK SAC</t>
  </si>
  <si>
    <t>Nama SAC</t>
  </si>
  <si>
    <t>Region</t>
  </si>
  <si>
    <t>Kode Depo</t>
  </si>
  <si>
    <t>CR JKS</t>
  </si>
  <si>
    <t>NPN</t>
  </si>
  <si>
    <t>SKU</t>
  </si>
  <si>
    <t>T.POM</t>
  </si>
  <si>
    <t>T.POMAdj</t>
  </si>
  <si>
    <t>T.Sales</t>
  </si>
  <si>
    <t>T.SalesAdj</t>
  </si>
  <si>
    <t>MaxSales</t>
  </si>
  <si>
    <t>GrSales</t>
  </si>
  <si>
    <t>TOTAL</t>
  </si>
  <si>
    <t>Others</t>
  </si>
  <si>
    <t>Product</t>
  </si>
  <si>
    <t>6/2/2025</t>
  </si>
  <si>
    <t>6/3/2025</t>
  </si>
  <si>
    <t>6/4/2025</t>
  </si>
  <si>
    <t>6/5/2025</t>
  </si>
  <si>
    <t>6/7/2025</t>
  </si>
  <si>
    <t>6/9/2025</t>
  </si>
  <si>
    <t>6/10/2025</t>
  </si>
  <si>
    <t>6/11/2025</t>
  </si>
  <si>
    <t>6/12/2025</t>
  </si>
  <si>
    <t>6/13/2025</t>
  </si>
  <si>
    <t>6/14/2025</t>
  </si>
  <si>
    <t>6/16/2025</t>
  </si>
  <si>
    <t>6/17/2025</t>
  </si>
  <si>
    <t>6/18/2025</t>
  </si>
  <si>
    <t>6/19/2025</t>
  </si>
  <si>
    <t>6/20/2025</t>
  </si>
  <si>
    <t>6/21/2025</t>
  </si>
  <si>
    <t>6/23/2025</t>
  </si>
  <si>
    <t>6/24/2025</t>
  </si>
  <si>
    <t>6/25/2025</t>
  </si>
  <si>
    <t>6/26/2025</t>
  </si>
  <si>
    <t>6/28/2025</t>
  </si>
  <si>
    <t>6/30/2025</t>
  </si>
  <si>
    <t>SalesOrderValue</t>
  </si>
  <si>
    <t>Tgl</t>
  </si>
  <si>
    <t>SO</t>
  </si>
  <si>
    <t>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</si>
</sst>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3" x14ac:knownFonts="1">
    <font>
      <sz val="11"/>
      <color theme="1"/>
      <name val="Calibri"/>
      <family val="2"/>
    </font>
    <font>
      <sz val="11"/>
      <color theme="1"/>
      <name val="Calibri"/>
      <family val="2"/>
    </font>
    <font>
      <sz val="10"/>
      <color theme="1"/>
      <name val="Calibri"/>
      <family val="2"/>
    </font>
  </fonts>
  <fills count="2">
    <fill>
      <patternFill patternType="none"/>
    </fill>
    <fill>
      <patternFill patternType="gray125"/>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6">
    <xf numFmtId="0" fontId="0" fillId="0" borderId="0" xfId="0"/>
    <xf numFmtId="0" fontId="2" fillId="0" borderId="0" xfId="0" applyFont="1"/>
    <xf numFmtId="0" fontId="2" fillId="0" borderId="0" xfId="0" applyFont="1" applyAlignment="1">
      <alignment horizontal="left"/>
    </xf>
    <xf numFmtId="3" fontId="2" fillId="0" borderId="0" xfId="0" applyNumberFormat="1" applyFont="1"/>
    <xf numFmtId="0" fontId="2" fillId="0" borderId="0" xfId="0" pivotButton="1" applyFont="1"/>
    <xf numFmtId="43" fontId="0" fillId="0" borderId="0" xfId="1" applyFont="1"/>
    <xf numFmtId="164" fontId="0" fillId="0" borderId="0" xfId="1" applyNumberFormat="1" applyFont="1"/>
    <xf numFmtId="0" fontId="0" fillId="0" borderId="0" xfId="0" applyAlignment="1">
      <alignment horizontal="center"/>
    </xf>
    <xf numFmtId="164" fontId="0" fillId="0" borderId="0" xfId="1" applyNumberFormat="1" applyFont="1" applyAlignment="1">
      <alignment horizontal="center"/>
    </xf>
    <xf numFmtId="164" fontId="0" fillId="0" borderId="0" xfId="0" applyNumberFormat="1"/>
    <xf numFmtId="9" fontId="0" fillId="0" borderId="0" xfId="2" applyFont="1"/>
    <xf numFmtId="164" fontId="2" fillId="0" borderId="0" xfId="1" applyNumberFormat="1" applyFont="1"/>
    <xf numFmtId="164" fontId="2" fillId="0" borderId="0" xfId="0" applyNumberFormat="1" applyFont="1"/>
    <xf numFmtId="9" fontId="0" fillId="0" borderId="0" xfId="0" applyNumberFormat="1"/>
    <xf numFmtId="0" fontId="0" fillId="0" borderId="0" xfId="0" applyAlignment="1">
      <alignment horizontal="left"/>
    </xf>
    <xf numFmtId="43" fontId="0" fillId="0" borderId="0" xfId="0" applyNumberFormat="1"/>
  </cellXfs>
  <cellStyles count="3">
    <cellStyle name="Comma" xfId="1" builtinId="3"/>
    <cellStyle name="Normal" xfId="0" builtinId="0"/>
    <cellStyle name="Percent" xfId="2" builtinId="5"/>
  </cellStyles>
  <dxfs count="48">
    <dxf>
      <numFmt numFmtId="164" formatCode="_(* #,##0_);_(* \(#,##0\);_(* &quot;-&quot;??_);_(@_)"/>
    </dxf>
    <dxf>
      <numFmt numFmtId="164" formatCode="_(* #,##0_);_(* \(#,##0\);_(* &quot;-&quot;??_);_(@_)"/>
    </dxf>
    <dxf>
      <font>
        <sz val="10"/>
      </font>
    </dxf>
    <dxf>
      <font>
        <sz val="10"/>
      </font>
    </dxf>
    <dxf>
      <font>
        <sz val="10"/>
      </font>
    </dxf>
    <dxf>
      <font>
        <sz val="10"/>
      </font>
    </dxf>
    <dxf>
      <font>
        <sz val="10"/>
      </font>
    </dxf>
    <dxf>
      <font>
        <sz val="10"/>
      </font>
    </dxf>
    <dxf>
      <font>
        <sz val="10"/>
      </font>
    </dxf>
    <dxf>
      <font>
        <sz val="10"/>
      </font>
    </dxf>
    <dxf>
      <font>
        <sz val="10"/>
      </font>
    </dxf>
    <dxf>
      <numFmt numFmtId="164" formatCode="_(* #,##0_);_(* \(#,##0\);_(* &quot;-&quot;??_);_(@_)"/>
    </dxf>
    <dxf>
      <font>
        <sz val="10"/>
      </font>
    </dxf>
    <dxf>
      <font>
        <sz val="10"/>
      </font>
    </dxf>
    <dxf>
      <font>
        <sz val="10"/>
      </font>
    </dxf>
    <dxf>
      <numFmt numFmtId="164" formatCode="_(* #,##0_);_(* \(#,##0\);_(* &quot;-&quot;??_);_(@_)"/>
    </dxf>
    <dxf>
      <numFmt numFmtId="164" formatCode="_(* #,##0_);_(* \(#,##0\);_(* &quot;-&quot;??_);_(@_)"/>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164" formatCode="_(* #,##0_);_(* \(#,##0\);_(* &quot;-&quot;??_);_(@_)"/>
    </dxf>
    <dxf>
      <numFmt numFmtId="164" formatCode="_(* #,##0_);_(* \(#,##0\);_(* &quot;-&quot;??_);_(@_)"/>
    </dxf>
    <dxf>
      <font>
        <sz val="10"/>
      </font>
    </dxf>
    <dxf>
      <font>
        <sz val="10"/>
      </font>
    </dxf>
    <dxf>
      <font>
        <sz val="10"/>
      </font>
    </dxf>
    <dxf>
      <numFmt numFmtId="164" formatCode="_(* #,##0_);_(* \(#,##0\);_(* &quot;-&quot;??_);_(@_)"/>
    </dxf>
    <dxf>
      <numFmt numFmtId="164" formatCode="_(* #,##0_);_(* \(#,##0\);_(* &quot;-&quot;??_);_(@_)"/>
    </dxf>
    <dxf>
      <font>
        <sz val="10"/>
      </font>
    </dxf>
    <dxf>
      <font>
        <sz val="10"/>
      </font>
    </dxf>
    <dxf>
      <font>
        <sz val="10"/>
      </font>
    </dxf>
    <dxf>
      <font>
        <sz val="10"/>
      </font>
    </dxf>
    <dxf>
      <font>
        <sz val="10"/>
      </font>
    </dxf>
    <dxf>
      <font>
        <sz val="10"/>
      </font>
    </dxf>
    <dxf>
      <font>
        <sz val="10"/>
      </font>
    </dxf>
    <dxf>
      <font>
        <sz val="10"/>
      </font>
    </dxf>
    <dxf>
      <font>
        <sz val="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openxmlformats.org/officeDocument/2006/relationships/pivotCacheDefinition" Target="pivotCache/pivotCacheDefinition1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microsoft.com/office/2011/relationships/timelineCache" Target="timelineCaches/timelineCache1.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pivotCacheDefinition" Target="pivotCache/pivotCacheDefinition11.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10</xdr:col>
      <xdr:colOff>346654</xdr:colOff>
      <xdr:row>0</xdr:row>
      <xdr:rowOff>101600</xdr:rowOff>
    </xdr:from>
    <xdr:to>
      <xdr:col>18</xdr:col>
      <xdr:colOff>151063</xdr:colOff>
      <xdr:row>13</xdr:row>
      <xdr:rowOff>35738</xdr:rowOff>
    </xdr:to>
    <xdr:pic>
      <xdr:nvPicPr>
        <xdr:cNvPr id="2" name="Picture 1">
          <a:extLst>
            <a:ext uri="{FF2B5EF4-FFF2-40B4-BE49-F238E27FC236}">
              <a16:creationId xmlns:a16="http://schemas.microsoft.com/office/drawing/2014/main" id="{DB16D813-8135-2B36-5801-4895AFA87217}"/>
            </a:ext>
          </a:extLst>
        </xdr:cNvPr>
        <xdr:cNvPicPr>
          <a:picLocks noChangeAspect="1"/>
        </xdr:cNvPicPr>
      </xdr:nvPicPr>
      <xdr:blipFill>
        <a:blip xmlns:r="http://schemas.openxmlformats.org/officeDocument/2006/relationships" r:embed="rId1"/>
        <a:stretch>
          <a:fillRect/>
        </a:stretch>
      </xdr:blipFill>
      <xdr:spPr>
        <a:xfrm>
          <a:off x="8233354" y="101600"/>
          <a:ext cx="4681209" cy="23280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152400</xdr:colOff>
      <xdr:row>15</xdr:row>
      <xdr:rowOff>6350</xdr:rowOff>
    </xdr:from>
    <xdr:to>
      <xdr:col>7</xdr:col>
      <xdr:colOff>139700</xdr:colOff>
      <xdr:row>22</xdr:row>
      <xdr:rowOff>88900</xdr:rowOff>
    </xdr:to>
    <mc:AlternateContent xmlns:mc="http://schemas.openxmlformats.org/markup-compatibility/2006" xmlns:tsle="http://schemas.microsoft.com/office/drawing/2012/timeslicer">
      <mc:Choice Requires="tsle">
        <xdr:graphicFrame macro="">
          <xdr:nvGraphicFramePr>
            <xdr:cNvPr id="4" name="Date">
              <a:extLst>
                <a:ext uri="{FF2B5EF4-FFF2-40B4-BE49-F238E27FC236}">
                  <a16:creationId xmlns:a16="http://schemas.microsoft.com/office/drawing/2014/main" id="{A3138973-8EB1-4436-A32F-EF45CA34156F}"/>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3683000" y="276860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165100</xdr:colOff>
      <xdr:row>14</xdr:row>
      <xdr:rowOff>50801</xdr:rowOff>
    </xdr:from>
    <xdr:to>
      <xdr:col>2</xdr:col>
      <xdr:colOff>311150</xdr:colOff>
      <xdr:row>20</xdr:row>
      <xdr:rowOff>139700</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9807D2BA-BD0D-9F92-8F6D-8CD930BCC29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65100" y="2628901"/>
              <a:ext cx="2101850" cy="1193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21</xdr:row>
      <xdr:rowOff>12700</xdr:rowOff>
    </xdr:from>
    <xdr:to>
      <xdr:col>2</xdr:col>
      <xdr:colOff>292100</xdr:colOff>
      <xdr:row>34</xdr:row>
      <xdr:rowOff>142875</xdr:rowOff>
    </xdr:to>
    <mc:AlternateContent xmlns:mc="http://schemas.openxmlformats.org/markup-compatibility/2006" xmlns:a14="http://schemas.microsoft.com/office/drawing/2010/main">
      <mc:Choice Requires="a14">
        <xdr:graphicFrame macro="">
          <xdr:nvGraphicFramePr>
            <xdr:cNvPr id="6" name="Month">
              <a:extLst>
                <a:ext uri="{FF2B5EF4-FFF2-40B4-BE49-F238E27FC236}">
                  <a16:creationId xmlns:a16="http://schemas.microsoft.com/office/drawing/2014/main" id="{BD0F6267-0631-5720-9B75-46B248A91F4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52400" y="3879850"/>
              <a:ext cx="2095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2.420705555553" createdVersion="8" refreshedVersion="8" minRefreshableVersion="3" recordCount="0" supportSubquery="1" supportAdvancedDrill="1" xr:uid="{DEC24D19-2B55-41BB-900C-77A1638BD115}">
  <cacheSource type="external" connectionId="1"/>
  <cacheFields count="12">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 name="[NewGroupChannel].[BPC_Channel].[BPC_Channel]" caption="BPC_Channel" numFmtId="0" hierarchy="466" level="1">
      <sharedItems containsSemiMixedTypes="0" containsString="0"/>
    </cacheField>
    <cacheField name="[Measures].[Actual GP]" caption="Actual GP" numFmtId="0" hierarchy="2541" level="32767"/>
    <cacheField name="[Dim_Product].[Product Group4 (PWC)].[PwC_Grp4]" caption="PwC_Grp4" numFmtId="0" hierarchy="262" level="1">
      <sharedItems count="2">
        <s v="[Dim_Product].[Product Group4 (PWC)].[PwC_Grp4].&amp;[GBS &amp; OTHERS]" c="GBS &amp; OTHERS"/>
        <s v="[Dim_Product].[Product Group4 (PWC)].[PwC_Grp4].&amp;[GPPJ &amp; GEN]" c="GPPJ &amp; GEN"/>
      </sharedItems>
    </cacheField>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6"/>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1"/>
        <fieldUsage x="2"/>
        <fieldUsage x="3"/>
        <fieldUsage x="4"/>
        <fieldUsage x="5"/>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2" unbalanced="0">
      <fieldsUsage count="2">
        <fieldUsage x="-1"/>
        <fieldUsage x="11"/>
      </fieldsUsage>
    </cacheHierarchy>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0"/>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2" memberValueDatatype="130" unbalanced="0">
      <fieldsUsage count="2">
        <fieldUsage x="-1"/>
        <fieldUsage x="8"/>
      </fieldsUsage>
    </cacheHierarchy>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2" memberValueDatatype="130" unbalanced="0">
      <fieldsUsage count="2">
        <fieldUsage x="-1"/>
        <fieldUsage x="7"/>
      </fieldsUsage>
    </cacheHierarchy>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2" memberValueDatatype="130" unbalanced="0">
      <fieldsUsage count="2">
        <fieldUsage x="-1"/>
        <fieldUsage x="9"/>
      </fieldsUsage>
    </cacheHierarchy>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oneField="1">
      <fieldsUsage count="1">
        <fieldUsage x="10"/>
      </fieldsUsage>
    </cacheHierarchy>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2.420788773146" createdVersion="8" refreshedVersion="8" minRefreshableVersion="3" recordCount="0" supportSubquery="1" supportAdvancedDrill="1" xr:uid="{FD776C6D-030B-4499-BC55-4A9F78D801F5}">
  <cacheSource type="external" connectionId="1"/>
  <cacheFields count="18">
    <cacheField name="[Measures].[NetSalesPKD]" caption="NetSalesPKD" numFmtId="0" hierarchy="1831" level="32767"/>
    <cacheField name="[Dim_Product].[Product].[Principle]" caption="Principle" numFmtId="0" hierarchy="253" level="1">
      <sharedItems count="8">
        <s v="[Dim_Product].[Product].[Principle].&amp;[ABBOTT]" c="ABBOTT"/>
        <s v="[Dim_Product].[Product].[Principle].&amp;[GBS]" c="GBS"/>
        <s v="[Dim_Product].[Product].[Principle].&amp;[GEN]" c="GEN"/>
        <s v="[Dim_Product].[Product].[Principle].&amp;[GPPJ]" c="GPPJ"/>
        <s v="[Dim_Product].[Product].[Principle].&amp;[GSJ]" c="GSJ"/>
        <s v="[Dim_Product].[Product].[Principle].&amp;[HGJ]" c="HGJ"/>
        <s v="[Dim_Product].[Product].[Principle].&amp;[MBR]" c="MBR"/>
        <s v="[Dim_Product].[Product].[Principle].&amp;[RANS]" c="RANS"/>
      </sharedItems>
    </cacheField>
    <cacheField name="[Dim_Product].[Product].[LOB]" caption="LOB" numFmtId="0" hierarchy="253" level="2">
      <sharedItems containsSemiMixedTypes="0" containsString="0"/>
    </cacheField>
    <cacheField name="[Dim_Product].[Product].[Product Category]" caption="Product Category" numFmtId="0" hierarchy="253" level="3">
      <sharedItems containsSemiMixedTypes="0" containsString="0"/>
    </cacheField>
    <cacheField name="[Dim_Product].[Product].[Sub Product Category ]" caption="Sub Product Category " numFmtId="0" hierarchy="253" level="4">
      <sharedItems containsSemiMixedTypes="0" containsString="0"/>
    </cacheField>
    <cacheField name="[Dim_Product].[Product].[Product Group]" caption="Product Group" numFmtId="0" hierarchy="253" level="5">
      <sharedItems containsSemiMixedTypes="0" containsString="0"/>
    </cacheField>
    <cacheField name="[Dim_Product].[Product].[Product Class]" caption="Product Class" numFmtId="0" hierarchy="253" level="6">
      <sharedItems containsSemiMixedTypes="0" containsString="0"/>
    </cacheField>
    <cacheField name="[Dim_Product].[Product].[Product SKU]" caption="Product SKU" numFmtId="0" hierarchy="253" level="7">
      <sharedItems containsSemiMixedTypes="0" containsString="0"/>
    </cacheField>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Measures].[AVG NetSalesPKD L3M]" caption="AVG NetSalesPKD L3M" numFmtId="0" hierarchy="1883" level="32767"/>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14"/>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9"/>
        <fieldUsage x="10"/>
        <fieldUsage x="11"/>
        <fieldUsage x="12"/>
        <fieldUsage x="13"/>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8" unbalanced="0">
      <fieldsUsage count="8">
        <fieldUsage x="-1"/>
        <fieldUsage x="1"/>
        <fieldUsage x="2"/>
        <fieldUsage x="3"/>
        <fieldUsage x="4"/>
        <fieldUsage x="5"/>
        <fieldUsage x="6"/>
        <fieldUsage x="7"/>
      </fieldsUsage>
    </cacheHierarchy>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8"/>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2" memberValueDatatype="130" unbalanced="0">
      <fieldsUsage count="2">
        <fieldUsage x="-1"/>
        <fieldUsage x="17"/>
      </fieldsUsage>
    </cacheHierarchy>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2" memberValueDatatype="130" unbalanced="0">
      <fieldsUsage count="2">
        <fieldUsage x="-1"/>
        <fieldUsage x="16"/>
      </fieldsUsage>
    </cacheHierarchy>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0" memberValueDatatype="130" unbalanced="0"/>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oneField="1">
      <fieldsUsage count="1">
        <fieldUsage x="0"/>
      </fieldsUsage>
    </cacheHierarchy>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oneField="1">
      <fieldsUsage count="1">
        <fieldUsage x="15"/>
      </fieldsUsage>
    </cacheHierarchy>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2.421010995371" createdVersion="8" refreshedVersion="8" minRefreshableVersion="3" recordCount="0" supportSubquery="1" supportAdvancedDrill="1" xr:uid="{37A3016A-DE7F-47AE-9E1F-9D1991CDF138}">
  <cacheSource type="external" connectionId="1"/>
  <cacheFields count="17">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 name="[Measures].[Mtd ActualCR]" caption="Mtd ActualCR" numFmtId="0" hierarchy="1606" level="32767"/>
    <cacheField name="[Measures].[CA]" caption="CA" numFmtId="0" hierarchy="1546" level="32767"/>
    <cacheField name="[Measures].[Avg PC per Day]" caption="Avg PC per Day" numFmtId="0" hierarchy="1601" level="32767"/>
    <cacheField name="[Measures].[Avg EC per Day]" caption="Avg EC per Day" numFmtId="0" hierarchy="1603" level="32767"/>
    <cacheField name="[Measures].[Avg SKU Per Customer]" caption="Avg SKU Per Customer" numFmtId="0" hierarchy="2342" level="32767"/>
    <cacheField name="[Measures].[Avg AC per Day]" caption="Avg AC per Day" numFmtId="0" hierarchy="1602" level="32767"/>
    <cacheField name="[Measures].[Effective Transaksi]" caption="Effective Transaksi" numFmtId="0" hierarchy="1545" level="32767"/>
    <cacheField name="[Measures].[Effective Call]" caption="Effective Call" numFmtId="0" hierarchy="1730" level="32767"/>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6"/>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1"/>
        <fieldUsage x="2"/>
        <fieldUsage x="3"/>
        <fieldUsage x="4"/>
        <fieldUsage x="5"/>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0"/>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2" memberValueDatatype="130" unbalanced="0">
      <fieldsUsage count="2">
        <fieldUsage x="-1"/>
        <fieldUsage x="8"/>
      </fieldsUsage>
    </cacheHierarchy>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2" memberValueDatatype="130" unbalanced="0">
      <fieldsUsage count="2">
        <fieldUsage x="-1"/>
        <fieldUsage x="7"/>
      </fieldsUsage>
    </cacheHierarchy>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0" memberValueDatatype="130" unbalanced="0"/>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oneField="1">
      <fieldsUsage count="1">
        <fieldUsage x="15"/>
      </fieldsUsage>
    </cacheHierarchy>
    <cacheHierarchy uniqueName="[Measures].[CA]" caption="CA" measure="1" displayFolder="" measureGroup="V_ActualSales" count="0" oneField="1">
      <fieldsUsage count="1">
        <fieldUsage x="10"/>
      </fieldsUsage>
    </cacheHierarchy>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oneField="1">
      <fieldsUsage count="1">
        <fieldUsage x="11"/>
      </fieldsUsage>
    </cacheHierarchy>
    <cacheHierarchy uniqueName="[Measures].[Avg AC per Day]" caption="Avg AC per Day" measure="1" displayFolder="" measureGroup="V_ActualSales" count="0" oneField="1">
      <fieldsUsage count="1">
        <fieldUsage x="14"/>
      </fieldsUsage>
    </cacheHierarchy>
    <cacheHierarchy uniqueName="[Measures].[Avg EC per Day]" caption="Avg EC per Day" measure="1" displayFolder="" measureGroup="V_ActualSales" count="0" oneField="1">
      <fieldsUsage count="1">
        <fieldUsage x="12"/>
      </fieldsUsage>
    </cacheHierarchy>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oneField="1">
      <fieldsUsage count="1">
        <fieldUsage x="9"/>
      </fieldsUsage>
    </cacheHierarchy>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oneField="1">
      <fieldsUsage count="1">
        <fieldUsage x="16"/>
      </fieldsUsage>
    </cacheHierarchy>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oneField="1">
      <fieldsUsage count="1">
        <fieldUsage x="13"/>
      </fieldsUsage>
    </cacheHierarchy>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2.421143287036" createdVersion="8" refreshedVersion="8" minRefreshableVersion="3" recordCount="0" supportSubquery="1" supportAdvancedDrill="1" xr:uid="{5F4B0030-8625-4596-8318-9E58AD4E7973}">
  <cacheSource type="external" connectionId="1"/>
  <cacheFields count="12">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 name="[Measures].[Mtd ActualCR]" caption="Mtd ActualCR" numFmtId="0" hierarchy="1606" level="32767"/>
    <cacheField name="[Measures].[CA1000K]" caption="CA1000K" numFmtId="0" hierarchy="1906" level="32767"/>
    <cacheField name="[NewGroupChannel].[BPC_Channel].[BPC_Channel]" caption="BPC_Channel" numFmtId="0" hierarchy="466" level="1">
      <sharedItems containsSemiMixedTypes="0" containsString="0"/>
    </cacheField>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6"/>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1"/>
        <fieldUsage x="2"/>
        <fieldUsage x="3"/>
        <fieldUsage x="4"/>
        <fieldUsage x="5"/>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0"/>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2" memberValueDatatype="130" unbalanced="0">
      <fieldsUsage count="2">
        <fieldUsage x="-1"/>
        <fieldUsage x="8"/>
      </fieldsUsage>
    </cacheHierarchy>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2" memberValueDatatype="130" unbalanced="0">
      <fieldsUsage count="2">
        <fieldUsage x="-1"/>
        <fieldUsage x="7"/>
      </fieldsUsage>
    </cacheHierarchy>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2" memberValueDatatype="130" unbalanced="0">
      <fieldsUsage count="2">
        <fieldUsage x="-1"/>
        <fieldUsage x="11"/>
      </fieldsUsage>
    </cacheHierarchy>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oneField="1">
      <fieldsUsage count="1">
        <fieldUsage x="9"/>
      </fieldsUsage>
    </cacheHierarchy>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oneField="1">
      <fieldsUsage count="1">
        <fieldUsage x="10"/>
      </fieldsUsage>
    </cacheHierarchy>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2.421334259256" createdVersion="8" refreshedVersion="8" minRefreshableVersion="3" recordCount="0" supportSubquery="1" supportAdvancedDrill="1" xr:uid="{1CF786A1-A476-4D13-A0A3-0A5E5FB09767}">
  <cacheSource type="external" connectionId="1"/>
  <cacheFields count="12">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 name="[Measures].[Mtd ActualCR]" caption="Mtd ActualCR" numFmtId="0" hierarchy="1606" level="32767"/>
    <cacheField name="[NewGroupChannel].[BPC_Channel].[BPC_Channel]" caption="BPC_Channel" numFmtId="0" hierarchy="466" level="1">
      <sharedItems containsSemiMixedTypes="0" containsString="0"/>
    </cacheField>
    <cacheField name="[Measures].[CA 200K]" caption="CA 200K" numFmtId="0" hierarchy="1904" level="32767"/>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6"/>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1"/>
        <fieldUsage x="2"/>
        <fieldUsage x="3"/>
        <fieldUsage x="4"/>
        <fieldUsage x="5"/>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0"/>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2" memberValueDatatype="130" unbalanced="0">
      <fieldsUsage count="2">
        <fieldUsage x="-1"/>
        <fieldUsage x="8"/>
      </fieldsUsage>
    </cacheHierarchy>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2" memberValueDatatype="130" unbalanced="0">
      <fieldsUsage count="2">
        <fieldUsage x="-1"/>
        <fieldUsage x="7"/>
      </fieldsUsage>
    </cacheHierarchy>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2" memberValueDatatype="130" unbalanced="0">
      <fieldsUsage count="2">
        <fieldUsage x="-1"/>
        <fieldUsage x="10"/>
      </fieldsUsage>
    </cacheHierarchy>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oneField="1">
      <fieldsUsage count="1">
        <fieldUsage x="9"/>
      </fieldsUsage>
    </cacheHierarchy>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oneField="1">
      <fieldsUsage count="1">
        <fieldUsage x="11"/>
      </fieldsUsage>
    </cacheHierarchy>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2.421464120373" createdVersion="8" refreshedVersion="8" minRefreshableVersion="3" recordCount="0" supportSubquery="1" supportAdvancedDrill="1" xr:uid="{71B92DE6-26A8-401A-BFFC-EFADB0D2AE36}">
  <cacheSource type="external" connectionId="1"/>
  <cacheFields count="12">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 name="[Measures].[Mtd ActualCR]" caption="Mtd ActualCR" numFmtId="0" hierarchy="1606" level="32767"/>
    <cacheField name="[NewGroupChannel].[BPC_Channel].[BPC_Channel]" caption="BPC_Channel" numFmtId="0" hierarchy="466" level="1">
      <sharedItems containsSemiMixedTypes="0" containsString="0"/>
    </cacheField>
    <cacheField name="[Measures].[CA500K]" caption="CA500K" numFmtId="0" hierarchy="1895" level="32767"/>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6"/>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1"/>
        <fieldUsage x="2"/>
        <fieldUsage x="3"/>
        <fieldUsage x="4"/>
        <fieldUsage x="5"/>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0"/>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2" memberValueDatatype="130" unbalanced="0">
      <fieldsUsage count="2">
        <fieldUsage x="-1"/>
        <fieldUsage x="8"/>
      </fieldsUsage>
    </cacheHierarchy>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2" memberValueDatatype="130" unbalanced="0">
      <fieldsUsage count="2">
        <fieldUsage x="-1"/>
        <fieldUsage x="7"/>
      </fieldsUsage>
    </cacheHierarchy>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2" memberValueDatatype="130" unbalanced="0">
      <fieldsUsage count="2">
        <fieldUsage x="-1"/>
        <fieldUsage x="10"/>
      </fieldsUsage>
    </cacheHierarchy>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oneField="1">
      <fieldsUsage count="1">
        <fieldUsage x="9"/>
      </fieldsUsage>
    </cacheHierarchy>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oneField="1">
      <fieldsUsage count="1">
        <fieldUsage x="11"/>
      </fieldsUsage>
    </cacheHierarchy>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2.421558101851" createdVersion="8" refreshedVersion="8" minRefreshableVersion="3" recordCount="0" supportSubquery="1" supportAdvancedDrill="1" xr:uid="{B800236E-0455-44ED-BB83-4F04980C3C91}">
  <cacheSource type="external" connectionId="1"/>
  <cacheFields count="17">
    <cacheField name="[Measures].[NetSalesPKD]" caption="NetSalesPKD" numFmtId="0" hierarchy="1831" level="32767"/>
    <cacheField name="[Dim_Product].[Product].[Principle]" caption="Principle" numFmtId="0" hierarchy="253" level="1">
      <sharedItems containsSemiMixedTypes="0" containsString="0"/>
    </cacheField>
    <cacheField name="[Dim_Product].[Product].[LOB]" caption="LOB" numFmtId="0" hierarchy="253" level="2">
      <sharedItems containsSemiMixedTypes="0" containsString="0"/>
    </cacheField>
    <cacheField name="[Dim_Product].[Product].[Product Category]" caption="Product Category" numFmtId="0" hierarchy="253" level="3">
      <sharedItems containsSemiMixedTypes="0" containsString="0"/>
    </cacheField>
    <cacheField name="[Dim_Product].[Product].[Sub Product Category ]" caption="Sub Product Category " numFmtId="0" hierarchy="253" level="4">
      <sharedItems containsSemiMixedTypes="0" containsString="0"/>
    </cacheField>
    <cacheField name="[Dim_Product].[Product].[Product Group]" caption="Product Group" numFmtId="0" hierarchy="253" level="5">
      <sharedItems containsSemiMixedTypes="0" containsString="0"/>
    </cacheField>
    <cacheField name="[Dim_Product].[Product].[Product Class]" caption="Product Class" numFmtId="0" hierarchy="253" level="6">
      <sharedItems containsSemiMixedTypes="0" containsString="0"/>
    </cacheField>
    <cacheField name="[Dim_Product].[Product].[Product SKU]" caption="Product SKU" numFmtId="0" hierarchy="253" level="7">
      <sharedItems containsSemiMixedTypes="0" containsString="0"/>
    </cacheField>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Measures].[Total targetExValue]" caption="Total targetExValue" numFmtId="0" hierarchy="1987" level="32767"/>
    <cacheField name="[Dim_Period].[Date].[Date]" caption="Date" numFmtId="0" hierarchy="200" level="1">
      <sharedItems count="23">
        <s v="[Dim_Period].[Date].&amp;[2025-06-02T00:00:00]" c="6/2/2025"/>
        <s v="[Dim_Period].[Date].&amp;[2025-06-03T00:00:00]" c="6/3/2025"/>
        <s v="[Dim_Period].[Date].&amp;[2025-06-04T00:00:00]" c="6/4/2025"/>
        <s v="[Dim_Period].[Date].&amp;[2025-06-05T00:00:00]" c="6/5/2025"/>
        <s v="[Dim_Period].[Date].&amp;[2025-06-07T00:00:00]" c="6/7/2025"/>
        <s v="[Dim_Period].[Date].&amp;[2025-06-09T00:00:00]" c="6/9/2025"/>
        <s v="[Dim_Period].[Date].&amp;[2025-06-10T00:00:00]" c="6/10/2025"/>
        <s v="[Dim_Period].[Date].&amp;[2025-06-11T00:00:00]" c="6/11/2025"/>
        <s v="[Dim_Period].[Date].&amp;[2025-06-12T00:00:00]" c="6/12/2025"/>
        <s v="[Dim_Period].[Date].&amp;[2025-06-13T00:00:00]" c="6/13/2025"/>
        <s v="[Dim_Period].[Date].&amp;[2025-06-14T00:00:00]" c="6/14/2025"/>
        <s v="[Dim_Period].[Date].&amp;[2025-06-16T00:00:00]" c="6/16/2025"/>
        <s v="[Dim_Period].[Date].&amp;[2025-06-17T00:00:00]" c="6/17/2025"/>
        <s v="[Dim_Period].[Date].&amp;[2025-06-18T00:00:00]" c="6/18/2025"/>
        <s v="[Dim_Period].[Date].&amp;[2025-06-19T00:00:00]" c="6/19/2025"/>
        <s v="[Dim_Period].[Date].&amp;[2025-06-20T00:00:00]" c="6/20/2025"/>
        <s v="[Dim_Period].[Date].&amp;[2025-06-21T00:00:00]" c="6/21/2025"/>
        <s v="[Dim_Period].[Date].&amp;[2025-06-23T00:00:00]" c="6/23/2025"/>
        <s v="[Dim_Period].[Date].&amp;[2025-06-24T00:00:00]" c="6/24/2025"/>
        <s v="[Dim_Period].[Date].&amp;[2025-06-25T00:00:00]" c="6/25/2025"/>
        <s v="[Dim_Period].[Date].&amp;[2025-06-26T00:00:00]" c="6/26/2025"/>
        <s v="[Dim_Period].[Date].&amp;[2025-06-28T00:00:00]" c="6/28/2025"/>
        <s v="[Dim_Period].[Date].&amp;[2025-06-30T00:00:00]" c="6/30/2025"/>
      </sharedItems>
    </cacheField>
    <cacheField name="[Measures].[SalesOrderValue]" caption="SalesOrderValue" numFmtId="0" hierarchy="2011" level="32767"/>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15"/>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9"/>
        <fieldUsage x="10"/>
        <fieldUsage x="11"/>
        <fieldUsage x="12"/>
        <fieldUsage x="13"/>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8" unbalanced="0">
      <fieldsUsage count="8">
        <fieldUsage x="-1"/>
        <fieldUsage x="1"/>
        <fieldUsage x="2"/>
        <fieldUsage x="3"/>
        <fieldUsage x="4"/>
        <fieldUsage x="5"/>
        <fieldUsage x="6"/>
        <fieldUsage x="7"/>
      </fieldsUsage>
    </cacheHierarchy>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8"/>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0" memberValueDatatype="130" unbalanced="0"/>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0" memberValueDatatype="130" unbalanced="0"/>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0" memberValueDatatype="130" unbalanced="0"/>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oneField="1">
      <fieldsUsage count="1">
        <fieldUsage x="0"/>
      </fieldsUsage>
    </cacheHierarchy>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oneField="1">
      <fieldsUsage count="1">
        <fieldUsage x="14"/>
      </fieldsUsage>
    </cacheHierarchy>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oneField="1">
      <fieldsUsage count="1">
        <fieldUsage x="16"/>
      </fieldsUsage>
    </cacheHierarchy>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2.421655555554" createdVersion="8" refreshedVersion="8" minRefreshableVersion="3" recordCount="0" supportSubquery="1" supportAdvancedDrill="1" xr:uid="{3684ED32-AE05-42CB-BF86-92801125EA97}">
  <cacheSource type="external" connectionId="1"/>
  <cacheFields count="17">
    <cacheField name="[Measures].[NetSalesPKD]" caption="NetSalesPKD" numFmtId="0" hierarchy="1831" level="32767"/>
    <cacheField name="[Dim_Product].[Product].[Principle]" caption="Principle" numFmtId="0" hierarchy="253" level="1">
      <sharedItems count="9">
        <s v="[Dim_Product].[Product].[Principle].&amp;[ABBOTT]" c="ABBOTT"/>
        <s v="[Dim_Product].[Product].[Principle].&amp;[GBS]" c="GBS"/>
        <s v="[Dim_Product].[Product].[Principle].&amp;[GEN]" c="GEN"/>
        <s v="[Dim_Product].[Product].[Principle].&amp;[GPPJ]" c="GPPJ"/>
        <s v="[Dim_Product].[Product].[Principle].&amp;[GSJ]" c="GSJ"/>
        <s v="[Dim_Product].[Product].[Principle].&amp;[HGJ]" c="HGJ"/>
        <s v="[Dim_Product].[Product].[Principle].&amp;[MBR]" c="MBR"/>
        <s v="[Dim_Product].[Product].[Principle].&amp;[Others]" c="Others"/>
        <s v="[Dim_Product].[Product].[Principle].&amp;[RANS]" c="RANS"/>
      </sharedItems>
    </cacheField>
    <cacheField name="[Dim_Product].[Product].[LOB]" caption="LOB" numFmtId="0" hierarchy="253" level="2">
      <sharedItems containsSemiMixedTypes="0" containsString="0"/>
    </cacheField>
    <cacheField name="[Dim_Product].[Product].[Product Category]" caption="Product Category" numFmtId="0" hierarchy="253" level="3">
      <sharedItems containsSemiMixedTypes="0" containsString="0"/>
    </cacheField>
    <cacheField name="[Dim_Product].[Product].[Sub Product Category ]" caption="Sub Product Category " numFmtId="0" hierarchy="253" level="4">
      <sharedItems containsSemiMixedTypes="0" containsString="0"/>
    </cacheField>
    <cacheField name="[Dim_Product].[Product].[Product Group]" caption="Product Group" numFmtId="0" hierarchy="253" level="5">
      <sharedItems containsSemiMixedTypes="0" containsString="0"/>
    </cacheField>
    <cacheField name="[Dim_Product].[Product].[Product Class]" caption="Product Class" numFmtId="0" hierarchy="253" level="6">
      <sharedItems containsSemiMixedTypes="0" containsString="0"/>
    </cacheField>
    <cacheField name="[Dim_Product].[Product].[Product SKU]" caption="Product SKU" numFmtId="0" hierarchy="253" level="7">
      <sharedItems containsSemiMixedTypes="0" containsString="0"/>
    </cacheField>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Measures].[Total targetExValue]" caption="Total targetExValue" numFmtId="0" hierarchy="1987" level="32767"/>
    <cacheField name="[Dim_Period].[Date].[Date]" caption="Date" numFmtId="0" hierarchy="200" level="1">
      <sharedItems containsSemiMixedTypes="0" containsString="0"/>
    </cacheField>
    <cacheField name="[Measures].[AVG NetSalesPKD L3M]" caption="AVG NetSalesPKD L3M" numFmtId="0" hierarchy="1883" level="32767"/>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15"/>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9"/>
        <fieldUsage x="10"/>
        <fieldUsage x="11"/>
        <fieldUsage x="12"/>
        <fieldUsage x="13"/>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8" unbalanced="0">
      <fieldsUsage count="8">
        <fieldUsage x="-1"/>
        <fieldUsage x="1"/>
        <fieldUsage x="2"/>
        <fieldUsage x="3"/>
        <fieldUsage x="4"/>
        <fieldUsage x="5"/>
        <fieldUsage x="6"/>
        <fieldUsage x="7"/>
      </fieldsUsage>
    </cacheHierarchy>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8"/>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0" memberValueDatatype="130" unbalanced="0"/>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0" memberValueDatatype="130" unbalanced="0"/>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0" memberValueDatatype="130" unbalanced="0"/>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oneField="1">
      <fieldsUsage count="1">
        <fieldUsage x="0"/>
      </fieldsUsage>
    </cacheHierarchy>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oneField="1">
      <fieldsUsage count="1">
        <fieldUsage x="16"/>
      </fieldsUsage>
    </cacheHierarchy>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oneField="1">
      <fieldsUsage count="1">
        <fieldUsage x="14"/>
      </fieldsUsage>
    </cacheHierarchy>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2.421879513888" createdVersion="8" refreshedVersion="8" minRefreshableVersion="3" recordCount="0" supportSubquery="1" supportAdvancedDrill="1" xr:uid="{5E31F328-6862-44BB-89DA-5D9D83793FE3}">
  <cacheSource type="external" connectionId="1"/>
  <cacheFields count="15">
    <cacheField name="[Measures].[NetSalesPKD]" caption="NetSalesPKD" numFmtId="0" hierarchy="1831" level="32767"/>
    <cacheField name="[Dim_Product].[Product].[Principle]" caption="Principle" numFmtId="0" hierarchy="253" level="1">
      <sharedItems count="8">
        <s v="[Dim_Product].[Product].[Principle].&amp;[ABBOTT]" c="ABBOTT"/>
        <s v="[Dim_Product].[Product].[Principle].&amp;[GBS]" c="GBS"/>
        <s v="[Dim_Product].[Product].[Principle].&amp;[GEN]" c="GEN"/>
        <s v="[Dim_Product].[Product].[Principle].&amp;[GPPJ]" c="GPPJ"/>
        <s v="[Dim_Product].[Product].[Principle].&amp;[GSJ]" c="GSJ"/>
        <s v="[Dim_Product].[Product].[Principle].&amp;[HGJ]" c="HGJ"/>
        <s v="[Dim_Product].[Product].[Principle].&amp;[MBR]" c="MBR"/>
        <s v="[Dim_Product].[Product].[Principle].&amp;[RANS]" c="RANS"/>
      </sharedItems>
    </cacheField>
    <cacheField name="[Dim_Product].[Product].[LOB]" caption="LOB" numFmtId="0" hierarchy="253" level="2">
      <sharedItems containsSemiMixedTypes="0" containsString="0"/>
    </cacheField>
    <cacheField name="[Dim_Product].[Product].[Product Category]" caption="Product Category" numFmtId="0" hierarchy="253" level="3">
      <sharedItems containsSemiMixedTypes="0" containsString="0"/>
    </cacheField>
    <cacheField name="[Dim_Product].[Product].[Sub Product Category ]" caption="Sub Product Category " numFmtId="0" hierarchy="253" level="4">
      <sharedItems containsSemiMixedTypes="0" containsString="0"/>
    </cacheField>
    <cacheField name="[Dim_Product].[Product].[Product Group]" caption="Product Group" numFmtId="0" hierarchy="253" level="5">
      <sharedItems containsSemiMixedTypes="0" containsString="0"/>
    </cacheField>
    <cacheField name="[Dim_Product].[Product].[Product Class]" caption="Product Class" numFmtId="0" hierarchy="253" level="6">
      <sharedItems containsSemiMixedTypes="0" containsString="0"/>
    </cacheField>
    <cacheField name="[Dim_Product].[Product].[Product SKU]" caption="Product SKU" numFmtId="0" hierarchy="253" level="7">
      <sharedItems containsSemiMixedTypes="0" containsString="0"/>
    </cacheField>
    <cacheField name="[Dim_Region].[Workplace Office].[Workplace Office]" caption="Workplace Office" numFmtId="0" hierarchy="323" level="1">
      <sharedItems containsSemiMixedTypes="0" containsString="0"/>
    </cacheField>
    <cacheField name="[Dim_Period].[Period YMWD].[Year]" caption="Year" numFmtId="0" hierarchy="213" level="1">
      <sharedItems count="2">
        <s v="[Dim_Period].[Period YMWD].[Year].&amp;[2024]" c="2024"/>
        <s v="[Dim_Period].[Period YMWD].[Year].&amp;[2025]" c="2025"/>
      </sharedItems>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14"/>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9"/>
        <fieldUsage x="10"/>
        <fieldUsage x="11"/>
        <fieldUsage x="12"/>
        <fieldUsage x="13"/>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8" unbalanced="0">
      <fieldsUsage count="8">
        <fieldUsage x="-1"/>
        <fieldUsage x="1"/>
        <fieldUsage x="2"/>
        <fieldUsage x="3"/>
        <fieldUsage x="4"/>
        <fieldUsage x="5"/>
        <fieldUsage x="6"/>
        <fieldUsage x="7"/>
      </fieldsUsage>
    </cacheHierarchy>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8"/>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0" memberValueDatatype="130" unbalanced="0"/>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0" memberValueDatatype="130" unbalanced="0"/>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0" memberValueDatatype="130" unbalanced="0"/>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oneField="1">
      <fieldsUsage count="1">
        <fieldUsage x="0"/>
      </fieldsUsage>
    </cacheHierarchy>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2.421741435188" createdVersion="3" refreshedVersion="8" minRefreshableVersion="3" recordCount="0" supportSubquery="1" supportAdvancedDrill="1" xr:uid="{80862A9D-22DF-4E02-A4CF-C17E4F8C43AA}">
  <cacheSource type="external" connectionId="1">
    <extLst>
      <ext xmlns:x14="http://schemas.microsoft.com/office/spreadsheetml/2009/9/main" uri="{F057638F-6D5F-4e77-A914-E7F072B9BCA8}">
        <x14:sourceConnection name="10.40.30.204 SuperdashTab Model"/>
      </ext>
    </extLst>
  </cacheSource>
  <cacheFields count="0"/>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0" memberValueDatatype="7" unbalanced="0"/>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0" memberValueDatatype="130" unbalanced="0"/>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0" memberValueDatatype="130" unbalanced="0"/>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0" memberValueDatatype="130" unbalanced="0"/>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0" memberValueDatatype="130" unbalanced="0"/>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extLst>
    <ext xmlns:x14="http://schemas.microsoft.com/office/spreadsheetml/2009/9/main" uri="{725AE2AE-9491-48be-B2B4-4EB974FC3084}">
      <x14:pivotCacheDefinition slicerData="1" pivotCacheId="208514518"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2.420556249999" createdVersion="3" refreshedVersion="8" minRefreshableVersion="3" recordCount="0" supportSubquery="1" supportAdvancedDrill="1" xr:uid="{ED180469-CF96-42BB-8039-8DF46B99A53B}">
  <cacheSource type="external" connectionId="1">
    <extLst>
      <ext xmlns:x14="http://schemas.microsoft.com/office/spreadsheetml/2009/9/main" uri="{F057638F-6D5F-4e77-A914-E7F072B9BCA8}">
        <x14:sourceConnection name="10.40.30.204 SuperdashTab Model"/>
      </ext>
    </extLst>
  </cacheSource>
  <cacheFields count="0"/>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0" unbalanced="0"/>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0" memberValueDatatype="130" unbalanced="0"/>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0" memberValueDatatype="130" unbalanced="0"/>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0" memberValueDatatype="130" unbalanced="0"/>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0" memberValueDatatype="130" unbalanced="0"/>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extLst>
    <ext xmlns:x14="http://schemas.microsoft.com/office/spreadsheetml/2009/9/main" uri="{725AE2AE-9491-48be-B2B4-4EB974FC3084}">
      <x14:pivotCacheDefinition pivotCacheId="369102656" supportSubqueryNonVisual="1" supportSubqueryCalcMem="1" supportAddCalcMems="1"/>
    </ext>
    <ext xmlns:x15="http://schemas.microsoft.com/office/spreadsheetml/2010/11/main" uri="{ABF5C744-AB39-4b91-8756-CFA1BBC848D5}">
      <x15:pivotCacheIdVersion cacheIdSupportedVersion="6" cacheIdCreatedVersion="7"/>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B52336-6402-4CE3-A86B-DBB5C318B6F7}" name="PivotTable9" cacheId="5" applyNumberFormats="0" applyBorderFormats="0" applyFontFormats="0" applyPatternFormats="0" applyAlignmentFormats="0" applyWidthHeightFormats="1" dataCaption="Values" updatedVersion="8" minRefreshableVersion="5" useAutoFormatting="1" subtotalHiddenItems="1" itemPrintTitles="1" createdVersion="8" indent="0" compact="0" compactData="0" multipleFieldFilters="0" fieldListSortAscending="1">
  <location ref="AM6:AP13" firstHeaderRow="0" firstDataRow="1" firstDataCol="2" rowPageCount="3" colPageCount="1"/>
  <pivotFields count="12">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7"/>
    <field x="8"/>
  </rowFields>
  <rowItems count="7">
    <i>
      <x/>
      <x/>
    </i>
    <i>
      <x v="1"/>
      <x/>
    </i>
    <i>
      <x v="2"/>
      <x/>
    </i>
    <i>
      <x v="3"/>
      <x/>
    </i>
    <i>
      <x v="4"/>
      <x/>
    </i>
    <i>
      <x v="5"/>
      <x v="1"/>
    </i>
    <i t="grand">
      <x/>
    </i>
  </rowItems>
  <colFields count="1">
    <field x="-2"/>
  </colFields>
  <colItems count="2">
    <i>
      <x/>
    </i>
    <i i="1">
      <x v="1"/>
    </i>
  </colItems>
  <pageFields count="3">
    <pageField fld="10" hier="466" name="[NewGroupChannel].[BPC_Channel].&amp;[MTI]" cap="MTI"/>
    <pageField fld="0" hier="323" name="[Dim_Region].[Workplace Office].&amp;[Depo Tanjung]" cap="Depo Tanjung"/>
    <pageField fld="1" hier="213" name="[Dim_Period].[Period YMWD].[Year].&amp;[2025].&amp;[Jun 2025]" cap="Jun 2025"/>
  </pageFields>
  <dataFields count="2">
    <dataField fld="9" baseField="0" baseItem="0"/>
    <dataField fld="11" baseField="0" baseItem="0"/>
  </dataFields>
  <formats count="5">
    <format dxfId="4">
      <pivotArea type="all" dataOnly="0" outline="0" fieldPosition="0"/>
    </format>
    <format dxfId="3">
      <pivotArea outline="0" collapsedLevelsAreSubtotals="1" fieldPosition="0"/>
    </format>
    <format dxfId="2">
      <pivotArea dataOnly="0" labelOnly="1" grandRow="1" outline="0" fieldPosition="0"/>
    </format>
    <format dxfId="1">
      <pivotArea outline="0" collapsedLevelsAreSubtotals="1" fieldPosition="0"/>
    </format>
    <format dxfId="0">
      <pivotArea dataOnly="0" labelOnly="1" outline="0" fieldPosition="0">
        <references count="1">
          <reference field="4294967294" count="1">
            <x v="0"/>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16"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335"/>
    <rowHierarchyUsage hierarchyUsage="3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2AAAE9-9757-4FBD-BE2C-FCD23D2B9F5C}" name="PivotTable1" cacheId="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fieldListSortAscending="1">
  <location ref="AY5:BB29" firstHeaderRow="0" firstDataRow="1" firstDataCol="1" rowPageCount="3" colPageCount="1"/>
  <pivotFields count="17">
    <pivotField dataField="1" subtotalTop="0" showAll="0" defaultSubtotal="0"/>
    <pivotField axis="axisPage" allDrilled="1" subtotalTop="0" showAll="0"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allDrilled="1" subtotalTop="0" showAll="0" dataSourceSort="1" defaultSubtotal="0" defaultAttributeDrillState="1"/>
    <pivotField axis="axisPage" allDrilled="1"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dataField="1" subtotalTop="0" showAll="0" defaultSubtotal="0"/>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dataField="1" subtotalTop="0" showAll="0" defaultSubtotal="0"/>
  </pivotFields>
  <rowFields count="1">
    <field x="15"/>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2"/>
  </colFields>
  <colItems count="3">
    <i>
      <x/>
    </i>
    <i i="1">
      <x v="1"/>
    </i>
    <i i="2">
      <x v="2"/>
    </i>
  </colItems>
  <pageFields count="3">
    <pageField fld="8" hier="323" name="[Dim_Region].[Workplace Office].&amp;[Depo Tanjung]" cap="Depo Tanjung"/>
    <pageField fld="1" hier="253" name="[Dim_Product].[Product].[All]" cap="All"/>
    <pageField fld="9" hier="213" name="[Dim_Period].[Period YMWD].[All]" cap="All"/>
  </pageFields>
  <dataFields count="3">
    <dataField fld="14" baseField="0" baseItem="0"/>
    <dataField fld="16" baseField="0" baseItem="0"/>
    <dataField fld="0" baseField="0" baseItem="0"/>
  </dataFields>
  <formats count="6">
    <format dxfId="10">
      <pivotArea type="all" dataOnly="0" outline="0" fieldPosition="0"/>
    </format>
    <format dxfId="9">
      <pivotArea outline="0" collapsedLevelsAreSubtotals="1" fieldPosition="0"/>
    </format>
    <format dxfId="8">
      <pivotArea field="1" type="button" dataOnly="0" labelOnly="1" outline="0" axis="axisPage" fieldPosition="1"/>
    </format>
    <format dxfId="7">
      <pivotArea dataOnly="0" labelOnly="1" fieldPosition="0">
        <references count="1">
          <reference field="1" count="0"/>
        </references>
      </pivotArea>
    </format>
    <format dxfId="6">
      <pivotArea dataOnly="0" labelOnly="1" grandRow="1" outline="0" fieldPosition="0"/>
    </format>
    <format dxfId="5">
      <pivotArea dataOnly="0" labelOnly="1" outline="0" fieldPosition="0">
        <references count="1">
          <reference field="4294967294" count="2">
            <x v="0"/>
            <x v="2"/>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5" type="dateBetween" evalOrder="-1" id="16"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1">
    <rowHierarchyUsage hierarchyUsage="20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1BC12C-BDEB-433C-99C6-8CB1CAC9ED20}" name="PivotTable10" cacheId="0" applyNumberFormats="0" applyBorderFormats="0" applyFontFormats="0" applyPatternFormats="0" applyAlignmentFormats="0" applyWidthHeightFormats="1" dataCaption="Values" updatedVersion="8" minRefreshableVersion="5" useAutoFormatting="1" subtotalHiddenItems="1" itemPrintTitles="1" createdVersion="8" indent="0" compact="0" compactData="0" multipleFieldFilters="0" fieldListSortAscending="1">
  <location ref="AR6:AV14" firstHeaderRow="1" firstDataRow="2" firstDataCol="2" rowPageCount="3" colPageCount="1"/>
  <pivotFields count="12">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Col" compact="0" allDrilled="1" outline="0" subtotalTop="0" showAll="0" defaultSubtotal="0">
      <items count="2">
        <item x="1"/>
        <item x="0"/>
      </items>
      <extLst>
        <ext xmlns:x14="http://schemas.microsoft.com/office/spreadsheetml/2009/9/main" uri="{2946ED86-A175-432a-8AC1-64E0C546D7DE}">
          <x14:pivotField fillDownLabels="1"/>
        </ext>
      </extLst>
    </pivotField>
  </pivotFields>
  <rowFields count="2">
    <field x="7"/>
    <field x="8"/>
  </rowFields>
  <rowItems count="7">
    <i>
      <x/>
      <x/>
    </i>
    <i>
      <x v="1"/>
      <x/>
    </i>
    <i>
      <x v="2"/>
      <x/>
    </i>
    <i>
      <x v="3"/>
      <x/>
    </i>
    <i>
      <x v="4"/>
      <x/>
    </i>
    <i>
      <x v="5"/>
      <x v="1"/>
    </i>
    <i t="grand">
      <x/>
    </i>
  </rowItems>
  <colFields count="1">
    <field x="11"/>
  </colFields>
  <colItems count="3">
    <i>
      <x/>
    </i>
    <i>
      <x v="1"/>
    </i>
    <i t="grand">
      <x/>
    </i>
  </colItems>
  <pageFields count="3">
    <pageField fld="9" hier="466" name="[NewGroupChannel].[BPC_Channel].[All]" cap="All"/>
    <pageField fld="0" hier="323" name="[Dim_Region].[Workplace Office].&amp;[Depo Tanjung]" cap="Depo Tanjung"/>
    <pageField fld="1" hier="213" name="[Dim_Period].[Period YMWD].[Year].&amp;[2025].&amp;[Jun 2025]" cap="Jun 2025"/>
  </pageFields>
  <dataFields count="1">
    <dataField fld="10" baseField="0" baseItem="0"/>
  </dataFields>
  <formats count="4">
    <format dxfId="14">
      <pivotArea type="all" dataOnly="0" outline="0" fieldPosition="0"/>
    </format>
    <format dxfId="13">
      <pivotArea outline="0" collapsedLevelsAreSubtotals="1" fieldPosition="0"/>
    </format>
    <format dxfId="12">
      <pivotArea dataOnly="0" labelOnly="1" grandRow="1" outline="0" fieldPosition="0"/>
    </format>
    <format dxfId="11">
      <pivotArea outline="0" collapsedLevelsAreSubtotals="1" fieldPosition="0"/>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16"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335"/>
    <rowHierarchyUsage hierarchyUsage="329"/>
  </rowHierarchiesUsage>
  <colHierarchiesUsage count="1">
    <colHierarchyUsage hierarchyUsage="26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CDBD0A-E158-42EF-91BC-1C4C64D895E1}" name="PivotTable6" cacheId="2" applyNumberFormats="0" applyBorderFormats="0" applyFontFormats="0" applyPatternFormats="0" applyAlignmentFormats="0" applyWidthHeightFormats="1" dataCaption="Values" updatedVersion="8" minRefreshableVersion="5" useAutoFormatting="1" subtotalHiddenItems="1" itemPrintTitles="1" createdVersion="8" indent="0" compact="0" compactData="0" multipleFieldFilters="0" fieldListSortAscending="1">
  <location ref="Q6:Z13" firstHeaderRow="0" firstDataRow="1" firstDataCol="2" rowPageCount="2" colPageCount="1"/>
  <pivotFields count="17">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7"/>
    <field x="8"/>
  </rowFields>
  <rowItems count="7">
    <i>
      <x/>
      <x/>
    </i>
    <i>
      <x v="1"/>
      <x/>
    </i>
    <i>
      <x v="2"/>
      <x/>
    </i>
    <i>
      <x v="3"/>
      <x/>
    </i>
    <i>
      <x v="4"/>
      <x/>
    </i>
    <i>
      <x v="5"/>
      <x v="1"/>
    </i>
    <i t="grand">
      <x/>
    </i>
  </rowItems>
  <colFields count="1">
    <field x="-2"/>
  </colFields>
  <colItems count="8">
    <i>
      <x/>
    </i>
    <i i="1">
      <x v="1"/>
    </i>
    <i i="2">
      <x v="2"/>
    </i>
    <i i="3">
      <x v="3"/>
    </i>
    <i i="4">
      <x v="4"/>
    </i>
    <i i="5">
      <x v="5"/>
    </i>
    <i i="6">
      <x v="6"/>
    </i>
    <i i="7">
      <x v="7"/>
    </i>
  </colItems>
  <pageFields count="2">
    <pageField fld="0" hier="323" name="[Dim_Region].[Workplace Office].&amp;[Depo Tanjung]" cap="Depo Tanjung"/>
    <pageField fld="1" hier="213" name="[Dim_Period].[Period YMWD].[Year].&amp;[2025].&amp;[Jun 2025]" cap="Jun 2025"/>
  </pageFields>
  <dataFields count="8">
    <dataField fld="9" baseField="0" baseItem="0"/>
    <dataField fld="10" baseField="0" baseItem="0"/>
    <dataField fld="11" baseField="0" baseItem="0"/>
    <dataField fld="14" baseField="0" baseItem="0"/>
    <dataField fld="12" baseField="0" baseItem="0"/>
    <dataField fld="15" baseField="0" baseItem="0"/>
    <dataField fld="13" baseField="0" baseItem="0"/>
    <dataField fld="16" baseField="0" baseItem="0"/>
  </dataFields>
  <formats count="5">
    <format dxfId="19">
      <pivotArea type="all" dataOnly="0" outline="0" fieldPosition="0"/>
    </format>
    <format dxfId="18">
      <pivotArea outline="0" collapsedLevelsAreSubtotals="1" fieldPosition="0"/>
    </format>
    <format dxfId="17">
      <pivotArea dataOnly="0" labelOnly="1" grandRow="1" outline="0" fieldPosition="0"/>
    </format>
    <format dxfId="16">
      <pivotArea outline="0" collapsedLevelsAreSubtotals="1" fieldPosition="0"/>
    </format>
    <format dxfId="15">
      <pivotArea dataOnly="0" labelOnly="1" outline="0" fieldPosition="0">
        <references count="1">
          <reference field="4294967294" count="8">
            <x v="0"/>
            <x v="1"/>
            <x v="2"/>
            <x v="3"/>
            <x v="4"/>
            <x v="5"/>
            <x v="6"/>
            <x v="7"/>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16"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335"/>
    <rowHierarchyUsage hierarchyUsage="3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8E49AD-3ADE-4221-A721-F12F7EB29B2A}" name="PivotTable5" cacheId="1" applyNumberFormats="0" applyBorderFormats="0" applyFontFormats="0" applyPatternFormats="0" applyAlignmentFormats="0" applyWidthHeightFormats="1" dataCaption="Values" updatedVersion="8" minRefreshableVersion="5" useAutoFormatting="1" subtotalHiddenItems="1" itemPrintTitles="1" createdVersion="8" indent="0" compact="0" compactData="0" multipleFieldFilters="0" fieldListSortAscending="1">
  <location ref="K6:O50" firstHeaderRow="0" firstDataRow="1" firstDataCol="3" rowPageCount="2" colPageCount="1"/>
  <pivotFields count="18">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efaultSubtotal="0">
      <items count="8">
        <item c="1" x="0"/>
        <item c="1" x="1"/>
        <item c="1" x="2"/>
        <item c="1" x="3"/>
        <item c="1" x="4"/>
        <item c="1" x="5"/>
        <item c="1" x="6"/>
        <item c="1" x="7"/>
      </items>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s>
  <rowFields count="3">
    <field x="16"/>
    <field x="17"/>
    <field x="1"/>
  </rowFields>
  <rowItems count="44">
    <i>
      <x/>
      <x/>
      <x/>
    </i>
    <i r="2">
      <x v="1"/>
    </i>
    <i r="2">
      <x v="2"/>
    </i>
    <i r="2">
      <x v="3"/>
    </i>
    <i r="2">
      <x v="4"/>
    </i>
    <i r="2">
      <x v="5"/>
    </i>
    <i r="2">
      <x v="6"/>
    </i>
    <i r="2">
      <x v="7"/>
    </i>
    <i>
      <x v="1"/>
      <x/>
      <x v="1"/>
    </i>
    <i r="2">
      <x v="2"/>
    </i>
    <i r="2">
      <x v="3"/>
    </i>
    <i r="2">
      <x v="4"/>
    </i>
    <i r="2">
      <x v="5"/>
    </i>
    <i r="2">
      <x v="6"/>
    </i>
    <i r="2">
      <x v="7"/>
    </i>
    <i>
      <x v="2"/>
      <x/>
      <x v="1"/>
    </i>
    <i r="2">
      <x v="2"/>
    </i>
    <i r="2">
      <x v="3"/>
    </i>
    <i r="2">
      <x v="4"/>
    </i>
    <i r="2">
      <x v="5"/>
    </i>
    <i r="2">
      <x v="6"/>
    </i>
    <i r="2">
      <x v="7"/>
    </i>
    <i>
      <x v="3"/>
      <x/>
      <x v="1"/>
    </i>
    <i r="2">
      <x v="2"/>
    </i>
    <i r="2">
      <x v="3"/>
    </i>
    <i r="2">
      <x v="4"/>
    </i>
    <i r="2">
      <x v="5"/>
    </i>
    <i r="2">
      <x v="6"/>
    </i>
    <i r="2">
      <x v="7"/>
    </i>
    <i>
      <x v="4"/>
      <x/>
      <x v="1"/>
    </i>
    <i r="2">
      <x v="2"/>
    </i>
    <i r="2">
      <x v="3"/>
    </i>
    <i r="2">
      <x v="4"/>
    </i>
    <i r="2">
      <x v="5"/>
    </i>
    <i r="2">
      <x v="6"/>
    </i>
    <i r="2">
      <x v="7"/>
    </i>
    <i>
      <x v="5"/>
      <x v="1"/>
      <x v="1"/>
    </i>
    <i r="2">
      <x v="2"/>
    </i>
    <i r="2">
      <x v="3"/>
    </i>
    <i r="2">
      <x v="4"/>
    </i>
    <i r="2">
      <x v="5"/>
    </i>
    <i r="2">
      <x v="6"/>
    </i>
    <i r="2">
      <x v="7"/>
    </i>
    <i t="grand">
      <x/>
    </i>
  </rowItems>
  <colFields count="1">
    <field x="-2"/>
  </colFields>
  <colItems count="2">
    <i>
      <x/>
    </i>
    <i i="1">
      <x v="1"/>
    </i>
  </colItems>
  <pageFields count="2">
    <pageField fld="8" hier="323" name="[Dim_Region].[Workplace Office].&amp;[Depo Tanjung]" cap="Depo Tanjung"/>
    <pageField fld="9" hier="213" name="[Dim_Period].[Period YMWD].[Year].&amp;[2025].&amp;[Jun 2025]" cap="Jun 2025"/>
  </pageFields>
  <dataFields count="2">
    <dataField fld="15" baseField="0" baseItem="0"/>
    <dataField fld="0" baseField="0" baseItem="0"/>
  </dataFields>
  <formats count="6">
    <format dxfId="25">
      <pivotArea type="all" dataOnly="0" outline="0" fieldPosition="0"/>
    </format>
    <format dxfId="24">
      <pivotArea outline="0" collapsedLevelsAreSubtotals="1" fieldPosition="0"/>
    </format>
    <format dxfId="23">
      <pivotArea field="1" type="button" dataOnly="0" labelOnly="1" outline="0" axis="axisRow" fieldPosition="2"/>
    </format>
    <format dxfId="22">
      <pivotArea dataOnly="0" labelOnly="1" fieldPosition="0">
        <references count="1">
          <reference field="1" count="0"/>
        </references>
      </pivotArea>
    </format>
    <format dxfId="21">
      <pivotArea dataOnly="0" labelOnly="1" grandRow="1" outline="0" fieldPosition="0"/>
    </format>
    <format dxfId="20">
      <pivotArea dataOnly="0" labelOnly="1" outline="0" fieldPosition="0">
        <references count="1">
          <reference field="4294967294" count="1">
            <x v="1"/>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4" type="dateBetween" evalOrder="-1" id="16"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3">
    <rowHierarchyUsage hierarchyUsage="335"/>
    <rowHierarchyUsage hierarchyUsage="329"/>
    <rowHierarchyUsage hierarchyUsage="25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D8E82A1-7B2A-47E2-B939-18A6B1828907}" name="PivotTable4" cacheId="8" applyNumberFormats="0" applyBorderFormats="0" applyFontFormats="0" applyPatternFormats="0" applyAlignmentFormats="0" applyWidthHeightFormats="1" dataCaption="Values" updatedVersion="8" minRefreshableVersion="5" useAutoFormatting="1" subtotalHiddenItems="1" colGrandTotals="0" itemPrintTitles="1" createdVersion="8" indent="0" outline="1" outlineData="1" multipleFieldFilters="0" fieldListSortAscending="1">
  <location ref="A4:C14" firstHeaderRow="1" firstDataRow="2" firstDataCol="1" rowPageCount="1" colPageCount="1"/>
  <pivotFields count="15">
    <pivotField dataField="1" subtotalTop="0" showAll="0" defaultSubtotal="0"/>
    <pivotField axis="axisRow" allDrilled="1" subtotalTop="0" showAll="0" defaultSubtotal="0">
      <items count="8">
        <item c="1" x="3"/>
        <item c="1" x="2"/>
        <item c="1" x="1"/>
        <item c="1" x="6"/>
        <item c="1" x="5"/>
        <item c="1" x="7"/>
        <item c="1" x="4"/>
        <item c="1" x="0"/>
      </items>
    </pivotField>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Page" allDrilled="1" subtotalTop="0" showAll="0" dataSourceSort="1" defaultSubtotal="0" defaultAttributeDrillState="1"/>
    <pivotField axis="axisCol" allDrilled="1" subtotalTop="0" showAll="0" dataSourceSort="1" defaultSubtotal="0">
      <items count="2">
        <item c="1" x="0"/>
        <item c="1" x="1"/>
      </items>
    </pivotField>
    <pivotField axis="axisCol" subtotalTop="0" showAll="0" dataSourceSort="1" defaultSubtotal="0"/>
    <pivotField axis="axisCol" subtotalTop="0" showAll="0" dataSourceSort="1" defaultSubtotal="0"/>
    <pivotField axis="axisCol" subtotalTop="0" showAll="0" dataSourceSort="1" defaultSubtotal="0"/>
    <pivotField axis="axisCol" subtotalTop="0" showAll="0" dataSourceSort="1" defaultSubtotal="0"/>
    <pivotField allDrilled="1" subtotalTop="0" showAll="0" dataSourceSort="1" defaultSubtotal="0" defaultAttributeDrillState="1"/>
  </pivotFields>
  <rowFields count="1">
    <field x="1"/>
  </rowFields>
  <rowItems count="9">
    <i>
      <x/>
    </i>
    <i>
      <x v="1"/>
    </i>
    <i>
      <x v="2"/>
    </i>
    <i>
      <x v="3"/>
    </i>
    <i>
      <x v="4"/>
    </i>
    <i>
      <x v="5"/>
    </i>
    <i>
      <x v="6"/>
    </i>
    <i>
      <x v="7"/>
    </i>
    <i t="grand">
      <x/>
    </i>
  </rowItems>
  <colFields count="1">
    <field x="9"/>
  </colFields>
  <colItems count="2">
    <i>
      <x/>
    </i>
    <i>
      <x v="1"/>
    </i>
  </colItems>
  <pageFields count="1">
    <pageField fld="8" hier="323" name="[Dim_Region].[Workplace Office].&amp;[Depo Tanjung]" cap="Depo Tanjung"/>
  </pageFields>
  <dataFields count="1">
    <dataField fld="0" baseField="0" baseItem="0"/>
  </dataFields>
  <formats count="6">
    <format dxfId="31">
      <pivotArea type="all" dataOnly="0" outline="0" fieldPosition="0"/>
    </format>
    <format dxfId="30">
      <pivotArea outline="0" collapsedLevelsAreSubtotals="1" fieldPosition="0"/>
    </format>
    <format dxfId="29">
      <pivotArea field="1" type="button" dataOnly="0" labelOnly="1" outline="0" axis="axisRow" fieldPosition="0"/>
    </format>
    <format dxfId="28">
      <pivotArea dataOnly="0" labelOnly="1" fieldPosition="0">
        <references count="1">
          <reference field="1" count="0"/>
        </references>
      </pivotArea>
    </format>
    <format dxfId="27">
      <pivotArea dataOnly="0" labelOnly="1" grandRow="1" outline="0" fieldPosition="0"/>
    </format>
    <format dxfId="26">
      <pivotArea dataOnly="0" labelOnly="1" outline="0" fieldPosition="0">
        <references count="1">
          <reference field="4294967294" count="1">
            <x v="0"/>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2" level="2">
        <member name="[Dim_Period].[Period YMWD].[Year].&amp;[2024].&amp;[Jun 2024]"/>
        <member name="[Dim_Period].[Period YMWD].[Year].&amp;[2025].&amp;[May 2025]"/>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4" type="dateBetween" evalOrder="-1" id="13"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1">
    <rowHierarchyUsage hierarchyUsage="253"/>
  </rowHierarchiesUsage>
  <colHierarchiesUsage count="1">
    <colHierarchyUsage hierarchyUsage="213"/>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6724E1B-627D-4FA5-AEB1-89D9781328C3}" name="PivotTable8" cacheId="4" applyNumberFormats="0" applyBorderFormats="0" applyFontFormats="0" applyPatternFormats="0" applyAlignmentFormats="0" applyWidthHeightFormats="1" dataCaption="Values" updatedVersion="8" minRefreshableVersion="5" useAutoFormatting="1" subtotalHiddenItems="1" itemPrintTitles="1" createdVersion="8" indent="0" compact="0" compactData="0" multipleFieldFilters="0" fieldListSortAscending="1">
  <location ref="AH6:AK13" firstHeaderRow="0" firstDataRow="1" firstDataCol="2" rowPageCount="3" colPageCount="1"/>
  <pivotFields count="12">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7"/>
    <field x="8"/>
  </rowFields>
  <rowItems count="7">
    <i>
      <x/>
      <x/>
    </i>
    <i>
      <x v="1"/>
      <x/>
    </i>
    <i>
      <x v="2"/>
      <x/>
    </i>
    <i>
      <x v="3"/>
      <x/>
    </i>
    <i>
      <x v="4"/>
      <x/>
    </i>
    <i>
      <x v="5"/>
      <x v="1"/>
    </i>
    <i t="grand">
      <x/>
    </i>
  </rowItems>
  <colFields count="1">
    <field x="-2"/>
  </colFields>
  <colItems count="2">
    <i>
      <x/>
    </i>
    <i i="1">
      <x v="1"/>
    </i>
  </colItems>
  <pageFields count="3">
    <pageField fld="10" hier="466" name="[NewGroupChannel].[BPC_Channel].&amp;[Others]" cap="Others"/>
    <pageField fld="0" hier="323" name="[Dim_Region].[Workplace Office].&amp;[Depo Tanjung]" cap="Depo Tanjung"/>
    <pageField fld="1" hier="213" name="[Dim_Period].[Period YMWD].[Year].&amp;[2025].&amp;[Jun 2025]" cap="Jun 2025"/>
  </pageFields>
  <dataFields count="2">
    <dataField fld="9" baseField="0" baseItem="0"/>
    <dataField fld="11" baseField="0" baseItem="0"/>
  </dataFields>
  <formats count="5">
    <format dxfId="36">
      <pivotArea type="all" dataOnly="0" outline="0" fieldPosition="0"/>
    </format>
    <format dxfId="35">
      <pivotArea outline="0" collapsedLevelsAreSubtotals="1" fieldPosition="0"/>
    </format>
    <format dxfId="34">
      <pivotArea dataOnly="0" labelOnly="1" grandRow="1" outline="0" fieldPosition="0"/>
    </format>
    <format dxfId="33">
      <pivotArea outline="0" collapsedLevelsAreSubtotals="1" fieldPosition="0"/>
    </format>
    <format dxfId="32">
      <pivotArea dataOnly="0" labelOnly="1" outline="0" fieldPosition="0">
        <references count="1">
          <reference field="4294967294" count="1">
            <x v="0"/>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2" level="1">
        <member name="[NewGroupChannel].[BPC_Channel].&amp;[Others]"/>
        <member name="[NewGroupChannel].[BPC_Channel].&amp;[RETAIL]"/>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16"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335"/>
    <rowHierarchyUsage hierarchyUsage="3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6F72FA2-5877-4742-A64B-15442B6E10CE}" name="PivotTable7" cacheId="3" applyNumberFormats="0" applyBorderFormats="0" applyFontFormats="0" applyPatternFormats="0" applyAlignmentFormats="0" applyWidthHeightFormats="1" dataCaption="Values" updatedVersion="8" minRefreshableVersion="5" useAutoFormatting="1" subtotalHiddenItems="1" itemPrintTitles="1" createdVersion="8" indent="0" compact="0" compactData="0" multipleFieldFilters="0" fieldListSortAscending="1">
  <location ref="AC6:AF13" firstHeaderRow="0" firstDataRow="1" firstDataCol="2" rowPageCount="3" colPageCount="1"/>
  <pivotFields count="12">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2">
    <field x="7"/>
    <field x="8"/>
  </rowFields>
  <rowItems count="7">
    <i>
      <x/>
      <x/>
    </i>
    <i>
      <x v="1"/>
      <x/>
    </i>
    <i>
      <x v="2"/>
      <x/>
    </i>
    <i>
      <x v="3"/>
      <x/>
    </i>
    <i>
      <x v="4"/>
      <x/>
    </i>
    <i>
      <x v="5"/>
      <x v="1"/>
    </i>
    <i t="grand">
      <x/>
    </i>
  </rowItems>
  <colFields count="1">
    <field x="-2"/>
  </colFields>
  <colItems count="2">
    <i>
      <x/>
    </i>
    <i i="1">
      <x v="1"/>
    </i>
  </colItems>
  <pageFields count="3">
    <pageField fld="11" hier="466" name="[NewGroupChannel].[BPC_Channel].&amp;[WHOLESALER]" cap="WHOLESALER"/>
    <pageField fld="0" hier="323" name="[Dim_Region].[Workplace Office].&amp;[Depo Tanjung]" cap="Depo Tanjung"/>
    <pageField fld="1" hier="213" name="[Dim_Period].[Period YMWD].[Year].&amp;[2025].&amp;[Jun 2025]" cap="Jun 2025"/>
  </pageFields>
  <dataFields count="2">
    <dataField fld="9" baseField="0" baseItem="0"/>
    <dataField fld="10" baseField="0" baseItem="0"/>
  </dataFields>
  <formats count="5">
    <format dxfId="41">
      <pivotArea type="all" dataOnly="0" outline="0" fieldPosition="0"/>
    </format>
    <format dxfId="40">
      <pivotArea outline="0" collapsedLevelsAreSubtotals="1" fieldPosition="0"/>
    </format>
    <format dxfId="39">
      <pivotArea dataOnly="0" labelOnly="1" grandRow="1" outline="0" fieldPosition="0"/>
    </format>
    <format dxfId="38">
      <pivotArea outline="0" collapsedLevelsAreSubtotals="1" fieldPosition="0"/>
    </format>
    <format dxfId="37">
      <pivotArea dataOnly="0" labelOnly="1" outline="0" fieldPosition="0">
        <references count="1">
          <reference field="4294967294" count="1">
            <x v="0"/>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16"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335"/>
    <rowHierarchyUsage hierarchyUsage="3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24FDED8-7F8F-4C40-8599-9B77C5462E2F}" name="PivotTable3" cacheId="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fieldListSortAscending="1">
  <location ref="E4:H14" firstHeaderRow="0" firstDataRow="1" firstDataCol="1" rowPageCount="2" colPageCount="1"/>
  <pivotFields count="17">
    <pivotField dataField="1" subtotalTop="0" showAll="0" defaultSubtotal="0"/>
    <pivotField axis="axisRow" allDrilled="1" subtotalTop="0" showAll="0" defaultSubtotal="0">
      <items count="9">
        <item c="1" x="3"/>
        <item c="1" x="2"/>
        <item c="1" x="1"/>
        <item c="1" x="6"/>
        <item c="1" x="5"/>
        <item c="1" x="8"/>
        <item c="1" x="4"/>
        <item c="1" x="0"/>
        <item c="1" x="7"/>
      </items>
    </pivotField>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Page" allDrilled="1" subtotalTop="0" showAll="0" dataSourceSort="1" defaultSubtotal="0" defaultAttributeDrillState="1"/>
    <pivotField axis="axisPage" allDrilled="1"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1"/>
  </rowFields>
  <rowItems count="10">
    <i>
      <x/>
    </i>
    <i>
      <x v="1"/>
    </i>
    <i>
      <x v="2"/>
    </i>
    <i>
      <x v="3"/>
    </i>
    <i>
      <x v="4"/>
    </i>
    <i>
      <x v="5"/>
    </i>
    <i>
      <x v="6"/>
    </i>
    <i>
      <x v="7"/>
    </i>
    <i>
      <x v="8"/>
    </i>
    <i t="grand">
      <x/>
    </i>
  </rowItems>
  <colFields count="1">
    <field x="-2"/>
  </colFields>
  <colItems count="3">
    <i>
      <x/>
    </i>
    <i i="1">
      <x v="1"/>
    </i>
    <i i="2">
      <x v="2"/>
    </i>
  </colItems>
  <pageFields count="2">
    <pageField fld="8" hier="323" name="[Dim_Region].[Workplace Office].&amp;[Depo Tanjung]" cap="Depo Tanjung"/>
    <pageField fld="9" hier="213" name="[Dim_Period].[Period YMWD].[All]" cap="All"/>
  </pageFields>
  <dataFields count="3">
    <dataField fld="16" baseField="0" baseItem="0"/>
    <dataField fld="14" baseField="0" baseItem="0"/>
    <dataField fld="0" baseField="0" baseItem="0"/>
  </dataFields>
  <formats count="6">
    <format dxfId="47">
      <pivotArea type="all" dataOnly="0" outline="0" fieldPosition="0"/>
    </format>
    <format dxfId="46">
      <pivotArea outline="0" collapsedLevelsAreSubtotals="1" fieldPosition="0"/>
    </format>
    <format dxfId="45">
      <pivotArea field="1" type="button" dataOnly="0" labelOnly="1" outline="0" axis="axisRow" fieldPosition="0"/>
    </format>
    <format dxfId="44">
      <pivotArea dataOnly="0" labelOnly="1" fieldPosition="0">
        <references count="1">
          <reference field="1" count="0"/>
        </references>
      </pivotArea>
    </format>
    <format dxfId="43">
      <pivotArea dataOnly="0" labelOnly="1" grandRow="1" outline="0" fieldPosition="0"/>
    </format>
    <format dxfId="42">
      <pivotArea dataOnly="0" labelOnly="1" outline="0" fieldPosition="0">
        <references count="1">
          <reference field="4294967294" count="2">
            <x v="1"/>
            <x v="2"/>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5" type="dateBetween" evalOrder="-1" id="16"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1">
    <rowHierarchyUsage hierarchyUsage="25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iod_YMWD" xr10:uid="{FB9BED27-AD2C-4AB5-9A27-7C34B91BF5AD}" sourceName="[Dim_Period].[Period YMWD]">
  <pivotTables>
    <pivotTable tabId="2" name="PivotTable4"/>
  </pivotTables>
  <data>
    <olap pivotCacheId="208514518">
      <levels count="6">
        <level uniqueName="[Dim_Period].[Period YMWD].[(All)]" sourceCaption="(All)" count="0"/>
        <level uniqueName="[Dim_Period].[Period YMWD].[Year]" sourceCaption="Year" count="5">
          <ranges>
            <range startItem="0">
              <i n="[Dim_Period].[Period YMWD].[Year].&amp;[2022]" c="2022"/>
              <i n="[Dim_Period].[Period YMWD].[Year].&amp;[2023]" c="2023"/>
              <i n="[Dim_Period].[Period YMWD].[Year].&amp;[2024]" c="2024"/>
              <i n="[Dim_Period].[Period YMWD].[Year].&amp;[2025]" c="2025"/>
              <i n="[Dim_Period].[Period YMWD].[Year].&amp;[2021]" c="2021" nd="1"/>
            </range>
          </ranges>
        </level>
        <level uniqueName="[Dim_Period].[Period YMWD].[Month]" sourceCaption="Month" count="60">
          <ranges>
            <range startItem="0">
              <i n="[Dim_Period].[Period YMWD].[Year].&amp;[2022].&amp;[Jan 2022]" c="Jan 2022">
                <p n="[Dim_Period].[Period YMWD].[Year].&amp;[2022]"/>
              </i>
              <i n="[Dim_Period].[Period YMWD].[Year].&amp;[2022].&amp;[Feb 2022]" c="Feb 2022">
                <p n="[Dim_Period].[Period YMWD].[Year].&amp;[2022]"/>
              </i>
              <i n="[Dim_Period].[Period YMWD].[Year].&amp;[2022].&amp;[Mar 2022]" c="Mar 2022">
                <p n="[Dim_Period].[Period YMWD].[Year].&amp;[2022]"/>
              </i>
              <i n="[Dim_Period].[Period YMWD].[Year].&amp;[2022].&amp;[Apr 2022]" c="Apr 2022">
                <p n="[Dim_Period].[Period YMWD].[Year].&amp;[2022]"/>
              </i>
              <i n="[Dim_Period].[Period YMWD].[Year].&amp;[2022].&amp;[May 2022]" c="May 2022">
                <p n="[Dim_Period].[Period YMWD].[Year].&amp;[2022]"/>
              </i>
              <i n="[Dim_Period].[Period YMWD].[Year].&amp;[2022].&amp;[Jun 2022]" c="Jun 2022">
                <p n="[Dim_Period].[Period YMWD].[Year].&amp;[2022]"/>
              </i>
              <i n="[Dim_Period].[Period YMWD].[Year].&amp;[2022].&amp;[Jul 2022]" c="Jul 2022">
                <p n="[Dim_Period].[Period YMWD].[Year].&amp;[2022]"/>
              </i>
              <i n="[Dim_Period].[Period YMWD].[Year].&amp;[2022].&amp;[Aug 2022]" c="Aug 2022">
                <p n="[Dim_Period].[Period YMWD].[Year].&amp;[2022]"/>
              </i>
              <i n="[Dim_Period].[Period YMWD].[Year].&amp;[2022].&amp;[Sep 2022]" c="Sep 2022">
                <p n="[Dim_Period].[Period YMWD].[Year].&amp;[2022]"/>
              </i>
              <i n="[Dim_Period].[Period YMWD].[Year].&amp;[2022].&amp;[Oct 2022]" c="Oct 2022">
                <p n="[Dim_Period].[Period YMWD].[Year].&amp;[2022]"/>
              </i>
              <i n="[Dim_Period].[Period YMWD].[Year].&amp;[2022].&amp;[Nov 2022]" c="Nov 2022">
                <p n="[Dim_Period].[Period YMWD].[Year].&amp;[2022]"/>
              </i>
              <i n="[Dim_Period].[Period YMWD].[Year].&amp;[2022].&amp;[Dec 2022]" c="Dec 2022">
                <p n="[Dim_Period].[Period YMWD].[Year].&amp;[2022]"/>
              </i>
              <i n="[Dim_Period].[Period YMWD].[Year].&amp;[2023].&amp;[Jan 2023]" c="Jan 2023">
                <p n="[Dim_Period].[Period YMWD].[Year].&amp;[2023]"/>
              </i>
              <i n="[Dim_Period].[Period YMWD].[Year].&amp;[2023].&amp;[Feb 2023]" c="Feb 2023">
                <p n="[Dim_Period].[Period YMWD].[Year].&amp;[2023]"/>
              </i>
              <i n="[Dim_Period].[Period YMWD].[Year].&amp;[2023].&amp;[Mar 2023]" c="Mar 2023">
                <p n="[Dim_Period].[Period YMWD].[Year].&amp;[2023]"/>
              </i>
              <i n="[Dim_Period].[Period YMWD].[Year].&amp;[2023].&amp;[Apr 2023]" c="Apr 2023">
                <p n="[Dim_Period].[Period YMWD].[Year].&amp;[2023]"/>
              </i>
              <i n="[Dim_Period].[Period YMWD].[Year].&amp;[2023].&amp;[May 2023]" c="May 2023">
                <p n="[Dim_Period].[Period YMWD].[Year].&amp;[2023]"/>
              </i>
              <i n="[Dim_Period].[Period YMWD].[Year].&amp;[2023].&amp;[Jun 2023]" c="Jun 2023">
                <p n="[Dim_Period].[Period YMWD].[Year].&amp;[2023]"/>
              </i>
              <i n="[Dim_Period].[Period YMWD].[Year].&amp;[2023].&amp;[Jul 2023]" c="Jul 2023">
                <p n="[Dim_Period].[Period YMWD].[Year].&amp;[2023]"/>
              </i>
              <i n="[Dim_Period].[Period YMWD].[Year].&amp;[2023].&amp;[Aug 2023]" c="Aug 2023">
                <p n="[Dim_Period].[Period YMWD].[Year].&amp;[2023]"/>
              </i>
              <i n="[Dim_Period].[Period YMWD].[Year].&amp;[2023].&amp;[Sep 2023]" c="Sep 2023">
                <p n="[Dim_Period].[Period YMWD].[Year].&amp;[2023]"/>
              </i>
              <i n="[Dim_Period].[Period YMWD].[Year].&amp;[2023].&amp;[Oct 2023]" c="Oct 2023">
                <p n="[Dim_Period].[Period YMWD].[Year].&amp;[2023]"/>
              </i>
              <i n="[Dim_Period].[Period YMWD].[Year].&amp;[2023].&amp;[Nov 2023]" c="Nov 2023">
                <p n="[Dim_Period].[Period YMWD].[Year].&amp;[2023]"/>
              </i>
              <i n="[Dim_Period].[Period YMWD].[Year].&amp;[2023].&amp;[Dec 2023]" c="Dec 2023">
                <p n="[Dim_Period].[Period YMWD].[Year].&amp;[2023]"/>
              </i>
              <i n="[Dim_Period].[Period YMWD].[Year].&amp;[2024].&amp;[Jan 2024]" c="Jan 2024">
                <p n="[Dim_Period].[Period YMWD].[Year].&amp;[2024]"/>
              </i>
              <i n="[Dim_Period].[Period YMWD].[Year].&amp;[2024].&amp;[Feb 2024]" c="Feb 2024">
                <p n="[Dim_Period].[Period YMWD].[Year].&amp;[2024]"/>
              </i>
              <i n="[Dim_Period].[Period YMWD].[Year].&amp;[2024].&amp;[Mar 2024]" c="Mar 2024">
                <p n="[Dim_Period].[Period YMWD].[Year].&amp;[2024]"/>
              </i>
              <i n="[Dim_Period].[Period YMWD].[Year].&amp;[2024].&amp;[Apr 2024]" c="Apr 2024">
                <p n="[Dim_Period].[Period YMWD].[Year].&amp;[2024]"/>
              </i>
              <i n="[Dim_Period].[Period YMWD].[Year].&amp;[2024].&amp;[May 2024]" c="May 2024">
                <p n="[Dim_Period].[Period YMWD].[Year].&amp;[2024]"/>
              </i>
              <i n="[Dim_Period].[Period YMWD].[Year].&amp;[2024].&amp;[Jun 2024]" c="Jun 2024">
                <p n="[Dim_Period].[Period YMWD].[Year].&amp;[2024]"/>
              </i>
              <i n="[Dim_Period].[Period YMWD].[Year].&amp;[2024].&amp;[Jul 2024]" c="Jul 2024">
                <p n="[Dim_Period].[Period YMWD].[Year].&amp;[2024]"/>
              </i>
              <i n="[Dim_Period].[Period YMWD].[Year].&amp;[2024].&amp;[Aug 2024]" c="Aug 2024">
                <p n="[Dim_Period].[Period YMWD].[Year].&amp;[2024]"/>
              </i>
              <i n="[Dim_Period].[Period YMWD].[Year].&amp;[2024].&amp;[Sep 2024]" c="Sep 2024">
                <p n="[Dim_Period].[Period YMWD].[Year].&amp;[2024]"/>
              </i>
              <i n="[Dim_Period].[Period YMWD].[Year].&amp;[2024].&amp;[Oct 2024]" c="Oct 2024">
                <p n="[Dim_Period].[Period YMWD].[Year].&amp;[2024]"/>
              </i>
              <i n="[Dim_Period].[Period YMWD].[Year].&amp;[2024].&amp;[Nov 2024]" c="Nov 2024">
                <p n="[Dim_Period].[Period YMWD].[Year].&amp;[2024]"/>
              </i>
              <i n="[Dim_Period].[Period YMWD].[Year].&amp;[2024].&amp;[Dec 2024]" c="Dec 2024">
                <p n="[Dim_Period].[Period YMWD].[Year].&amp;[2024]"/>
              </i>
              <i n="[Dim_Period].[Period YMWD].[Year].&amp;[2025].&amp;[Jan 2025]" c="Jan 2025">
                <p n="[Dim_Period].[Period YMWD].[Year].&amp;[2025]"/>
              </i>
              <i n="[Dim_Period].[Period YMWD].[Year].&amp;[2025].&amp;[Feb 2025]" c="Feb 2025">
                <p n="[Dim_Period].[Period YMWD].[Year].&amp;[2025]"/>
              </i>
              <i n="[Dim_Period].[Period YMWD].[Year].&amp;[2025].&amp;[Mar 2025]" c="Mar 2025">
                <p n="[Dim_Period].[Period YMWD].[Year].&amp;[2025]"/>
              </i>
              <i n="[Dim_Period].[Period YMWD].[Year].&amp;[2025].&amp;[Apr 2025]" c="Apr 2025">
                <p n="[Dim_Period].[Period YMWD].[Year].&amp;[2025]"/>
              </i>
              <i n="[Dim_Period].[Period YMWD].[Year].&amp;[2025].&amp;[May 2025]" c="May 2025">
                <p n="[Dim_Period].[Period YMWD].[Year].&amp;[2025]"/>
              </i>
              <i n="[Dim_Period].[Period YMWD].[Year].&amp;[2025].&amp;[Jun 2025]" c="Jun 2025">
                <p n="[Dim_Period].[Period YMWD].[Year].&amp;[2025]"/>
              </i>
              <i n="[Dim_Period].[Period YMWD].[Year].&amp;[2021].&amp;[Jan 2021]" c="Jan 2021" nd="1">
                <p n="[Dim_Period].[Period YMWD].[Year].&amp;[2021]"/>
              </i>
              <i n="[Dim_Period].[Period YMWD].[Year].&amp;[2021].&amp;[Feb 2021]" c="Feb 2021" nd="1">
                <p n="[Dim_Period].[Period YMWD].[Year].&amp;[2021]"/>
              </i>
              <i n="[Dim_Period].[Period YMWD].[Year].&amp;[2021].&amp;[Mar 2021]" c="Mar 2021" nd="1">
                <p n="[Dim_Period].[Period YMWD].[Year].&amp;[2021]"/>
              </i>
              <i n="[Dim_Period].[Period YMWD].[Year].&amp;[2021].&amp;[Apr 2021]" c="Apr 2021" nd="1">
                <p n="[Dim_Period].[Period YMWD].[Year].&amp;[2021]"/>
              </i>
              <i n="[Dim_Period].[Period YMWD].[Year].&amp;[2021].&amp;[May 2021]" c="May 2021" nd="1">
                <p n="[Dim_Period].[Period YMWD].[Year].&amp;[2021]"/>
              </i>
              <i n="[Dim_Period].[Period YMWD].[Year].&amp;[2021].&amp;[Jun 2021]" c="Jun 2021" nd="1">
                <p n="[Dim_Period].[Period YMWD].[Year].&amp;[2021]"/>
              </i>
              <i n="[Dim_Period].[Period YMWD].[Year].&amp;[2021].&amp;[Jul 2021]" c="Jul 2021" nd="1">
                <p n="[Dim_Period].[Period YMWD].[Year].&amp;[2021]"/>
              </i>
              <i n="[Dim_Period].[Period YMWD].[Year].&amp;[2021].&amp;[Aug 2021]" c="Aug 2021" nd="1">
                <p n="[Dim_Period].[Period YMWD].[Year].&amp;[2021]"/>
              </i>
              <i n="[Dim_Period].[Period YMWD].[Year].&amp;[2021].&amp;[Sep 2021]" c="Sep 2021" nd="1">
                <p n="[Dim_Period].[Period YMWD].[Year].&amp;[2021]"/>
              </i>
              <i n="[Dim_Period].[Period YMWD].[Year].&amp;[2021].&amp;[Oct 2021]" c="Oct 2021" nd="1">
                <p n="[Dim_Period].[Period YMWD].[Year].&amp;[2021]"/>
              </i>
              <i n="[Dim_Period].[Period YMWD].[Year].&amp;[2021].&amp;[Nov 2021]" c="Nov 2021" nd="1">
                <p n="[Dim_Period].[Period YMWD].[Year].&amp;[2021]"/>
              </i>
              <i n="[Dim_Period].[Period YMWD].[Year].&amp;[2021].&amp;[Dec 2021]" c="Dec 2021" nd="1">
                <p n="[Dim_Period].[Period YMWD].[Year].&amp;[2021]"/>
              </i>
              <i n="[Dim_Period].[Period YMWD].[Year].&amp;[2025].&amp;[Jul 2025]" c="Jul 2025" nd="1">
                <p n="[Dim_Period].[Period YMWD].[Year].&amp;[2025]"/>
              </i>
              <i n="[Dim_Period].[Period YMWD].[Year].&amp;[2025].&amp;[Aug 2025]" c="Aug 2025" nd="1">
                <p n="[Dim_Period].[Period YMWD].[Year].&amp;[2025]"/>
              </i>
              <i n="[Dim_Period].[Period YMWD].[Year].&amp;[2025].&amp;[Sep 2025]" c="Sep 2025" nd="1">
                <p n="[Dim_Period].[Period YMWD].[Year].&amp;[2025]"/>
              </i>
              <i n="[Dim_Period].[Period YMWD].[Year].&amp;[2025].&amp;[Oct 2025]" c="Oct 2025" nd="1">
                <p n="[Dim_Period].[Period YMWD].[Year].&amp;[2025]"/>
              </i>
              <i n="[Dim_Period].[Period YMWD].[Year].&amp;[2025].&amp;[Nov 2025]" c="Nov 2025" nd="1">
                <p n="[Dim_Period].[Period YMWD].[Year].&amp;[2025]"/>
              </i>
              <i n="[Dim_Period].[Period YMWD].[Year].&amp;[2025].&amp;[Dec 2025]" c="Dec 2025" nd="1">
                <p n="[Dim_Period].[Period YMWD].[Year].&amp;[2025]"/>
              </i>
            </range>
          </ranges>
        </level>
        <level uniqueName="[Dim_Period].[Period YMWD].[Week]" sourceCaption="Week" count="0"/>
        <level uniqueName="[Dim_Period].[Period YMWD].[Date]" sourceCaption="Date" count="0"/>
        <level uniqueName="[Dim_Period].[Period YMWD].[Day]" sourceCaption="Day" count="0"/>
      </levels>
      <selections count="2">
        <selection n="[Dim_Period].[Period YMWD].[Year].&amp;[2024].&amp;[Jun 2024]">
          <p n="[Dim_Period].[Period YMWD].[Year].&amp;[2024]"/>
        </selection>
        <selection n="[Dim_Period].[Period YMWD].[Year].&amp;[2025].&amp;[May 2025]">
          <p n="[Dim_Period].[Period YMWD].[Year].&amp;[2025]"/>
        </selection>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6413C54-AAE2-488F-A936-DE33DE658CE9}" cache="Slicer_Period_YMWD" caption="Year" columnCount="2" level="1" rowHeight="241300"/>
  <slicer name="Month" xr10:uid="{42E886A1-39DE-498C-9739-138E60B24875}" cache="Slicer_Period_YMWD" caption="Month" startItem="26" columnCount="2" level="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im_Period" xr10:uid="{F2AA2B47-FF1E-4625-BB89-6D44C39B9085}" sourceName="[Dim_Period].[Date]">
  <pivotTables>
    <pivotTable tabId="2" name="PivotTable3"/>
    <pivotTable tabId="2" name="PivotTable10"/>
    <pivotTable tabId="2" name="PivotTable5"/>
    <pivotTable tabId="2" name="PivotTable6"/>
    <pivotTable tabId="2" name="PivotTable7"/>
    <pivotTable tabId="2" name="PivotTable8"/>
    <pivotTable tabId="2" name="PivotTable9"/>
    <pivotTable tabId="2" name="PivotTable1"/>
  </pivotTables>
  <state minimalRefreshVersion="6" lastRefreshVersion="6" pivotCacheId="369102656" filterType="dateBetween">
    <selection startDate="2025-06-01T00:00:00" endDate="2025-06-30T00:00:00"/>
    <bounds startDate="2021-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409C436C-60E9-42A2-801F-9CD98DD0FCBE}" cache="Timeline_Dim_Period" caption="Dim_Period" level="2" selectionLevel="2" scrollPosition="2025-06-07T00:00:00"/>
</timeline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11/relationships/timeline" Target="../timelines/timelin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B25FF-2CCD-480B-AF56-599685491B61}">
  <sheetPr codeName="Sheet1"/>
  <dimension ref="A1:N31"/>
  <sheetViews>
    <sheetView workbookViewId="0">
      <selection activeCell="N2" sqref="N2"/>
    </sheetView>
  </sheetViews>
  <sheetFormatPr defaultRowHeight="14.5" x14ac:dyDescent="0.35"/>
  <sheetData>
    <row r="1" spans="1:14" x14ac:dyDescent="0.35">
      <c r="A1" t="s">
        <v>147</v>
      </c>
      <c r="B1" t="s">
        <v>148</v>
      </c>
      <c r="C1" t="s">
        <v>144</v>
      </c>
      <c r="D1" t="s">
        <v>145</v>
      </c>
      <c r="E1" t="s">
        <v>146</v>
      </c>
      <c r="F1" t="s">
        <v>142</v>
      </c>
      <c r="G1" t="s">
        <v>33</v>
      </c>
      <c r="H1" t="s">
        <v>143</v>
      </c>
      <c r="I1" t="s">
        <v>45</v>
      </c>
      <c r="J1" t="s">
        <v>149</v>
      </c>
      <c r="K1" t="s">
        <v>150</v>
      </c>
      <c r="L1" t="s">
        <v>151</v>
      </c>
      <c r="M1" t="s">
        <v>152</v>
      </c>
      <c r="N1" t="s">
        <v>153</v>
      </c>
    </row>
    <row r="2" spans="1:14" x14ac:dyDescent="0.35">
      <c r="A2" t="s">
        <v>49</v>
      </c>
      <c r="B2" t="s">
        <v>50</v>
      </c>
      <c r="C2" t="s">
        <v>7</v>
      </c>
      <c r="D2" t="s">
        <v>51</v>
      </c>
      <c r="E2" t="s">
        <v>52</v>
      </c>
      <c r="F2" t="s">
        <v>53</v>
      </c>
      <c r="G2" t="s">
        <v>37</v>
      </c>
      <c r="H2" t="s">
        <v>54</v>
      </c>
      <c r="I2" t="s">
        <v>46</v>
      </c>
      <c r="J2">
        <v>136</v>
      </c>
      <c r="K2" t="s">
        <v>64</v>
      </c>
      <c r="L2" t="s">
        <v>65</v>
      </c>
      <c r="M2">
        <v>69</v>
      </c>
      <c r="N2">
        <v>69</v>
      </c>
    </row>
    <row r="3" spans="1:14" x14ac:dyDescent="0.35">
      <c r="A3" t="s">
        <v>49</v>
      </c>
      <c r="B3" t="s">
        <v>50</v>
      </c>
      <c r="C3" t="s">
        <v>7</v>
      </c>
      <c r="D3" t="s">
        <v>51</v>
      </c>
      <c r="E3" t="s">
        <v>52</v>
      </c>
      <c r="F3" t="s">
        <v>61</v>
      </c>
      <c r="G3" t="s">
        <v>38</v>
      </c>
      <c r="H3" t="s">
        <v>54</v>
      </c>
      <c r="I3" t="s">
        <v>46</v>
      </c>
      <c r="J3">
        <v>160</v>
      </c>
      <c r="K3" t="s">
        <v>64</v>
      </c>
      <c r="L3" t="s">
        <v>65</v>
      </c>
      <c r="M3">
        <v>80</v>
      </c>
      <c r="N3">
        <v>80</v>
      </c>
    </row>
    <row r="4" spans="1:14" x14ac:dyDescent="0.35">
      <c r="A4" t="s">
        <v>49</v>
      </c>
      <c r="B4" t="s">
        <v>50</v>
      </c>
      <c r="C4" t="s">
        <v>7</v>
      </c>
      <c r="D4" t="s">
        <v>51</v>
      </c>
      <c r="E4" t="s">
        <v>52</v>
      </c>
      <c r="F4" t="s">
        <v>58</v>
      </c>
      <c r="G4" t="s">
        <v>39</v>
      </c>
      <c r="H4" t="s">
        <v>54</v>
      </c>
      <c r="I4" t="s">
        <v>46</v>
      </c>
      <c r="J4">
        <v>154</v>
      </c>
      <c r="K4" t="s">
        <v>64</v>
      </c>
      <c r="L4" t="s">
        <v>65</v>
      </c>
      <c r="M4">
        <v>76</v>
      </c>
      <c r="N4">
        <v>76</v>
      </c>
    </row>
    <row r="5" spans="1:14" x14ac:dyDescent="0.35">
      <c r="A5" t="s">
        <v>49</v>
      </c>
      <c r="B5" t="s">
        <v>50</v>
      </c>
      <c r="C5" t="s">
        <v>7</v>
      </c>
      <c r="D5" t="s">
        <v>51</v>
      </c>
      <c r="E5" t="s">
        <v>52</v>
      </c>
      <c r="F5" t="s">
        <v>60</v>
      </c>
      <c r="G5" t="s">
        <v>40</v>
      </c>
      <c r="H5" t="s">
        <v>54</v>
      </c>
      <c r="I5" t="s">
        <v>46</v>
      </c>
      <c r="J5">
        <v>151</v>
      </c>
      <c r="K5" t="s">
        <v>64</v>
      </c>
      <c r="L5" t="s">
        <v>65</v>
      </c>
      <c r="M5">
        <v>76</v>
      </c>
      <c r="N5">
        <v>76</v>
      </c>
    </row>
    <row r="6" spans="1:14" x14ac:dyDescent="0.35">
      <c r="A6" t="s">
        <v>49</v>
      </c>
      <c r="B6" t="s">
        <v>50</v>
      </c>
      <c r="C6" t="s">
        <v>7</v>
      </c>
      <c r="D6" t="s">
        <v>51</v>
      </c>
      <c r="E6" t="s">
        <v>52</v>
      </c>
      <c r="F6" t="s">
        <v>59</v>
      </c>
      <c r="G6" t="s">
        <v>41</v>
      </c>
      <c r="H6" t="s">
        <v>54</v>
      </c>
      <c r="I6" t="s">
        <v>46</v>
      </c>
      <c r="J6">
        <v>151</v>
      </c>
      <c r="K6" t="s">
        <v>64</v>
      </c>
      <c r="L6" t="s">
        <v>65</v>
      </c>
      <c r="M6">
        <v>77</v>
      </c>
      <c r="N6">
        <v>77</v>
      </c>
    </row>
    <row r="7" spans="1:14" x14ac:dyDescent="0.35">
      <c r="A7" t="s">
        <v>49</v>
      </c>
      <c r="B7" t="s">
        <v>50</v>
      </c>
      <c r="C7" t="s">
        <v>7</v>
      </c>
      <c r="D7" t="s">
        <v>51</v>
      </c>
      <c r="E7" t="s">
        <v>52</v>
      </c>
      <c r="F7" t="s">
        <v>62</v>
      </c>
      <c r="G7" t="s">
        <v>42</v>
      </c>
      <c r="H7" t="s">
        <v>63</v>
      </c>
      <c r="I7" t="s">
        <v>47</v>
      </c>
      <c r="J7">
        <v>327</v>
      </c>
      <c r="K7" t="s">
        <v>64</v>
      </c>
      <c r="L7" t="s">
        <v>65</v>
      </c>
      <c r="M7">
        <v>163</v>
      </c>
      <c r="N7">
        <v>163</v>
      </c>
    </row>
    <row r="8" spans="1:14" x14ac:dyDescent="0.35">
      <c r="A8" t="s">
        <v>49</v>
      </c>
      <c r="B8" t="s">
        <v>50</v>
      </c>
      <c r="C8" t="s">
        <v>7</v>
      </c>
      <c r="D8" t="s">
        <v>51</v>
      </c>
      <c r="E8" t="s">
        <v>52</v>
      </c>
      <c r="F8" t="s">
        <v>53</v>
      </c>
      <c r="G8" t="s">
        <v>37</v>
      </c>
      <c r="H8" t="s">
        <v>54</v>
      </c>
      <c r="I8" t="s">
        <v>46</v>
      </c>
      <c r="J8">
        <v>136</v>
      </c>
      <c r="K8" t="s">
        <v>66</v>
      </c>
      <c r="L8" t="s">
        <v>67</v>
      </c>
      <c r="M8">
        <v>35</v>
      </c>
      <c r="N8">
        <v>35</v>
      </c>
    </row>
    <row r="9" spans="1:14" x14ac:dyDescent="0.35">
      <c r="A9" t="s">
        <v>49</v>
      </c>
      <c r="B9" t="s">
        <v>50</v>
      </c>
      <c r="C9" t="s">
        <v>7</v>
      </c>
      <c r="D9" t="s">
        <v>51</v>
      </c>
      <c r="E9" t="s">
        <v>52</v>
      </c>
      <c r="F9" t="s">
        <v>61</v>
      </c>
      <c r="G9" t="s">
        <v>38</v>
      </c>
      <c r="H9" t="s">
        <v>54</v>
      </c>
      <c r="I9" t="s">
        <v>46</v>
      </c>
      <c r="J9">
        <v>160</v>
      </c>
      <c r="K9" t="s">
        <v>66</v>
      </c>
      <c r="L9" t="s">
        <v>67</v>
      </c>
      <c r="M9">
        <v>45</v>
      </c>
      <c r="N9">
        <v>45</v>
      </c>
    </row>
    <row r="10" spans="1:14" x14ac:dyDescent="0.35">
      <c r="A10" t="s">
        <v>49</v>
      </c>
      <c r="B10" t="s">
        <v>50</v>
      </c>
      <c r="C10" t="s">
        <v>7</v>
      </c>
      <c r="D10" t="s">
        <v>51</v>
      </c>
      <c r="E10" t="s">
        <v>52</v>
      </c>
      <c r="F10" t="s">
        <v>58</v>
      </c>
      <c r="G10" t="s">
        <v>39</v>
      </c>
      <c r="H10" t="s">
        <v>54</v>
      </c>
      <c r="I10" t="s">
        <v>46</v>
      </c>
      <c r="J10">
        <v>154</v>
      </c>
      <c r="K10" t="s">
        <v>66</v>
      </c>
      <c r="L10" t="s">
        <v>67</v>
      </c>
      <c r="M10">
        <v>42</v>
      </c>
      <c r="N10">
        <v>42</v>
      </c>
    </row>
    <row r="11" spans="1:14" x14ac:dyDescent="0.35">
      <c r="A11" t="s">
        <v>49</v>
      </c>
      <c r="B11" t="s">
        <v>50</v>
      </c>
      <c r="C11" t="s">
        <v>7</v>
      </c>
      <c r="D11" t="s">
        <v>51</v>
      </c>
      <c r="E11" t="s">
        <v>52</v>
      </c>
      <c r="F11" t="s">
        <v>60</v>
      </c>
      <c r="G11" t="s">
        <v>40</v>
      </c>
      <c r="H11" t="s">
        <v>54</v>
      </c>
      <c r="I11" t="s">
        <v>46</v>
      </c>
      <c r="J11">
        <v>151</v>
      </c>
      <c r="K11" t="s">
        <v>66</v>
      </c>
      <c r="L11" t="s">
        <v>67</v>
      </c>
      <c r="M11">
        <v>42</v>
      </c>
      <c r="N11">
        <v>42</v>
      </c>
    </row>
    <row r="12" spans="1:14" x14ac:dyDescent="0.35">
      <c r="A12" t="s">
        <v>49</v>
      </c>
      <c r="B12" t="s">
        <v>50</v>
      </c>
      <c r="C12" t="s">
        <v>7</v>
      </c>
      <c r="D12" t="s">
        <v>51</v>
      </c>
      <c r="E12" t="s">
        <v>52</v>
      </c>
      <c r="F12" t="s">
        <v>59</v>
      </c>
      <c r="G12" t="s">
        <v>41</v>
      </c>
      <c r="H12" t="s">
        <v>54</v>
      </c>
      <c r="I12" t="s">
        <v>46</v>
      </c>
      <c r="J12">
        <v>151</v>
      </c>
      <c r="K12" t="s">
        <v>66</v>
      </c>
      <c r="L12" t="s">
        <v>67</v>
      </c>
      <c r="M12">
        <v>42</v>
      </c>
      <c r="N12">
        <v>42</v>
      </c>
    </row>
    <row r="13" spans="1:14" x14ac:dyDescent="0.35">
      <c r="A13" t="s">
        <v>49</v>
      </c>
      <c r="B13" t="s">
        <v>50</v>
      </c>
      <c r="C13" t="s">
        <v>7</v>
      </c>
      <c r="D13" t="s">
        <v>51</v>
      </c>
      <c r="E13" t="s">
        <v>52</v>
      </c>
      <c r="F13" t="s">
        <v>62</v>
      </c>
      <c r="G13" t="s">
        <v>42</v>
      </c>
      <c r="H13" t="s">
        <v>63</v>
      </c>
      <c r="I13" t="s">
        <v>47</v>
      </c>
      <c r="J13">
        <v>327</v>
      </c>
      <c r="K13" t="s">
        <v>66</v>
      </c>
      <c r="L13" t="s">
        <v>67</v>
      </c>
      <c r="M13">
        <v>96</v>
      </c>
      <c r="N13">
        <v>96</v>
      </c>
    </row>
    <row r="14" spans="1:14" x14ac:dyDescent="0.35">
      <c r="A14" t="s">
        <v>49</v>
      </c>
      <c r="B14" t="s">
        <v>50</v>
      </c>
      <c r="C14" t="s">
        <v>7</v>
      </c>
      <c r="D14" t="s">
        <v>51</v>
      </c>
      <c r="E14" t="s">
        <v>52</v>
      </c>
      <c r="F14" t="s">
        <v>53</v>
      </c>
      <c r="G14" t="s">
        <v>37</v>
      </c>
      <c r="H14" t="s">
        <v>54</v>
      </c>
      <c r="I14" t="s">
        <v>46</v>
      </c>
      <c r="J14">
        <v>136</v>
      </c>
      <c r="K14" t="s">
        <v>68</v>
      </c>
      <c r="L14" t="s">
        <v>69</v>
      </c>
      <c r="M14">
        <v>9</v>
      </c>
      <c r="N14">
        <v>9</v>
      </c>
    </row>
    <row r="15" spans="1:14" x14ac:dyDescent="0.35">
      <c r="A15" t="s">
        <v>49</v>
      </c>
      <c r="B15" t="s">
        <v>50</v>
      </c>
      <c r="C15" t="s">
        <v>7</v>
      </c>
      <c r="D15" t="s">
        <v>51</v>
      </c>
      <c r="E15" t="s">
        <v>52</v>
      </c>
      <c r="F15" t="s">
        <v>61</v>
      </c>
      <c r="G15" t="s">
        <v>38</v>
      </c>
      <c r="H15" t="s">
        <v>54</v>
      </c>
      <c r="I15" t="s">
        <v>46</v>
      </c>
      <c r="J15">
        <v>160</v>
      </c>
      <c r="K15" t="s">
        <v>68</v>
      </c>
      <c r="L15" t="s">
        <v>69</v>
      </c>
      <c r="M15">
        <v>1</v>
      </c>
      <c r="N15">
        <v>1</v>
      </c>
    </row>
    <row r="16" spans="1:14" x14ac:dyDescent="0.35">
      <c r="A16" t="s">
        <v>49</v>
      </c>
      <c r="B16" t="s">
        <v>50</v>
      </c>
      <c r="C16" t="s">
        <v>7</v>
      </c>
      <c r="D16" t="s">
        <v>51</v>
      </c>
      <c r="E16" t="s">
        <v>52</v>
      </c>
      <c r="F16" t="s">
        <v>58</v>
      </c>
      <c r="G16" t="s">
        <v>39</v>
      </c>
      <c r="H16" t="s">
        <v>54</v>
      </c>
      <c r="I16" t="s">
        <v>46</v>
      </c>
      <c r="J16">
        <v>154</v>
      </c>
      <c r="K16" t="s">
        <v>68</v>
      </c>
      <c r="L16" t="s">
        <v>69</v>
      </c>
      <c r="M16">
        <v>2</v>
      </c>
      <c r="N16">
        <v>2</v>
      </c>
    </row>
    <row r="17" spans="1:14" x14ac:dyDescent="0.35">
      <c r="A17" t="s">
        <v>49</v>
      </c>
      <c r="B17" t="s">
        <v>50</v>
      </c>
      <c r="C17" t="s">
        <v>7</v>
      </c>
      <c r="D17" t="s">
        <v>51</v>
      </c>
      <c r="E17" t="s">
        <v>52</v>
      </c>
      <c r="F17" t="s">
        <v>60</v>
      </c>
      <c r="G17" t="s">
        <v>40</v>
      </c>
      <c r="H17" t="s">
        <v>54</v>
      </c>
      <c r="I17" t="s">
        <v>46</v>
      </c>
      <c r="J17">
        <v>151</v>
      </c>
      <c r="K17" t="s">
        <v>68</v>
      </c>
      <c r="L17" t="s">
        <v>69</v>
      </c>
      <c r="M17">
        <v>1</v>
      </c>
      <c r="N17">
        <v>1</v>
      </c>
    </row>
    <row r="18" spans="1:14" x14ac:dyDescent="0.35">
      <c r="A18" t="s">
        <v>49</v>
      </c>
      <c r="B18" t="s">
        <v>50</v>
      </c>
      <c r="C18" t="s">
        <v>7</v>
      </c>
      <c r="D18" t="s">
        <v>51</v>
      </c>
      <c r="E18" t="s">
        <v>52</v>
      </c>
      <c r="F18" t="s">
        <v>59</v>
      </c>
      <c r="G18" t="s">
        <v>41</v>
      </c>
      <c r="H18" t="s">
        <v>54</v>
      </c>
      <c r="I18" t="s">
        <v>46</v>
      </c>
      <c r="J18">
        <v>151</v>
      </c>
      <c r="K18" t="s">
        <v>68</v>
      </c>
      <c r="L18" t="s">
        <v>69</v>
      </c>
      <c r="M18">
        <v>1</v>
      </c>
      <c r="N18">
        <v>1</v>
      </c>
    </row>
    <row r="19" spans="1:14" x14ac:dyDescent="0.35">
      <c r="A19" t="s">
        <v>49</v>
      </c>
      <c r="B19" t="s">
        <v>50</v>
      </c>
      <c r="C19" t="s">
        <v>7</v>
      </c>
      <c r="D19" t="s">
        <v>51</v>
      </c>
      <c r="E19" t="s">
        <v>52</v>
      </c>
      <c r="F19" t="s">
        <v>62</v>
      </c>
      <c r="G19" t="s">
        <v>42</v>
      </c>
      <c r="H19" t="s">
        <v>63</v>
      </c>
      <c r="I19" t="s">
        <v>47</v>
      </c>
      <c r="J19">
        <v>327</v>
      </c>
      <c r="K19" t="s">
        <v>68</v>
      </c>
      <c r="L19" t="s">
        <v>69</v>
      </c>
      <c r="M19">
        <v>6</v>
      </c>
      <c r="N19">
        <v>6</v>
      </c>
    </row>
    <row r="20" spans="1:14" x14ac:dyDescent="0.35">
      <c r="A20" t="s">
        <v>49</v>
      </c>
      <c r="B20" t="s">
        <v>50</v>
      </c>
      <c r="C20" t="s">
        <v>7</v>
      </c>
      <c r="D20" t="s">
        <v>51</v>
      </c>
      <c r="E20" t="s">
        <v>52</v>
      </c>
      <c r="F20" t="s">
        <v>53</v>
      </c>
      <c r="G20" t="s">
        <v>37</v>
      </c>
      <c r="H20" t="s">
        <v>54</v>
      </c>
      <c r="I20" t="s">
        <v>46</v>
      </c>
      <c r="J20">
        <v>136</v>
      </c>
      <c r="K20" t="s">
        <v>70</v>
      </c>
      <c r="L20" t="s">
        <v>71</v>
      </c>
      <c r="M20">
        <v>9</v>
      </c>
      <c r="N20">
        <v>9</v>
      </c>
    </row>
    <row r="21" spans="1:14" x14ac:dyDescent="0.35">
      <c r="A21" t="s">
        <v>49</v>
      </c>
      <c r="B21" t="s">
        <v>50</v>
      </c>
      <c r="C21" t="s">
        <v>7</v>
      </c>
      <c r="D21" t="s">
        <v>51</v>
      </c>
      <c r="E21" t="s">
        <v>52</v>
      </c>
      <c r="F21" t="s">
        <v>61</v>
      </c>
      <c r="G21" t="s">
        <v>38</v>
      </c>
      <c r="H21" t="s">
        <v>54</v>
      </c>
      <c r="I21" t="s">
        <v>46</v>
      </c>
      <c r="J21">
        <v>160</v>
      </c>
      <c r="K21" t="s">
        <v>70</v>
      </c>
      <c r="L21" t="s">
        <v>71</v>
      </c>
      <c r="M21">
        <v>1</v>
      </c>
      <c r="N21">
        <v>1</v>
      </c>
    </row>
    <row r="22" spans="1:14" x14ac:dyDescent="0.35">
      <c r="A22" t="s">
        <v>49</v>
      </c>
      <c r="B22" t="s">
        <v>50</v>
      </c>
      <c r="C22" t="s">
        <v>7</v>
      </c>
      <c r="D22" t="s">
        <v>51</v>
      </c>
      <c r="E22" t="s">
        <v>52</v>
      </c>
      <c r="F22" t="s">
        <v>58</v>
      </c>
      <c r="G22" t="s">
        <v>39</v>
      </c>
      <c r="H22" t="s">
        <v>54</v>
      </c>
      <c r="I22" t="s">
        <v>46</v>
      </c>
      <c r="J22">
        <v>154</v>
      </c>
      <c r="K22" t="s">
        <v>70</v>
      </c>
      <c r="L22" t="s">
        <v>71</v>
      </c>
      <c r="M22">
        <v>2</v>
      </c>
      <c r="N22">
        <v>2</v>
      </c>
    </row>
    <row r="23" spans="1:14" x14ac:dyDescent="0.35">
      <c r="A23" t="s">
        <v>49</v>
      </c>
      <c r="B23" t="s">
        <v>50</v>
      </c>
      <c r="C23" t="s">
        <v>7</v>
      </c>
      <c r="D23" t="s">
        <v>51</v>
      </c>
      <c r="E23" t="s">
        <v>52</v>
      </c>
      <c r="F23" t="s">
        <v>60</v>
      </c>
      <c r="G23" t="s">
        <v>40</v>
      </c>
      <c r="H23" t="s">
        <v>54</v>
      </c>
      <c r="I23" t="s">
        <v>46</v>
      </c>
      <c r="J23">
        <v>151</v>
      </c>
      <c r="K23" t="s">
        <v>70</v>
      </c>
      <c r="L23" t="s">
        <v>71</v>
      </c>
      <c r="M23">
        <v>1</v>
      </c>
      <c r="N23">
        <v>1</v>
      </c>
    </row>
    <row r="24" spans="1:14" x14ac:dyDescent="0.35">
      <c r="A24" t="s">
        <v>49</v>
      </c>
      <c r="B24" t="s">
        <v>50</v>
      </c>
      <c r="C24" t="s">
        <v>7</v>
      </c>
      <c r="D24" t="s">
        <v>51</v>
      </c>
      <c r="E24" t="s">
        <v>52</v>
      </c>
      <c r="F24" t="s">
        <v>59</v>
      </c>
      <c r="G24" t="s">
        <v>41</v>
      </c>
      <c r="H24" t="s">
        <v>54</v>
      </c>
      <c r="I24" t="s">
        <v>46</v>
      </c>
      <c r="J24">
        <v>151</v>
      </c>
      <c r="K24" t="s">
        <v>70</v>
      </c>
      <c r="L24" t="s">
        <v>71</v>
      </c>
      <c r="M24">
        <v>1</v>
      </c>
      <c r="N24">
        <v>1</v>
      </c>
    </row>
    <row r="25" spans="1:14" x14ac:dyDescent="0.35">
      <c r="A25" t="s">
        <v>49</v>
      </c>
      <c r="B25" t="s">
        <v>50</v>
      </c>
      <c r="C25" t="s">
        <v>7</v>
      </c>
      <c r="D25" t="s">
        <v>51</v>
      </c>
      <c r="E25" t="s">
        <v>52</v>
      </c>
      <c r="F25" t="s">
        <v>62</v>
      </c>
      <c r="G25" t="s">
        <v>42</v>
      </c>
      <c r="H25" t="s">
        <v>63</v>
      </c>
      <c r="I25" t="s">
        <v>47</v>
      </c>
      <c r="J25">
        <v>327</v>
      </c>
      <c r="K25" t="s">
        <v>70</v>
      </c>
      <c r="L25" t="s">
        <v>71</v>
      </c>
      <c r="M25">
        <v>6</v>
      </c>
      <c r="N25">
        <v>6</v>
      </c>
    </row>
    <row r="26" spans="1:14" x14ac:dyDescent="0.35">
      <c r="A26" t="s">
        <v>49</v>
      </c>
      <c r="B26" t="s">
        <v>50</v>
      </c>
      <c r="C26" t="s">
        <v>7</v>
      </c>
      <c r="D26" t="s">
        <v>51</v>
      </c>
      <c r="E26" t="s">
        <v>52</v>
      </c>
      <c r="F26" t="s">
        <v>53</v>
      </c>
      <c r="G26" t="s">
        <v>37</v>
      </c>
      <c r="H26" t="s">
        <v>54</v>
      </c>
      <c r="I26" t="s">
        <v>46</v>
      </c>
      <c r="J26">
        <v>136</v>
      </c>
      <c r="K26" t="s">
        <v>72</v>
      </c>
      <c r="L26" t="s">
        <v>73</v>
      </c>
      <c r="M26">
        <v>9</v>
      </c>
      <c r="N26">
        <v>9</v>
      </c>
    </row>
    <row r="27" spans="1:14" x14ac:dyDescent="0.35">
      <c r="A27" t="s">
        <v>49</v>
      </c>
      <c r="B27" t="s">
        <v>50</v>
      </c>
      <c r="C27" t="s">
        <v>7</v>
      </c>
      <c r="D27" t="s">
        <v>51</v>
      </c>
      <c r="E27" t="s">
        <v>52</v>
      </c>
      <c r="F27" t="s">
        <v>61</v>
      </c>
      <c r="G27" t="s">
        <v>38</v>
      </c>
      <c r="H27" t="s">
        <v>54</v>
      </c>
      <c r="I27" t="s">
        <v>46</v>
      </c>
      <c r="J27">
        <v>160</v>
      </c>
      <c r="K27" t="s">
        <v>72</v>
      </c>
      <c r="L27" t="s">
        <v>73</v>
      </c>
      <c r="M27">
        <v>1</v>
      </c>
      <c r="N27">
        <v>1</v>
      </c>
    </row>
    <row r="28" spans="1:14" x14ac:dyDescent="0.35">
      <c r="A28" t="s">
        <v>49</v>
      </c>
      <c r="B28" t="s">
        <v>50</v>
      </c>
      <c r="C28" t="s">
        <v>7</v>
      </c>
      <c r="D28" t="s">
        <v>51</v>
      </c>
      <c r="E28" t="s">
        <v>52</v>
      </c>
      <c r="F28" t="s">
        <v>58</v>
      </c>
      <c r="G28" t="s">
        <v>39</v>
      </c>
      <c r="H28" t="s">
        <v>54</v>
      </c>
      <c r="I28" t="s">
        <v>46</v>
      </c>
      <c r="J28">
        <v>154</v>
      </c>
      <c r="K28" t="s">
        <v>72</v>
      </c>
      <c r="L28" t="s">
        <v>73</v>
      </c>
      <c r="M28">
        <v>2</v>
      </c>
      <c r="N28">
        <v>2</v>
      </c>
    </row>
    <row r="29" spans="1:14" x14ac:dyDescent="0.35">
      <c r="A29" t="s">
        <v>49</v>
      </c>
      <c r="B29" t="s">
        <v>50</v>
      </c>
      <c r="C29" t="s">
        <v>7</v>
      </c>
      <c r="D29" t="s">
        <v>51</v>
      </c>
      <c r="E29" t="s">
        <v>52</v>
      </c>
      <c r="F29" t="s">
        <v>60</v>
      </c>
      <c r="G29" t="s">
        <v>40</v>
      </c>
      <c r="H29" t="s">
        <v>54</v>
      </c>
      <c r="I29" t="s">
        <v>46</v>
      </c>
      <c r="J29">
        <v>151</v>
      </c>
      <c r="K29" t="s">
        <v>72</v>
      </c>
      <c r="L29" t="s">
        <v>73</v>
      </c>
      <c r="M29">
        <v>1</v>
      </c>
      <c r="N29">
        <v>1</v>
      </c>
    </row>
    <row r="30" spans="1:14" x14ac:dyDescent="0.35">
      <c r="A30" t="s">
        <v>49</v>
      </c>
      <c r="B30" t="s">
        <v>50</v>
      </c>
      <c r="C30" t="s">
        <v>7</v>
      </c>
      <c r="D30" t="s">
        <v>51</v>
      </c>
      <c r="E30" t="s">
        <v>52</v>
      </c>
      <c r="F30" t="s">
        <v>59</v>
      </c>
      <c r="G30" t="s">
        <v>41</v>
      </c>
      <c r="H30" t="s">
        <v>54</v>
      </c>
      <c r="I30" t="s">
        <v>46</v>
      </c>
      <c r="J30">
        <v>151</v>
      </c>
      <c r="K30" t="s">
        <v>72</v>
      </c>
      <c r="L30" t="s">
        <v>73</v>
      </c>
      <c r="M30">
        <v>1</v>
      </c>
      <c r="N30">
        <v>1</v>
      </c>
    </row>
    <row r="31" spans="1:14" x14ac:dyDescent="0.35">
      <c r="A31" t="s">
        <v>49</v>
      </c>
      <c r="B31" t="s">
        <v>50</v>
      </c>
      <c r="C31" t="s">
        <v>7</v>
      </c>
      <c r="D31" t="s">
        <v>51</v>
      </c>
      <c r="E31" t="s">
        <v>52</v>
      </c>
      <c r="F31" t="s">
        <v>62</v>
      </c>
      <c r="G31" t="s">
        <v>42</v>
      </c>
      <c r="H31" t="s">
        <v>63</v>
      </c>
      <c r="I31" t="s">
        <v>47</v>
      </c>
      <c r="J31">
        <v>327</v>
      </c>
      <c r="K31" t="s">
        <v>72</v>
      </c>
      <c r="L31" t="s">
        <v>73</v>
      </c>
      <c r="M31">
        <v>6</v>
      </c>
      <c r="N31">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81533-4B15-4117-98A9-07B6D360E0EB}">
  <sheetPr codeName="Sheet2"/>
  <dimension ref="A1:Q43"/>
  <sheetViews>
    <sheetView topLeftCell="B1" workbookViewId="0">
      <selection activeCell="Q1" sqref="Q1:Q1048576"/>
    </sheetView>
  </sheetViews>
  <sheetFormatPr defaultRowHeight="14.5" x14ac:dyDescent="0.35"/>
  <cols>
    <col min="10" max="13" width="14.6328125" style="5" bestFit="1" customWidth="1"/>
    <col min="14" max="14" width="8.81640625" style="5" bestFit="1" customWidth="1"/>
  </cols>
  <sheetData>
    <row r="1" spans="1:17" x14ac:dyDescent="0.35">
      <c r="A1" t="s">
        <v>147</v>
      </c>
      <c r="B1" t="s">
        <v>148</v>
      </c>
      <c r="C1" t="s">
        <v>144</v>
      </c>
      <c r="D1" t="s">
        <v>145</v>
      </c>
      <c r="E1" t="s">
        <v>146</v>
      </c>
      <c r="F1" t="s">
        <v>142</v>
      </c>
      <c r="G1" t="s">
        <v>33</v>
      </c>
      <c r="H1" t="s">
        <v>143</v>
      </c>
      <c r="I1" t="s">
        <v>45</v>
      </c>
      <c r="J1" s="5" t="s">
        <v>3</v>
      </c>
      <c r="K1" s="5" t="s">
        <v>154</v>
      </c>
      <c r="L1" s="5" t="s">
        <v>155</v>
      </c>
      <c r="M1" s="5" t="s">
        <v>156</v>
      </c>
      <c r="N1" s="5" t="s">
        <v>157</v>
      </c>
      <c r="O1" t="s">
        <v>74</v>
      </c>
      <c r="P1" s="5" t="s">
        <v>0</v>
      </c>
      <c r="Q1" t="s">
        <v>142</v>
      </c>
    </row>
    <row r="2" spans="1:17" x14ac:dyDescent="0.35">
      <c r="A2" t="s">
        <v>49</v>
      </c>
      <c r="B2" t="s">
        <v>50</v>
      </c>
      <c r="C2" t="s">
        <v>7</v>
      </c>
      <c r="D2" t="s">
        <v>51</v>
      </c>
      <c r="E2" t="s">
        <v>52</v>
      </c>
      <c r="F2" t="s">
        <v>53</v>
      </c>
      <c r="G2" t="s">
        <v>37</v>
      </c>
      <c r="H2" t="s">
        <v>54</v>
      </c>
      <c r="I2" t="s">
        <v>46</v>
      </c>
      <c r="J2" s="5">
        <v>902786.74549466686</v>
      </c>
      <c r="K2" s="5">
        <v>2650000</v>
      </c>
      <c r="L2" s="5">
        <v>2650000</v>
      </c>
      <c r="M2" s="5">
        <v>2650000</v>
      </c>
      <c r="N2" s="10">
        <f>L2/J2-1</f>
        <v>1.9353554571162617</v>
      </c>
      <c r="O2" t="s">
        <v>17</v>
      </c>
      <c r="P2" t="str">
        <f>IF(OR(O2="GPPJ-A",O2="GPPJ-B"),"GPPJ",O2)</f>
        <v>HGJ</v>
      </c>
      <c r="Q2" t="s">
        <v>53</v>
      </c>
    </row>
    <row r="3" spans="1:17" x14ac:dyDescent="0.35">
      <c r="A3" t="s">
        <v>49</v>
      </c>
      <c r="B3" t="s">
        <v>50</v>
      </c>
      <c r="C3" t="s">
        <v>7</v>
      </c>
      <c r="D3" t="s">
        <v>51</v>
      </c>
      <c r="E3" t="s">
        <v>52</v>
      </c>
      <c r="F3" t="s">
        <v>53</v>
      </c>
      <c r="G3" t="s">
        <v>37</v>
      </c>
      <c r="H3" t="s">
        <v>54</v>
      </c>
      <c r="I3" t="s">
        <v>46</v>
      </c>
      <c r="J3" s="5">
        <v>4334595.6959943352</v>
      </c>
      <c r="K3" s="5">
        <v>4186000</v>
      </c>
      <c r="L3" s="5">
        <v>4186000</v>
      </c>
      <c r="M3" s="5">
        <v>4334595.6959943352</v>
      </c>
      <c r="N3" s="10">
        <f t="shared" ref="N3:N43" si="0">L3/J3-1</f>
        <v>-3.4281327813723173E-2</v>
      </c>
      <c r="O3" t="s">
        <v>55</v>
      </c>
      <c r="P3" t="str">
        <f t="shared" ref="P3:P43" si="1">IF(OR(O3="GPPJ-A",O3="GPPJ-B"),"GPPJ",O3)</f>
        <v>OTHERS</v>
      </c>
      <c r="Q3" t="s">
        <v>53</v>
      </c>
    </row>
    <row r="4" spans="1:17" x14ac:dyDescent="0.35">
      <c r="A4" t="s">
        <v>49</v>
      </c>
      <c r="B4" t="s">
        <v>50</v>
      </c>
      <c r="C4" t="s">
        <v>7</v>
      </c>
      <c r="D4" t="s">
        <v>51</v>
      </c>
      <c r="E4" t="s">
        <v>52</v>
      </c>
      <c r="F4" t="s">
        <v>53</v>
      </c>
      <c r="G4" t="s">
        <v>37</v>
      </c>
      <c r="H4" t="s">
        <v>54</v>
      </c>
      <c r="I4" t="s">
        <v>46</v>
      </c>
      <c r="J4" s="5">
        <v>9205693.0649713371</v>
      </c>
      <c r="K4" s="5">
        <v>10500000</v>
      </c>
      <c r="L4" s="5">
        <v>10500000</v>
      </c>
      <c r="M4" s="5">
        <v>10500000</v>
      </c>
      <c r="N4" s="10">
        <f t="shared" si="0"/>
        <v>0.14059853244006604</v>
      </c>
      <c r="O4" t="s">
        <v>16</v>
      </c>
      <c r="P4" t="str">
        <f t="shared" si="1"/>
        <v>MBR</v>
      </c>
      <c r="Q4" t="s">
        <v>53</v>
      </c>
    </row>
    <row r="5" spans="1:17" x14ac:dyDescent="0.35">
      <c r="A5" t="s">
        <v>49</v>
      </c>
      <c r="B5" t="s">
        <v>50</v>
      </c>
      <c r="C5" t="s">
        <v>7</v>
      </c>
      <c r="D5" t="s">
        <v>51</v>
      </c>
      <c r="E5" t="s">
        <v>52</v>
      </c>
      <c r="F5" t="s">
        <v>53</v>
      </c>
      <c r="G5" t="s">
        <v>37</v>
      </c>
      <c r="H5" t="s">
        <v>54</v>
      </c>
      <c r="I5" t="s">
        <v>46</v>
      </c>
      <c r="J5" s="5">
        <v>69098842.919087991</v>
      </c>
      <c r="K5" s="5">
        <v>72100000</v>
      </c>
      <c r="L5" s="5">
        <v>72100000</v>
      </c>
      <c r="M5" s="5">
        <v>72100000</v>
      </c>
      <c r="N5" s="10">
        <f t="shared" si="0"/>
        <v>4.3432812390596043E-2</v>
      </c>
      <c r="O5" t="s">
        <v>14</v>
      </c>
      <c r="P5" t="str">
        <f t="shared" si="1"/>
        <v>GEN</v>
      </c>
      <c r="Q5" t="s">
        <v>53</v>
      </c>
    </row>
    <row r="6" spans="1:17" x14ac:dyDescent="0.35">
      <c r="A6" t="s">
        <v>49</v>
      </c>
      <c r="B6" t="s">
        <v>50</v>
      </c>
      <c r="C6" t="s">
        <v>7</v>
      </c>
      <c r="D6" t="s">
        <v>51</v>
      </c>
      <c r="E6" t="s">
        <v>52</v>
      </c>
      <c r="F6" t="s">
        <v>53</v>
      </c>
      <c r="G6" t="s">
        <v>37</v>
      </c>
      <c r="H6" t="s">
        <v>54</v>
      </c>
      <c r="I6" t="s">
        <v>46</v>
      </c>
      <c r="J6" s="5">
        <v>210941206.50318727</v>
      </c>
      <c r="K6" s="5">
        <v>292564000</v>
      </c>
      <c r="L6" s="5">
        <v>292564000</v>
      </c>
      <c r="M6" s="5">
        <v>292564000</v>
      </c>
      <c r="N6" s="10">
        <f t="shared" si="0"/>
        <v>0.38694570325963995</v>
      </c>
      <c r="O6" t="s">
        <v>15</v>
      </c>
      <c r="P6" t="str">
        <f t="shared" si="1"/>
        <v>GBS</v>
      </c>
      <c r="Q6" t="s">
        <v>53</v>
      </c>
    </row>
    <row r="7" spans="1:17" x14ac:dyDescent="0.35">
      <c r="A7" t="s">
        <v>49</v>
      </c>
      <c r="B7" t="s">
        <v>50</v>
      </c>
      <c r="C7" t="s">
        <v>7</v>
      </c>
      <c r="D7" t="s">
        <v>51</v>
      </c>
      <c r="E7" t="s">
        <v>52</v>
      </c>
      <c r="F7" t="s">
        <v>53</v>
      </c>
      <c r="G7" t="s">
        <v>37</v>
      </c>
      <c r="H7" t="s">
        <v>54</v>
      </c>
      <c r="I7" t="s">
        <v>46</v>
      </c>
      <c r="J7" s="5">
        <v>34625043.712004989</v>
      </c>
      <c r="K7" s="5">
        <v>108000000</v>
      </c>
      <c r="L7" s="5">
        <v>108000000</v>
      </c>
      <c r="M7" s="5">
        <v>108000000</v>
      </c>
      <c r="N7" s="10">
        <f t="shared" si="0"/>
        <v>2.1191296362914014</v>
      </c>
      <c r="O7" t="s">
        <v>56</v>
      </c>
      <c r="P7" t="str">
        <f t="shared" si="1"/>
        <v>GPPJ</v>
      </c>
      <c r="Q7" t="s">
        <v>53</v>
      </c>
    </row>
    <row r="8" spans="1:17" x14ac:dyDescent="0.35">
      <c r="A8" t="s">
        <v>49</v>
      </c>
      <c r="B8" t="s">
        <v>50</v>
      </c>
      <c r="C8" t="s">
        <v>7</v>
      </c>
      <c r="D8" t="s">
        <v>51</v>
      </c>
      <c r="E8" t="s">
        <v>52</v>
      </c>
      <c r="F8" t="s">
        <v>53</v>
      </c>
      <c r="G8" t="s">
        <v>37</v>
      </c>
      <c r="H8" t="s">
        <v>54</v>
      </c>
      <c r="I8" t="s">
        <v>46</v>
      </c>
      <c r="J8" s="5">
        <v>563192350.26543331</v>
      </c>
      <c r="K8" s="5">
        <v>510000000</v>
      </c>
      <c r="L8" s="5">
        <v>510000000</v>
      </c>
      <c r="M8" s="5">
        <v>563192350.26543331</v>
      </c>
      <c r="N8" s="10">
        <f t="shared" si="0"/>
        <v>-9.4447927498240491E-2</v>
      </c>
      <c r="O8" t="s">
        <v>57</v>
      </c>
      <c r="P8" t="str">
        <f t="shared" si="1"/>
        <v>GPPJ</v>
      </c>
      <c r="Q8" t="s">
        <v>53</v>
      </c>
    </row>
    <row r="9" spans="1:17" x14ac:dyDescent="0.35">
      <c r="A9" t="s">
        <v>49</v>
      </c>
      <c r="B9" t="s">
        <v>50</v>
      </c>
      <c r="C9" t="s">
        <v>7</v>
      </c>
      <c r="D9" t="s">
        <v>51</v>
      </c>
      <c r="E9" t="s">
        <v>52</v>
      </c>
      <c r="F9" t="s">
        <v>58</v>
      </c>
      <c r="G9" t="s">
        <v>39</v>
      </c>
      <c r="H9" t="s">
        <v>54</v>
      </c>
      <c r="I9" t="s">
        <v>46</v>
      </c>
      <c r="J9" s="5">
        <v>188888.86783733335</v>
      </c>
      <c r="K9" s="5">
        <v>650000</v>
      </c>
      <c r="L9" s="5">
        <v>650000</v>
      </c>
      <c r="M9" s="5">
        <v>650000</v>
      </c>
      <c r="N9" s="10">
        <f t="shared" si="0"/>
        <v>2.4411768541053709</v>
      </c>
      <c r="O9" t="s">
        <v>17</v>
      </c>
      <c r="P9" t="str">
        <f t="shared" si="1"/>
        <v>HGJ</v>
      </c>
      <c r="Q9" t="s">
        <v>58</v>
      </c>
    </row>
    <row r="10" spans="1:17" x14ac:dyDescent="0.35">
      <c r="A10" t="s">
        <v>49</v>
      </c>
      <c r="B10" t="s">
        <v>50</v>
      </c>
      <c r="C10" t="s">
        <v>7</v>
      </c>
      <c r="D10" t="s">
        <v>51</v>
      </c>
      <c r="E10" t="s">
        <v>52</v>
      </c>
      <c r="F10" t="s">
        <v>58</v>
      </c>
      <c r="G10" t="s">
        <v>39</v>
      </c>
      <c r="H10" t="s">
        <v>54</v>
      </c>
      <c r="I10" t="s">
        <v>46</v>
      </c>
      <c r="J10" s="5">
        <v>3722337.2019739999</v>
      </c>
      <c r="K10" s="5">
        <v>3186000</v>
      </c>
      <c r="L10" s="5">
        <v>3186000</v>
      </c>
      <c r="M10" s="5">
        <v>3722337.2019739999</v>
      </c>
      <c r="N10" s="10">
        <f t="shared" si="0"/>
        <v>-0.14408614074232018</v>
      </c>
      <c r="O10" t="s">
        <v>55</v>
      </c>
      <c r="P10" t="str">
        <f t="shared" si="1"/>
        <v>OTHERS</v>
      </c>
      <c r="Q10" t="s">
        <v>58</v>
      </c>
    </row>
    <row r="11" spans="1:17" x14ac:dyDescent="0.35">
      <c r="A11" t="s">
        <v>49</v>
      </c>
      <c r="B11" t="s">
        <v>50</v>
      </c>
      <c r="C11" t="s">
        <v>7</v>
      </c>
      <c r="D11" t="s">
        <v>51</v>
      </c>
      <c r="E11" t="s">
        <v>52</v>
      </c>
      <c r="F11" t="s">
        <v>58</v>
      </c>
      <c r="G11" t="s">
        <v>39</v>
      </c>
      <c r="H11" t="s">
        <v>54</v>
      </c>
      <c r="I11" t="s">
        <v>46</v>
      </c>
      <c r="J11" s="5">
        <v>4413536.1976510007</v>
      </c>
      <c r="K11" s="5">
        <v>4800000</v>
      </c>
      <c r="L11" s="5">
        <v>4800000</v>
      </c>
      <c r="M11" s="5">
        <v>4800000</v>
      </c>
      <c r="N11" s="10">
        <f t="shared" si="0"/>
        <v>8.7563301860917209E-2</v>
      </c>
      <c r="O11" t="s">
        <v>16</v>
      </c>
      <c r="P11" t="str">
        <f t="shared" si="1"/>
        <v>MBR</v>
      </c>
      <c r="Q11" t="s">
        <v>58</v>
      </c>
    </row>
    <row r="12" spans="1:17" x14ac:dyDescent="0.35">
      <c r="A12" t="s">
        <v>49</v>
      </c>
      <c r="B12" t="s">
        <v>50</v>
      </c>
      <c r="C12" t="s">
        <v>7</v>
      </c>
      <c r="D12" t="s">
        <v>51</v>
      </c>
      <c r="E12" t="s">
        <v>52</v>
      </c>
      <c r="F12" t="s">
        <v>58</v>
      </c>
      <c r="G12" t="s">
        <v>39</v>
      </c>
      <c r="H12" t="s">
        <v>54</v>
      </c>
      <c r="I12" t="s">
        <v>46</v>
      </c>
      <c r="J12" s="5">
        <v>29669923.632946678</v>
      </c>
      <c r="K12" s="5">
        <v>40100000</v>
      </c>
      <c r="L12" s="5">
        <v>40100000</v>
      </c>
      <c r="M12" s="5">
        <v>40100000</v>
      </c>
      <c r="N12" s="10">
        <f t="shared" si="0"/>
        <v>0.35153701425342887</v>
      </c>
      <c r="O12" t="s">
        <v>14</v>
      </c>
      <c r="P12" t="str">
        <f t="shared" si="1"/>
        <v>GEN</v>
      </c>
      <c r="Q12" t="s">
        <v>58</v>
      </c>
    </row>
    <row r="13" spans="1:17" x14ac:dyDescent="0.35">
      <c r="A13" t="s">
        <v>49</v>
      </c>
      <c r="B13" t="s">
        <v>50</v>
      </c>
      <c r="C13" t="s">
        <v>7</v>
      </c>
      <c r="D13" t="s">
        <v>51</v>
      </c>
      <c r="E13" t="s">
        <v>52</v>
      </c>
      <c r="F13" t="s">
        <v>58</v>
      </c>
      <c r="G13" t="s">
        <v>39</v>
      </c>
      <c r="H13" t="s">
        <v>54</v>
      </c>
      <c r="I13" t="s">
        <v>46</v>
      </c>
      <c r="J13" s="5">
        <v>201973165.70794386</v>
      </c>
      <c r="K13" s="5">
        <v>205314000</v>
      </c>
      <c r="L13" s="5">
        <v>205314000</v>
      </c>
      <c r="M13" s="5">
        <v>205314000</v>
      </c>
      <c r="N13" s="10">
        <f t="shared" si="0"/>
        <v>1.6540980978072328E-2</v>
      </c>
      <c r="O13" t="s">
        <v>15</v>
      </c>
      <c r="P13" t="str">
        <f t="shared" si="1"/>
        <v>GBS</v>
      </c>
      <c r="Q13" t="s">
        <v>58</v>
      </c>
    </row>
    <row r="14" spans="1:17" x14ac:dyDescent="0.35">
      <c r="A14" t="s">
        <v>49</v>
      </c>
      <c r="B14" t="s">
        <v>50</v>
      </c>
      <c r="C14" t="s">
        <v>7</v>
      </c>
      <c r="D14" t="s">
        <v>51</v>
      </c>
      <c r="E14" t="s">
        <v>52</v>
      </c>
      <c r="F14" t="s">
        <v>58</v>
      </c>
      <c r="G14" t="s">
        <v>39</v>
      </c>
      <c r="H14" t="s">
        <v>54</v>
      </c>
      <c r="I14" t="s">
        <v>46</v>
      </c>
      <c r="J14" s="5">
        <v>35232761.295754984</v>
      </c>
      <c r="K14" s="5">
        <v>60500000</v>
      </c>
      <c r="L14" s="5">
        <v>60500000</v>
      </c>
      <c r="M14" s="5">
        <v>60500000</v>
      </c>
      <c r="N14" s="10">
        <f t="shared" si="0"/>
        <v>0.71715181481643731</v>
      </c>
      <c r="O14" t="s">
        <v>56</v>
      </c>
      <c r="P14" t="str">
        <f t="shared" si="1"/>
        <v>GPPJ</v>
      </c>
      <c r="Q14" t="s">
        <v>58</v>
      </c>
    </row>
    <row r="15" spans="1:17" x14ac:dyDescent="0.35">
      <c r="A15" t="s">
        <v>49</v>
      </c>
      <c r="B15" t="s">
        <v>50</v>
      </c>
      <c r="C15" t="s">
        <v>7</v>
      </c>
      <c r="D15" t="s">
        <v>51</v>
      </c>
      <c r="E15" t="s">
        <v>52</v>
      </c>
      <c r="F15" t="s">
        <v>58</v>
      </c>
      <c r="G15" t="s">
        <v>39</v>
      </c>
      <c r="H15" t="s">
        <v>54</v>
      </c>
      <c r="I15" t="s">
        <v>46</v>
      </c>
      <c r="J15" s="5">
        <v>221365740.82096732</v>
      </c>
      <c r="K15" s="5">
        <v>192750000</v>
      </c>
      <c r="L15" s="5">
        <v>192750000</v>
      </c>
      <c r="M15" s="5">
        <v>221365740.82096732</v>
      </c>
      <c r="N15" s="10">
        <f t="shared" si="0"/>
        <v>-0.12926905814260892</v>
      </c>
      <c r="O15" t="s">
        <v>57</v>
      </c>
      <c r="P15" t="str">
        <f t="shared" si="1"/>
        <v>GPPJ</v>
      </c>
      <c r="Q15" t="s">
        <v>58</v>
      </c>
    </row>
    <row r="16" spans="1:17" x14ac:dyDescent="0.35">
      <c r="A16" t="s">
        <v>49</v>
      </c>
      <c r="B16" t="s">
        <v>50</v>
      </c>
      <c r="C16" t="s">
        <v>7</v>
      </c>
      <c r="D16" t="s">
        <v>51</v>
      </c>
      <c r="E16" t="s">
        <v>52</v>
      </c>
      <c r="F16" t="s">
        <v>59</v>
      </c>
      <c r="G16" t="s">
        <v>41</v>
      </c>
      <c r="H16" t="s">
        <v>54</v>
      </c>
      <c r="I16" t="s">
        <v>46</v>
      </c>
      <c r="J16" s="5">
        <v>347147.11459333333</v>
      </c>
      <c r="K16" s="5">
        <v>650000</v>
      </c>
      <c r="L16" s="5">
        <v>650000</v>
      </c>
      <c r="M16" s="5">
        <v>650000</v>
      </c>
      <c r="N16" s="10">
        <f t="shared" si="0"/>
        <v>0.87240501987592411</v>
      </c>
      <c r="O16" t="s">
        <v>17</v>
      </c>
      <c r="P16" t="str">
        <f t="shared" si="1"/>
        <v>HGJ</v>
      </c>
      <c r="Q16" t="s">
        <v>59</v>
      </c>
    </row>
    <row r="17" spans="1:17" x14ac:dyDescent="0.35">
      <c r="A17" t="s">
        <v>49</v>
      </c>
      <c r="B17" t="s">
        <v>50</v>
      </c>
      <c r="C17" t="s">
        <v>7</v>
      </c>
      <c r="D17" t="s">
        <v>51</v>
      </c>
      <c r="E17" t="s">
        <v>52</v>
      </c>
      <c r="F17" t="s">
        <v>59</v>
      </c>
      <c r="G17" t="s">
        <v>41</v>
      </c>
      <c r="H17" t="s">
        <v>54</v>
      </c>
      <c r="I17" t="s">
        <v>46</v>
      </c>
      <c r="J17" s="5">
        <v>4594974.6136809997</v>
      </c>
      <c r="K17" s="5">
        <v>2986000</v>
      </c>
      <c r="L17" s="5">
        <v>2986000</v>
      </c>
      <c r="M17" s="5">
        <v>4594974.6136809997</v>
      </c>
      <c r="N17" s="10">
        <f t="shared" si="0"/>
        <v>-0.35015963067357669</v>
      </c>
      <c r="O17" t="s">
        <v>16</v>
      </c>
      <c r="P17" t="str">
        <f t="shared" si="1"/>
        <v>MBR</v>
      </c>
      <c r="Q17" t="s">
        <v>59</v>
      </c>
    </row>
    <row r="18" spans="1:17" x14ac:dyDescent="0.35">
      <c r="A18" t="s">
        <v>49</v>
      </c>
      <c r="B18" t="s">
        <v>50</v>
      </c>
      <c r="C18" t="s">
        <v>7</v>
      </c>
      <c r="D18" t="s">
        <v>51</v>
      </c>
      <c r="E18" t="s">
        <v>52</v>
      </c>
      <c r="F18" t="s">
        <v>59</v>
      </c>
      <c r="G18" t="s">
        <v>41</v>
      </c>
      <c r="H18" t="s">
        <v>54</v>
      </c>
      <c r="I18" t="s">
        <v>46</v>
      </c>
      <c r="J18" s="5">
        <v>3878435.2621840001</v>
      </c>
      <c r="K18" s="5">
        <v>5300000</v>
      </c>
      <c r="L18" s="5">
        <v>5300000</v>
      </c>
      <c r="M18" s="5">
        <v>5300000</v>
      </c>
      <c r="N18" s="10">
        <f t="shared" si="0"/>
        <v>0.36653047987592235</v>
      </c>
      <c r="O18" t="s">
        <v>55</v>
      </c>
      <c r="P18" t="str">
        <f t="shared" si="1"/>
        <v>OTHERS</v>
      </c>
      <c r="Q18" t="s">
        <v>59</v>
      </c>
    </row>
    <row r="19" spans="1:17" x14ac:dyDescent="0.35">
      <c r="A19" t="s">
        <v>49</v>
      </c>
      <c r="B19" t="s">
        <v>50</v>
      </c>
      <c r="C19" t="s">
        <v>7</v>
      </c>
      <c r="D19" t="s">
        <v>51</v>
      </c>
      <c r="E19" t="s">
        <v>52</v>
      </c>
      <c r="F19" t="s">
        <v>59</v>
      </c>
      <c r="G19" t="s">
        <v>41</v>
      </c>
      <c r="H19" t="s">
        <v>54</v>
      </c>
      <c r="I19" t="s">
        <v>46</v>
      </c>
      <c r="J19" s="5">
        <v>29059893.267163999</v>
      </c>
      <c r="K19" s="5">
        <v>34400000</v>
      </c>
      <c r="L19" s="5">
        <v>34400000</v>
      </c>
      <c r="M19" s="5">
        <v>34400000</v>
      </c>
      <c r="N19" s="10">
        <f t="shared" si="0"/>
        <v>0.18376209037457181</v>
      </c>
      <c r="O19" t="s">
        <v>14</v>
      </c>
      <c r="P19" t="str">
        <f t="shared" si="1"/>
        <v>GEN</v>
      </c>
      <c r="Q19" t="s">
        <v>59</v>
      </c>
    </row>
    <row r="20" spans="1:17" x14ac:dyDescent="0.35">
      <c r="A20" t="s">
        <v>49</v>
      </c>
      <c r="B20" t="s">
        <v>50</v>
      </c>
      <c r="C20" t="s">
        <v>7</v>
      </c>
      <c r="D20" t="s">
        <v>51</v>
      </c>
      <c r="E20" t="s">
        <v>52</v>
      </c>
      <c r="F20" t="s">
        <v>59</v>
      </c>
      <c r="G20" t="s">
        <v>41</v>
      </c>
      <c r="H20" t="s">
        <v>54</v>
      </c>
      <c r="I20" t="s">
        <v>46</v>
      </c>
      <c r="J20" s="5">
        <v>117409290.252056</v>
      </c>
      <c r="K20" s="5">
        <v>117564000</v>
      </c>
      <c r="L20" s="5">
        <v>117564000</v>
      </c>
      <c r="M20" s="5">
        <v>117564000</v>
      </c>
      <c r="N20" s="10">
        <f t="shared" si="0"/>
        <v>1.3176959643641517E-3</v>
      </c>
      <c r="O20" t="s">
        <v>15</v>
      </c>
      <c r="P20" t="str">
        <f t="shared" si="1"/>
        <v>GBS</v>
      </c>
      <c r="Q20" t="s">
        <v>59</v>
      </c>
    </row>
    <row r="21" spans="1:17" x14ac:dyDescent="0.35">
      <c r="A21" t="s">
        <v>49</v>
      </c>
      <c r="B21" t="s">
        <v>50</v>
      </c>
      <c r="C21" t="s">
        <v>7</v>
      </c>
      <c r="D21" t="s">
        <v>51</v>
      </c>
      <c r="E21" t="s">
        <v>52</v>
      </c>
      <c r="F21" t="s">
        <v>59</v>
      </c>
      <c r="G21" t="s">
        <v>41</v>
      </c>
      <c r="H21" t="s">
        <v>54</v>
      </c>
      <c r="I21" t="s">
        <v>46</v>
      </c>
      <c r="J21" s="5">
        <v>41666875.468625672</v>
      </c>
      <c r="K21" s="5">
        <v>48800000</v>
      </c>
      <c r="L21" s="5">
        <v>48800000</v>
      </c>
      <c r="M21" s="5">
        <v>48800000</v>
      </c>
      <c r="N21" s="10">
        <f t="shared" si="0"/>
        <v>0.17119413085690649</v>
      </c>
      <c r="O21" t="s">
        <v>56</v>
      </c>
      <c r="P21" t="str">
        <f t="shared" si="1"/>
        <v>GPPJ</v>
      </c>
      <c r="Q21" t="s">
        <v>59</v>
      </c>
    </row>
    <row r="22" spans="1:17" x14ac:dyDescent="0.35">
      <c r="A22" t="s">
        <v>49</v>
      </c>
      <c r="B22" t="s">
        <v>50</v>
      </c>
      <c r="C22" t="s">
        <v>7</v>
      </c>
      <c r="D22" t="s">
        <v>51</v>
      </c>
      <c r="E22" t="s">
        <v>52</v>
      </c>
      <c r="F22" t="s">
        <v>59</v>
      </c>
      <c r="G22" t="s">
        <v>41</v>
      </c>
      <c r="H22" t="s">
        <v>54</v>
      </c>
      <c r="I22" t="s">
        <v>46</v>
      </c>
      <c r="J22" s="5">
        <v>237970046.94285157</v>
      </c>
      <c r="K22" s="5">
        <v>260000000</v>
      </c>
      <c r="L22" s="5">
        <v>260000000</v>
      </c>
      <c r="M22" s="5">
        <v>260000000</v>
      </c>
      <c r="N22" s="10">
        <f t="shared" si="0"/>
        <v>9.2574478763871149E-2</v>
      </c>
      <c r="O22" t="s">
        <v>57</v>
      </c>
      <c r="P22" t="str">
        <f t="shared" si="1"/>
        <v>GPPJ</v>
      </c>
      <c r="Q22" t="s">
        <v>59</v>
      </c>
    </row>
    <row r="23" spans="1:17" x14ac:dyDescent="0.35">
      <c r="A23" t="s">
        <v>49</v>
      </c>
      <c r="B23" t="s">
        <v>50</v>
      </c>
      <c r="C23" t="s">
        <v>7</v>
      </c>
      <c r="D23" t="s">
        <v>51</v>
      </c>
      <c r="E23" t="s">
        <v>52</v>
      </c>
      <c r="F23" t="s">
        <v>60</v>
      </c>
      <c r="G23" t="s">
        <v>40</v>
      </c>
      <c r="H23" t="s">
        <v>54</v>
      </c>
      <c r="I23" t="s">
        <v>46</v>
      </c>
      <c r="J23" s="5">
        <v>178678.6489186667</v>
      </c>
      <c r="K23" s="5">
        <v>650000</v>
      </c>
      <c r="L23" s="5">
        <v>650000</v>
      </c>
      <c r="M23" s="5">
        <v>650000</v>
      </c>
      <c r="N23" s="10">
        <f t="shared" si="0"/>
        <v>2.6378157319505786</v>
      </c>
      <c r="O23" t="s">
        <v>17</v>
      </c>
      <c r="P23" t="str">
        <f t="shared" si="1"/>
        <v>HGJ</v>
      </c>
      <c r="Q23" t="s">
        <v>60</v>
      </c>
    </row>
    <row r="24" spans="1:17" x14ac:dyDescent="0.35">
      <c r="A24" t="s">
        <v>49</v>
      </c>
      <c r="B24" t="s">
        <v>50</v>
      </c>
      <c r="C24" t="s">
        <v>7</v>
      </c>
      <c r="D24" t="s">
        <v>51</v>
      </c>
      <c r="E24" t="s">
        <v>52</v>
      </c>
      <c r="F24" t="s">
        <v>60</v>
      </c>
      <c r="G24" t="s">
        <v>40</v>
      </c>
      <c r="H24" t="s">
        <v>54</v>
      </c>
      <c r="I24" t="s">
        <v>46</v>
      </c>
      <c r="J24" s="5">
        <v>2447229.441135</v>
      </c>
      <c r="K24" s="5">
        <v>1186000</v>
      </c>
      <c r="L24" s="5">
        <v>1186000</v>
      </c>
      <c r="M24" s="5">
        <v>2447229.441135</v>
      </c>
      <c r="N24" s="10">
        <f t="shared" si="0"/>
        <v>-0.51537032855818155</v>
      </c>
      <c r="O24" t="s">
        <v>55</v>
      </c>
      <c r="P24" t="str">
        <f t="shared" si="1"/>
        <v>OTHERS</v>
      </c>
      <c r="Q24" t="s">
        <v>60</v>
      </c>
    </row>
    <row r="25" spans="1:17" x14ac:dyDescent="0.35">
      <c r="A25" t="s">
        <v>49</v>
      </c>
      <c r="B25" t="s">
        <v>50</v>
      </c>
      <c r="C25" t="s">
        <v>7</v>
      </c>
      <c r="D25" t="s">
        <v>51</v>
      </c>
      <c r="E25" t="s">
        <v>52</v>
      </c>
      <c r="F25" t="s">
        <v>60</v>
      </c>
      <c r="G25" t="s">
        <v>40</v>
      </c>
      <c r="H25" t="s">
        <v>54</v>
      </c>
      <c r="I25" t="s">
        <v>46</v>
      </c>
      <c r="J25" s="5">
        <v>4573480.5716096675</v>
      </c>
      <c r="K25" s="5">
        <v>5000000</v>
      </c>
      <c r="L25" s="5">
        <v>5000000</v>
      </c>
      <c r="M25" s="5">
        <v>5000000</v>
      </c>
      <c r="N25" s="10">
        <f t="shared" si="0"/>
        <v>9.3259263204919618E-2</v>
      </c>
      <c r="O25" t="s">
        <v>16</v>
      </c>
      <c r="P25" t="str">
        <f t="shared" si="1"/>
        <v>MBR</v>
      </c>
      <c r="Q25" t="s">
        <v>60</v>
      </c>
    </row>
    <row r="26" spans="1:17" x14ac:dyDescent="0.35">
      <c r="A26" t="s">
        <v>49</v>
      </c>
      <c r="B26" t="s">
        <v>50</v>
      </c>
      <c r="C26" t="s">
        <v>7</v>
      </c>
      <c r="D26" t="s">
        <v>51</v>
      </c>
      <c r="E26" t="s">
        <v>52</v>
      </c>
      <c r="F26" t="s">
        <v>60</v>
      </c>
      <c r="G26" t="s">
        <v>40</v>
      </c>
      <c r="H26" t="s">
        <v>54</v>
      </c>
      <c r="I26" t="s">
        <v>46</v>
      </c>
      <c r="J26" s="5">
        <v>25195478.902947012</v>
      </c>
      <c r="K26" s="5">
        <v>26500000</v>
      </c>
      <c r="L26" s="5">
        <v>26500000</v>
      </c>
      <c r="M26" s="5">
        <v>26500000</v>
      </c>
      <c r="N26" s="10">
        <f t="shared" si="0"/>
        <v>5.1775999260740502E-2</v>
      </c>
      <c r="O26" t="s">
        <v>14</v>
      </c>
      <c r="P26" t="str">
        <f t="shared" si="1"/>
        <v>GEN</v>
      </c>
      <c r="Q26" t="s">
        <v>60</v>
      </c>
    </row>
    <row r="27" spans="1:17" x14ac:dyDescent="0.35">
      <c r="A27" t="s">
        <v>49</v>
      </c>
      <c r="B27" t="s">
        <v>50</v>
      </c>
      <c r="C27" t="s">
        <v>7</v>
      </c>
      <c r="D27" t="s">
        <v>51</v>
      </c>
      <c r="E27" t="s">
        <v>52</v>
      </c>
      <c r="F27" t="s">
        <v>60</v>
      </c>
      <c r="G27" t="s">
        <v>40</v>
      </c>
      <c r="H27" t="s">
        <v>54</v>
      </c>
      <c r="I27" t="s">
        <v>46</v>
      </c>
      <c r="J27" s="5">
        <v>138562411.55067703</v>
      </c>
      <c r="K27" s="5">
        <v>165164000</v>
      </c>
      <c r="L27" s="5">
        <v>165164000</v>
      </c>
      <c r="M27" s="5">
        <v>165164000</v>
      </c>
      <c r="N27" s="10">
        <f t="shared" si="0"/>
        <v>0.19198271848490345</v>
      </c>
      <c r="O27" t="s">
        <v>15</v>
      </c>
      <c r="P27" t="str">
        <f t="shared" si="1"/>
        <v>GBS</v>
      </c>
      <c r="Q27" t="s">
        <v>60</v>
      </c>
    </row>
    <row r="28" spans="1:17" x14ac:dyDescent="0.35">
      <c r="A28" t="s">
        <v>49</v>
      </c>
      <c r="B28" t="s">
        <v>50</v>
      </c>
      <c r="C28" t="s">
        <v>7</v>
      </c>
      <c r="D28" t="s">
        <v>51</v>
      </c>
      <c r="E28" t="s">
        <v>52</v>
      </c>
      <c r="F28" t="s">
        <v>60</v>
      </c>
      <c r="G28" t="s">
        <v>40</v>
      </c>
      <c r="H28" t="s">
        <v>54</v>
      </c>
      <c r="I28" t="s">
        <v>46</v>
      </c>
      <c r="J28" s="5">
        <v>33852473.303783655</v>
      </c>
      <c r="K28" s="5">
        <v>49500000</v>
      </c>
      <c r="L28" s="5">
        <v>49500000</v>
      </c>
      <c r="M28" s="5">
        <v>49500000</v>
      </c>
      <c r="N28" s="10">
        <f t="shared" si="0"/>
        <v>0.46222698577440235</v>
      </c>
      <c r="O28" t="s">
        <v>56</v>
      </c>
      <c r="P28" t="str">
        <f t="shared" si="1"/>
        <v>GPPJ</v>
      </c>
      <c r="Q28" t="s">
        <v>60</v>
      </c>
    </row>
    <row r="29" spans="1:17" x14ac:dyDescent="0.35">
      <c r="A29" t="s">
        <v>49</v>
      </c>
      <c r="B29" t="s">
        <v>50</v>
      </c>
      <c r="C29" t="s">
        <v>7</v>
      </c>
      <c r="D29" t="s">
        <v>51</v>
      </c>
      <c r="E29" t="s">
        <v>52</v>
      </c>
      <c r="F29" t="s">
        <v>60</v>
      </c>
      <c r="G29" t="s">
        <v>40</v>
      </c>
      <c r="H29" t="s">
        <v>54</v>
      </c>
      <c r="I29" t="s">
        <v>46</v>
      </c>
      <c r="J29" s="5">
        <v>226227171.07459658</v>
      </c>
      <c r="K29" s="5">
        <v>225000000</v>
      </c>
      <c r="L29" s="5">
        <v>225000000</v>
      </c>
      <c r="M29" s="5">
        <v>226227171.07459658</v>
      </c>
      <c r="N29" s="10">
        <f t="shared" si="0"/>
        <v>-5.424507890751662E-3</v>
      </c>
      <c r="O29" t="s">
        <v>57</v>
      </c>
      <c r="P29" t="str">
        <f t="shared" si="1"/>
        <v>GPPJ</v>
      </c>
      <c r="Q29" t="s">
        <v>60</v>
      </c>
    </row>
    <row r="30" spans="1:17" x14ac:dyDescent="0.35">
      <c r="A30" t="s">
        <v>49</v>
      </c>
      <c r="B30" t="s">
        <v>50</v>
      </c>
      <c r="C30" t="s">
        <v>7</v>
      </c>
      <c r="D30" t="s">
        <v>51</v>
      </c>
      <c r="E30" t="s">
        <v>52</v>
      </c>
      <c r="F30" t="s">
        <v>61</v>
      </c>
      <c r="G30" t="s">
        <v>38</v>
      </c>
      <c r="H30" t="s">
        <v>54</v>
      </c>
      <c r="I30" t="s">
        <v>46</v>
      </c>
      <c r="J30" s="5">
        <v>137837.82666666666</v>
      </c>
      <c r="K30" s="5">
        <v>650000</v>
      </c>
      <c r="L30" s="5">
        <v>650000</v>
      </c>
      <c r="M30" s="5">
        <v>650000</v>
      </c>
      <c r="N30" s="10">
        <f t="shared" si="0"/>
        <v>3.7156866566961737</v>
      </c>
      <c r="O30" t="s">
        <v>17</v>
      </c>
      <c r="P30" t="str">
        <f t="shared" si="1"/>
        <v>HGJ</v>
      </c>
      <c r="Q30" t="s">
        <v>61</v>
      </c>
    </row>
    <row r="31" spans="1:17" x14ac:dyDescent="0.35">
      <c r="A31" t="s">
        <v>49</v>
      </c>
      <c r="B31" t="s">
        <v>50</v>
      </c>
      <c r="C31" t="s">
        <v>7</v>
      </c>
      <c r="D31" t="s">
        <v>51</v>
      </c>
      <c r="E31" t="s">
        <v>52</v>
      </c>
      <c r="F31" t="s">
        <v>61</v>
      </c>
      <c r="G31" t="s">
        <v>38</v>
      </c>
      <c r="H31" t="s">
        <v>54</v>
      </c>
      <c r="I31" t="s">
        <v>46</v>
      </c>
      <c r="J31" s="5">
        <v>2291407.583538</v>
      </c>
      <c r="K31" s="5">
        <v>886000</v>
      </c>
      <c r="L31" s="5">
        <v>886000</v>
      </c>
      <c r="M31" s="5">
        <v>2291407.583538</v>
      </c>
      <c r="N31" s="10">
        <f t="shared" si="0"/>
        <v>-0.61333810433149116</v>
      </c>
      <c r="O31" t="s">
        <v>55</v>
      </c>
      <c r="P31" t="str">
        <f t="shared" si="1"/>
        <v>OTHERS</v>
      </c>
      <c r="Q31" t="s">
        <v>61</v>
      </c>
    </row>
    <row r="32" spans="1:17" x14ac:dyDescent="0.35">
      <c r="A32" t="s">
        <v>49</v>
      </c>
      <c r="B32" t="s">
        <v>50</v>
      </c>
      <c r="C32" t="s">
        <v>7</v>
      </c>
      <c r="D32" t="s">
        <v>51</v>
      </c>
      <c r="E32" t="s">
        <v>52</v>
      </c>
      <c r="F32" t="s">
        <v>61</v>
      </c>
      <c r="G32" t="s">
        <v>38</v>
      </c>
      <c r="H32" t="s">
        <v>54</v>
      </c>
      <c r="I32" t="s">
        <v>46</v>
      </c>
      <c r="J32" s="5">
        <v>3129539.1886413344</v>
      </c>
      <c r="K32" s="5">
        <v>3300000</v>
      </c>
      <c r="L32" s="5">
        <v>3300000</v>
      </c>
      <c r="M32" s="5">
        <v>3300000</v>
      </c>
      <c r="N32" s="10">
        <f t="shared" si="0"/>
        <v>5.4468342169145201E-2</v>
      </c>
      <c r="O32" t="s">
        <v>16</v>
      </c>
      <c r="P32" t="str">
        <f t="shared" si="1"/>
        <v>MBR</v>
      </c>
      <c r="Q32" t="s">
        <v>61</v>
      </c>
    </row>
    <row r="33" spans="1:17" x14ac:dyDescent="0.35">
      <c r="A33" t="s">
        <v>49</v>
      </c>
      <c r="B33" t="s">
        <v>50</v>
      </c>
      <c r="C33" t="s">
        <v>7</v>
      </c>
      <c r="D33" t="s">
        <v>51</v>
      </c>
      <c r="E33" t="s">
        <v>52</v>
      </c>
      <c r="F33" t="s">
        <v>61</v>
      </c>
      <c r="G33" t="s">
        <v>38</v>
      </c>
      <c r="H33" t="s">
        <v>54</v>
      </c>
      <c r="I33" t="s">
        <v>46</v>
      </c>
      <c r="J33" s="5">
        <v>16220554.476173328</v>
      </c>
      <c r="K33" s="5">
        <v>16600000</v>
      </c>
      <c r="L33" s="5">
        <v>16600000</v>
      </c>
      <c r="M33" s="5">
        <v>16600000</v>
      </c>
      <c r="N33" s="10">
        <f t="shared" si="0"/>
        <v>2.3392882430995021E-2</v>
      </c>
      <c r="O33" t="s">
        <v>14</v>
      </c>
      <c r="P33" t="str">
        <f t="shared" si="1"/>
        <v>GEN</v>
      </c>
      <c r="Q33" t="s">
        <v>61</v>
      </c>
    </row>
    <row r="34" spans="1:17" x14ac:dyDescent="0.35">
      <c r="A34" t="s">
        <v>49</v>
      </c>
      <c r="B34" t="s">
        <v>50</v>
      </c>
      <c r="C34" t="s">
        <v>7</v>
      </c>
      <c r="D34" t="s">
        <v>51</v>
      </c>
      <c r="E34" t="s">
        <v>52</v>
      </c>
      <c r="F34" t="s">
        <v>61</v>
      </c>
      <c r="G34" t="s">
        <v>38</v>
      </c>
      <c r="H34" t="s">
        <v>54</v>
      </c>
      <c r="I34" t="s">
        <v>46</v>
      </c>
      <c r="J34" s="5">
        <v>74961998.623916358</v>
      </c>
      <c r="K34" s="5">
        <v>105314000</v>
      </c>
      <c r="L34" s="5">
        <v>105314000</v>
      </c>
      <c r="M34" s="5">
        <v>105314000</v>
      </c>
      <c r="N34" s="10">
        <f t="shared" si="0"/>
        <v>0.40489850768733304</v>
      </c>
      <c r="O34" t="s">
        <v>15</v>
      </c>
      <c r="P34" t="str">
        <f t="shared" si="1"/>
        <v>GBS</v>
      </c>
      <c r="Q34" t="s">
        <v>61</v>
      </c>
    </row>
    <row r="35" spans="1:17" x14ac:dyDescent="0.35">
      <c r="A35" t="s">
        <v>49</v>
      </c>
      <c r="B35" t="s">
        <v>50</v>
      </c>
      <c r="C35" t="s">
        <v>7</v>
      </c>
      <c r="D35" t="s">
        <v>51</v>
      </c>
      <c r="E35" t="s">
        <v>52</v>
      </c>
      <c r="F35" t="s">
        <v>61</v>
      </c>
      <c r="G35" t="s">
        <v>38</v>
      </c>
      <c r="H35" t="s">
        <v>54</v>
      </c>
      <c r="I35" t="s">
        <v>46</v>
      </c>
      <c r="J35" s="5">
        <v>38984359.077446006</v>
      </c>
      <c r="K35" s="5">
        <v>37000000</v>
      </c>
      <c r="L35" s="5">
        <v>37000000</v>
      </c>
      <c r="M35" s="5">
        <v>38984359.077446006</v>
      </c>
      <c r="N35" s="10">
        <f t="shared" si="0"/>
        <v>-5.0901415962845364E-2</v>
      </c>
      <c r="O35" t="s">
        <v>56</v>
      </c>
      <c r="P35" t="str">
        <f t="shared" si="1"/>
        <v>GPPJ</v>
      </c>
      <c r="Q35" t="s">
        <v>61</v>
      </c>
    </row>
    <row r="36" spans="1:17" x14ac:dyDescent="0.35">
      <c r="A36" t="s">
        <v>49</v>
      </c>
      <c r="B36" t="s">
        <v>50</v>
      </c>
      <c r="C36" t="s">
        <v>7</v>
      </c>
      <c r="D36" t="s">
        <v>51</v>
      </c>
      <c r="E36" t="s">
        <v>52</v>
      </c>
      <c r="F36" t="s">
        <v>61</v>
      </c>
      <c r="G36" t="s">
        <v>38</v>
      </c>
      <c r="H36" t="s">
        <v>54</v>
      </c>
      <c r="I36" t="s">
        <v>46</v>
      </c>
      <c r="J36" s="5">
        <v>154900031.85897195</v>
      </c>
      <c r="K36" s="5">
        <v>186250000</v>
      </c>
      <c r="L36" s="5">
        <v>186250000</v>
      </c>
      <c r="M36" s="5">
        <v>186250000</v>
      </c>
      <c r="N36" s="10">
        <f t="shared" si="0"/>
        <v>0.20238839053029034</v>
      </c>
      <c r="O36" t="s">
        <v>57</v>
      </c>
      <c r="P36" t="str">
        <f t="shared" si="1"/>
        <v>GPPJ</v>
      </c>
      <c r="Q36" t="s">
        <v>61</v>
      </c>
    </row>
    <row r="37" spans="1:17" x14ac:dyDescent="0.35">
      <c r="A37" t="s">
        <v>49</v>
      </c>
      <c r="B37" t="s">
        <v>50</v>
      </c>
      <c r="C37" t="s">
        <v>7</v>
      </c>
      <c r="D37" t="s">
        <v>51</v>
      </c>
      <c r="E37" t="s">
        <v>52</v>
      </c>
      <c r="F37" t="s">
        <v>62</v>
      </c>
      <c r="G37" t="s">
        <v>42</v>
      </c>
      <c r="H37" t="s">
        <v>63</v>
      </c>
      <c r="I37" t="s">
        <v>47</v>
      </c>
      <c r="J37" s="5">
        <v>607807.72705700027</v>
      </c>
      <c r="K37" s="5">
        <v>350000</v>
      </c>
      <c r="L37" s="5">
        <v>350000</v>
      </c>
      <c r="M37" s="5">
        <v>607807.72705700027</v>
      </c>
      <c r="N37" s="10">
        <f t="shared" si="0"/>
        <v>-0.42416000254768571</v>
      </c>
      <c r="O37" t="s">
        <v>17</v>
      </c>
      <c r="P37" t="str">
        <f t="shared" si="1"/>
        <v>HGJ</v>
      </c>
      <c r="Q37" t="s">
        <v>62</v>
      </c>
    </row>
    <row r="38" spans="1:17" x14ac:dyDescent="0.35">
      <c r="A38" t="s">
        <v>49</v>
      </c>
      <c r="B38" t="s">
        <v>50</v>
      </c>
      <c r="C38" t="s">
        <v>7</v>
      </c>
      <c r="D38" t="s">
        <v>51</v>
      </c>
      <c r="E38" t="s">
        <v>52</v>
      </c>
      <c r="F38" t="s">
        <v>62</v>
      </c>
      <c r="G38" t="s">
        <v>42</v>
      </c>
      <c r="H38" t="s">
        <v>63</v>
      </c>
      <c r="I38" t="s">
        <v>47</v>
      </c>
      <c r="J38" s="5">
        <v>3567727.1481953324</v>
      </c>
      <c r="K38" s="5">
        <v>786000</v>
      </c>
      <c r="L38" s="5">
        <v>786000</v>
      </c>
      <c r="M38" s="5">
        <v>3567727.1481953324</v>
      </c>
      <c r="N38" s="10">
        <f t="shared" si="0"/>
        <v>-0.77969167277896145</v>
      </c>
      <c r="O38" t="s">
        <v>55</v>
      </c>
      <c r="P38" t="str">
        <f t="shared" si="1"/>
        <v>OTHERS</v>
      </c>
      <c r="Q38" t="s">
        <v>62</v>
      </c>
    </row>
    <row r="39" spans="1:17" x14ac:dyDescent="0.35">
      <c r="A39" t="s">
        <v>49</v>
      </c>
      <c r="B39" t="s">
        <v>50</v>
      </c>
      <c r="C39" t="s">
        <v>7</v>
      </c>
      <c r="D39" t="s">
        <v>51</v>
      </c>
      <c r="E39" t="s">
        <v>52</v>
      </c>
      <c r="F39" t="s">
        <v>62</v>
      </c>
      <c r="G39" t="s">
        <v>42</v>
      </c>
      <c r="H39" t="s">
        <v>63</v>
      </c>
      <c r="I39" t="s">
        <v>47</v>
      </c>
      <c r="J39" s="5">
        <v>4098449.2479986688</v>
      </c>
      <c r="K39" s="5">
        <v>3950000</v>
      </c>
      <c r="L39" s="5">
        <v>3950000</v>
      </c>
      <c r="M39" s="5">
        <v>4098449.2479986688</v>
      </c>
      <c r="N39" s="10">
        <f t="shared" si="0"/>
        <v>-3.6220833543604058E-2</v>
      </c>
      <c r="O39" t="s">
        <v>16</v>
      </c>
      <c r="P39" t="str">
        <f t="shared" si="1"/>
        <v>MBR</v>
      </c>
      <c r="Q39" t="s">
        <v>62</v>
      </c>
    </row>
    <row r="40" spans="1:17" x14ac:dyDescent="0.35">
      <c r="A40" t="s">
        <v>49</v>
      </c>
      <c r="B40" t="s">
        <v>50</v>
      </c>
      <c r="C40" t="s">
        <v>7</v>
      </c>
      <c r="D40" t="s">
        <v>51</v>
      </c>
      <c r="E40" t="s">
        <v>52</v>
      </c>
      <c r="F40" t="s">
        <v>62</v>
      </c>
      <c r="G40" t="s">
        <v>42</v>
      </c>
      <c r="H40" t="s">
        <v>63</v>
      </c>
      <c r="I40" t="s">
        <v>47</v>
      </c>
      <c r="J40" s="5">
        <v>13721574.349800987</v>
      </c>
      <c r="K40" s="5">
        <v>12000000</v>
      </c>
      <c r="L40" s="5">
        <v>12000000</v>
      </c>
      <c r="M40" s="5">
        <v>13721574.349800987</v>
      </c>
      <c r="N40" s="10">
        <f t="shared" si="0"/>
        <v>-0.12546478311549991</v>
      </c>
      <c r="O40" t="s">
        <v>14</v>
      </c>
      <c r="P40" t="str">
        <f t="shared" si="1"/>
        <v>GEN</v>
      </c>
      <c r="Q40" t="s">
        <v>62</v>
      </c>
    </row>
    <row r="41" spans="1:17" x14ac:dyDescent="0.35">
      <c r="A41" t="s">
        <v>49</v>
      </c>
      <c r="B41" t="s">
        <v>50</v>
      </c>
      <c r="C41" t="s">
        <v>7</v>
      </c>
      <c r="D41" t="s">
        <v>51</v>
      </c>
      <c r="E41" t="s">
        <v>52</v>
      </c>
      <c r="F41" t="s">
        <v>62</v>
      </c>
      <c r="G41" t="s">
        <v>42</v>
      </c>
      <c r="H41" t="s">
        <v>63</v>
      </c>
      <c r="I41" t="s">
        <v>47</v>
      </c>
      <c r="J41" s="5">
        <v>39917853.293035306</v>
      </c>
      <c r="K41" s="5">
        <v>43564000</v>
      </c>
      <c r="L41" s="5">
        <v>43564000</v>
      </c>
      <c r="M41" s="5">
        <v>43564000</v>
      </c>
      <c r="N41" s="10">
        <f t="shared" si="0"/>
        <v>9.134125225117895E-2</v>
      </c>
      <c r="O41" t="s">
        <v>15</v>
      </c>
      <c r="P41" t="str">
        <f t="shared" si="1"/>
        <v>GBS</v>
      </c>
      <c r="Q41" t="s">
        <v>62</v>
      </c>
    </row>
    <row r="42" spans="1:17" x14ac:dyDescent="0.35">
      <c r="A42" t="s">
        <v>49</v>
      </c>
      <c r="B42" t="s">
        <v>50</v>
      </c>
      <c r="C42" t="s">
        <v>7</v>
      </c>
      <c r="D42" t="s">
        <v>51</v>
      </c>
      <c r="E42" t="s">
        <v>52</v>
      </c>
      <c r="F42" t="s">
        <v>62</v>
      </c>
      <c r="G42" t="s">
        <v>42</v>
      </c>
      <c r="H42" t="s">
        <v>63</v>
      </c>
      <c r="I42" t="s">
        <v>47</v>
      </c>
      <c r="J42" s="5">
        <v>71846853.883502617</v>
      </c>
      <c r="K42" s="5">
        <v>29350000</v>
      </c>
      <c r="L42" s="5">
        <v>29350000</v>
      </c>
      <c r="M42" s="5">
        <v>71846853.883502617</v>
      </c>
      <c r="N42" s="10">
        <f t="shared" si="0"/>
        <v>-0.59149220301851924</v>
      </c>
      <c r="O42" t="s">
        <v>56</v>
      </c>
      <c r="P42" t="str">
        <f t="shared" si="1"/>
        <v>GPPJ</v>
      </c>
      <c r="Q42" t="s">
        <v>62</v>
      </c>
    </row>
    <row r="43" spans="1:17" x14ac:dyDescent="0.35">
      <c r="A43" t="s">
        <v>49</v>
      </c>
      <c r="B43" t="s">
        <v>50</v>
      </c>
      <c r="C43" t="s">
        <v>7</v>
      </c>
      <c r="D43" t="s">
        <v>51</v>
      </c>
      <c r="E43" t="s">
        <v>52</v>
      </c>
      <c r="F43" t="s">
        <v>62</v>
      </c>
      <c r="G43" t="s">
        <v>42</v>
      </c>
      <c r="H43" t="s">
        <v>63</v>
      </c>
      <c r="I43" t="s">
        <v>47</v>
      </c>
      <c r="J43" s="5">
        <v>111350083.55263476</v>
      </c>
      <c r="K43" s="5">
        <v>110000000</v>
      </c>
      <c r="L43" s="5">
        <v>110000000</v>
      </c>
      <c r="M43" s="5">
        <v>111350083.55263476</v>
      </c>
      <c r="N43" s="10">
        <f t="shared" si="0"/>
        <v>-1.2124674805444435E-2</v>
      </c>
      <c r="O43" t="s">
        <v>57</v>
      </c>
      <c r="P43" t="str">
        <f t="shared" si="1"/>
        <v>GPPJ</v>
      </c>
      <c r="Q43" t="s">
        <v>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36059-9822-4897-9EDA-E6E6F9C939DC}">
  <sheetPr codeName="Sheet3"/>
  <dimension ref="A1:I7"/>
  <sheetViews>
    <sheetView workbookViewId="0">
      <selection activeCell="I14" sqref="I14"/>
    </sheetView>
  </sheetViews>
  <sheetFormatPr defaultRowHeight="14.5" x14ac:dyDescent="0.35"/>
  <cols>
    <col min="1" max="1" width="34.36328125" bestFit="1" customWidth="1"/>
    <col min="8" max="8" width="12.54296875" bestFit="1" customWidth="1"/>
    <col min="9" max="9" width="15.08984375" bestFit="1" customWidth="1"/>
  </cols>
  <sheetData>
    <row r="1" spans="1:9" x14ac:dyDescent="0.35">
      <c r="A1" t="s">
        <v>85</v>
      </c>
      <c r="B1" t="s">
        <v>75</v>
      </c>
      <c r="C1" t="s">
        <v>78</v>
      </c>
      <c r="D1" t="s">
        <v>90</v>
      </c>
      <c r="E1" t="s">
        <v>77</v>
      </c>
      <c r="F1" t="s">
        <v>91</v>
      </c>
      <c r="G1" t="s">
        <v>110</v>
      </c>
      <c r="H1" t="s">
        <v>111</v>
      </c>
      <c r="I1" t="s">
        <v>112</v>
      </c>
    </row>
    <row r="2" spans="1:9" x14ac:dyDescent="0.35">
      <c r="A2" t="s">
        <v>86</v>
      </c>
      <c r="B2">
        <v>120</v>
      </c>
      <c r="C2">
        <f>B2/6</f>
        <v>20</v>
      </c>
      <c r="D2">
        <v>17</v>
      </c>
      <c r="E2" s="6">
        <f>C2*75%</f>
        <v>15</v>
      </c>
      <c r="F2" s="9">
        <f>E2*90%</f>
        <v>13.5</v>
      </c>
      <c r="G2">
        <v>26</v>
      </c>
      <c r="H2">
        <v>1200</v>
      </c>
    </row>
    <row r="3" spans="1:9" x14ac:dyDescent="0.35">
      <c r="A3" t="s">
        <v>87</v>
      </c>
      <c r="B3">
        <v>220</v>
      </c>
      <c r="C3">
        <v>20</v>
      </c>
      <c r="D3">
        <v>19</v>
      </c>
      <c r="E3" s="6">
        <f t="shared" ref="E3:E7" si="0">C3*75%</f>
        <v>15</v>
      </c>
      <c r="F3" s="9">
        <f t="shared" ref="F3:F7" si="1">E3*90%</f>
        <v>13.5</v>
      </c>
      <c r="G3">
        <v>12</v>
      </c>
    </row>
    <row r="4" spans="1:9" x14ac:dyDescent="0.35">
      <c r="A4" t="s">
        <v>88</v>
      </c>
      <c r="B4">
        <v>250</v>
      </c>
      <c r="C4">
        <v>25</v>
      </c>
      <c r="D4">
        <v>24</v>
      </c>
      <c r="E4" s="6">
        <f t="shared" si="0"/>
        <v>18.75</v>
      </c>
      <c r="F4" s="9">
        <f t="shared" si="1"/>
        <v>16.875</v>
      </c>
      <c r="G4">
        <v>19</v>
      </c>
      <c r="H4">
        <v>1230</v>
      </c>
    </row>
    <row r="5" spans="1:9" x14ac:dyDescent="0.35">
      <c r="A5" t="s">
        <v>89</v>
      </c>
      <c r="B5">
        <v>360</v>
      </c>
      <c r="C5">
        <v>30</v>
      </c>
      <c r="D5">
        <v>29</v>
      </c>
      <c r="E5" s="6">
        <f t="shared" si="0"/>
        <v>22.5</v>
      </c>
      <c r="F5" s="9">
        <f t="shared" si="1"/>
        <v>20.25</v>
      </c>
      <c r="G5">
        <v>11</v>
      </c>
    </row>
    <row r="6" spans="1:9" x14ac:dyDescent="0.35">
      <c r="A6" t="s">
        <v>47</v>
      </c>
      <c r="B6">
        <v>360</v>
      </c>
      <c r="C6">
        <v>30</v>
      </c>
      <c r="D6">
        <v>29</v>
      </c>
      <c r="E6" s="6">
        <f t="shared" si="0"/>
        <v>22.5</v>
      </c>
      <c r="F6" s="9">
        <f t="shared" si="1"/>
        <v>20.25</v>
      </c>
      <c r="G6">
        <v>21</v>
      </c>
      <c r="H6">
        <v>600</v>
      </c>
      <c r="I6">
        <v>200</v>
      </c>
    </row>
    <row r="7" spans="1:9" x14ac:dyDescent="0.35">
      <c r="A7" t="s">
        <v>46</v>
      </c>
      <c r="B7">
        <v>150</v>
      </c>
      <c r="C7">
        <v>25</v>
      </c>
      <c r="D7">
        <v>24</v>
      </c>
      <c r="E7" s="6">
        <f t="shared" si="0"/>
        <v>18.75</v>
      </c>
      <c r="F7" s="9">
        <f t="shared" si="1"/>
        <v>16.875</v>
      </c>
      <c r="G7">
        <v>26</v>
      </c>
      <c r="H7">
        <v>920</v>
      </c>
      <c r="I7">
        <v>300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13F73-7144-4DED-84C4-17BBDF3D6014}">
  <sheetPr codeName="Sheet4"/>
  <dimension ref="A1:BH50"/>
  <sheetViews>
    <sheetView tabSelected="1" topLeftCell="F4" workbookViewId="0">
      <selection activeCell="J9" sqref="J9"/>
    </sheetView>
  </sheetViews>
  <sheetFormatPr defaultRowHeight="14.5" x14ac:dyDescent="0.35"/>
  <cols>
    <col min="1" max="1" width="13.81640625" bestFit="1" customWidth="1"/>
    <col min="2" max="2" width="14.1796875" bestFit="1" customWidth="1"/>
    <col min="3" max="4" width="11.26953125" bestFit="1" customWidth="1"/>
    <col min="5" max="5" width="13.81640625" bestFit="1" customWidth="1"/>
    <col min="6" max="6" width="18.1796875" bestFit="1" customWidth="1"/>
    <col min="7" max="7" width="15.90625" bestFit="1" customWidth="1"/>
    <col min="8" max="8" width="11.26953125" bestFit="1" customWidth="1"/>
    <col min="10" max="10" width="12.1796875" bestFit="1" customWidth="1"/>
    <col min="11" max="11" width="19.6328125" customWidth="1"/>
    <col min="12" max="12" width="30.54296875" bestFit="1" customWidth="1"/>
    <col min="13" max="13" width="9.7265625" bestFit="1" customWidth="1"/>
    <col min="14" max="14" width="18.1796875" bestFit="1" customWidth="1"/>
    <col min="15" max="15" width="11.26953125" bestFit="1" customWidth="1"/>
    <col min="17" max="17" width="19.6328125" customWidth="1"/>
    <col min="18" max="18" width="30.54296875" bestFit="1" customWidth="1"/>
    <col min="19" max="19" width="12.36328125" style="6" bestFit="1" customWidth="1"/>
    <col min="20" max="20" width="4.6328125" style="6" bestFit="1" customWidth="1"/>
    <col min="21" max="21" width="13.54296875" style="6" bestFit="1" customWidth="1"/>
    <col min="22" max="22" width="13.6328125" style="6" bestFit="1" customWidth="1"/>
    <col min="23" max="23" width="13.453125" style="6" bestFit="1" customWidth="1"/>
    <col min="24" max="24" width="16.08984375" style="6" bestFit="1" customWidth="1"/>
    <col min="25" max="25" width="19.08984375" style="6" bestFit="1" customWidth="1"/>
    <col min="26" max="26" width="11.6328125" style="6" bestFit="1" customWidth="1"/>
    <col min="30" max="30" width="30.54296875" bestFit="1" customWidth="1"/>
    <col min="31" max="31" width="12.36328125" bestFit="1" customWidth="1"/>
    <col min="32" max="32" width="7.54296875" bestFit="1" customWidth="1"/>
    <col min="33" max="33" width="13.54296875" bestFit="1" customWidth="1"/>
    <col min="34" max="34" width="13.6328125" bestFit="1" customWidth="1"/>
    <col min="35" max="35" width="30.54296875" bestFit="1" customWidth="1"/>
    <col min="36" max="36" width="12.36328125" bestFit="1" customWidth="1"/>
    <col min="37" max="37" width="7.08984375" bestFit="1" customWidth="1"/>
    <col min="40" max="40" width="30.54296875" bestFit="1" customWidth="1"/>
    <col min="41" max="41" width="12.36328125" bestFit="1" customWidth="1"/>
    <col min="42" max="42" width="6.6328125" bestFit="1" customWidth="1"/>
    <col min="45" max="45" width="30.54296875" bestFit="1" customWidth="1"/>
    <col min="46" max="47" width="12.08984375" bestFit="1" customWidth="1"/>
    <col min="48" max="48" width="9.90625" bestFit="1" customWidth="1"/>
    <col min="51" max="51" width="13.81640625" bestFit="1" customWidth="1"/>
    <col min="52" max="52" width="15.90625" bestFit="1" customWidth="1"/>
    <col min="53" max="53" width="13.54296875" bestFit="1" customWidth="1"/>
    <col min="54" max="54" width="11.26953125" bestFit="1" customWidth="1"/>
    <col min="57" max="57" width="14.1796875" bestFit="1" customWidth="1"/>
    <col min="58" max="58" width="16.36328125" bestFit="1" customWidth="1"/>
    <col min="59" max="59" width="14.81640625" bestFit="1" customWidth="1"/>
    <col min="60" max="60" width="10.1796875" bestFit="1" customWidth="1"/>
  </cols>
  <sheetData>
    <row r="1" spans="1:60" x14ac:dyDescent="0.35">
      <c r="C1" s="1"/>
      <c r="E1" s="4" t="s">
        <v>6</v>
      </c>
      <c r="F1" s="1" t="s" vm="1">
        <v>7</v>
      </c>
      <c r="G1" s="1"/>
      <c r="M1" s="1"/>
      <c r="S1" s="11"/>
      <c r="AY1" s="4" t="s">
        <v>6</v>
      </c>
      <c r="AZ1" s="1" t="s" vm="1">
        <v>7</v>
      </c>
      <c r="BA1" s="1"/>
    </row>
    <row r="2" spans="1:60" x14ac:dyDescent="0.35">
      <c r="A2" s="4" t="s">
        <v>6</v>
      </c>
      <c r="B2" s="1" t="s" vm="1">
        <v>7</v>
      </c>
      <c r="C2" s="1"/>
      <c r="E2" s="4" t="s">
        <v>8</v>
      </c>
      <c r="F2" s="1" t="s" vm="2">
        <v>9</v>
      </c>
      <c r="G2" s="1"/>
      <c r="M2" s="1"/>
      <c r="S2" s="11"/>
      <c r="AC2" s="4" t="s">
        <v>117</v>
      </c>
      <c r="AD2" s="1" t="s" vm="5">
        <v>118</v>
      </c>
      <c r="AH2" s="4" t="s">
        <v>117</v>
      </c>
      <c r="AI2" s="1" t="s" vm="6">
        <v>44</v>
      </c>
      <c r="AM2" s="4" t="s">
        <v>117</v>
      </c>
      <c r="AN2" s="1" t="s" vm="7">
        <v>121</v>
      </c>
      <c r="AR2" s="4" t="s">
        <v>117</v>
      </c>
      <c r="AS2" s="1" t="s" vm="4">
        <v>9</v>
      </c>
      <c r="AY2" s="4" t="s">
        <v>160</v>
      </c>
      <c r="AZ2" s="1" t="s" vm="8">
        <v>9</v>
      </c>
      <c r="BA2" s="1"/>
    </row>
    <row r="3" spans="1:60" x14ac:dyDescent="0.35">
      <c r="A3" s="1"/>
      <c r="B3" s="1" t="s">
        <v>1</v>
      </c>
      <c r="C3" s="1" t="s">
        <v>2</v>
      </c>
      <c r="E3" s="1"/>
      <c r="F3" s="1" t="s">
        <v>3</v>
      </c>
      <c r="G3" s="1" t="s">
        <v>4</v>
      </c>
      <c r="K3" s="4" t="s">
        <v>6</v>
      </c>
      <c r="L3" s="1" t="s" vm="1">
        <v>7</v>
      </c>
      <c r="M3" s="1"/>
      <c r="Q3" s="4" t="s">
        <v>6</v>
      </c>
      <c r="R3" s="1" t="s" vm="1">
        <v>7</v>
      </c>
      <c r="S3" s="11"/>
      <c r="AC3" s="4" t="s">
        <v>6</v>
      </c>
      <c r="AD3" s="1" t="s" vm="1">
        <v>7</v>
      </c>
      <c r="AE3" s="11"/>
      <c r="AF3" s="6"/>
      <c r="AG3" s="6"/>
      <c r="AH3" s="4" t="s">
        <v>6</v>
      </c>
      <c r="AI3" s="1" t="s" vm="1">
        <v>7</v>
      </c>
      <c r="AJ3" s="11"/>
      <c r="AK3" s="6"/>
      <c r="AL3" s="6"/>
      <c r="AM3" s="4" t="s">
        <v>6</v>
      </c>
      <c r="AN3" s="1" t="s" vm="1">
        <v>7</v>
      </c>
      <c r="AO3" s="11"/>
      <c r="AP3" s="6"/>
      <c r="AR3" s="4" t="s">
        <v>6</v>
      </c>
      <c r="AS3" s="1" t="s" vm="1">
        <v>7</v>
      </c>
      <c r="AT3" s="11"/>
      <c r="AU3" s="6"/>
      <c r="AY3" s="4" t="s">
        <v>8</v>
      </c>
      <c r="AZ3" s="1" t="s" vm="2">
        <v>9</v>
      </c>
      <c r="BA3" s="1" t="s">
        <v>4</v>
      </c>
    </row>
    <row r="4" spans="1:60" x14ac:dyDescent="0.35">
      <c r="A4" s="4" t="s">
        <v>12</v>
      </c>
      <c r="B4" s="4" t="s">
        <v>24</v>
      </c>
      <c r="C4" s="1"/>
      <c r="E4" s="4" t="s">
        <v>10</v>
      </c>
      <c r="F4" s="1" t="s">
        <v>23</v>
      </c>
      <c r="G4" s="1" t="s">
        <v>11</v>
      </c>
      <c r="H4" s="1" t="s">
        <v>12</v>
      </c>
      <c r="I4" s="1" t="s">
        <v>27</v>
      </c>
      <c r="K4" s="4" t="s">
        <v>8</v>
      </c>
      <c r="L4" s="1" t="s" vm="3">
        <v>22</v>
      </c>
      <c r="Q4" s="4" t="s">
        <v>8</v>
      </c>
      <c r="R4" s="1" t="s" vm="3">
        <v>22</v>
      </c>
      <c r="AC4" s="4" t="s">
        <v>8</v>
      </c>
      <c r="AD4" s="1" t="s" vm="3">
        <v>22</v>
      </c>
      <c r="AE4" s="6"/>
      <c r="AF4" s="6"/>
      <c r="AG4" s="6"/>
      <c r="AH4" s="4" t="s">
        <v>8</v>
      </c>
      <c r="AI4" s="1" t="s" vm="3">
        <v>22</v>
      </c>
      <c r="AJ4" s="6"/>
      <c r="AK4" s="6"/>
      <c r="AL4" s="6"/>
      <c r="AM4" s="4" t="s">
        <v>8</v>
      </c>
      <c r="AN4" s="1" t="s" vm="3">
        <v>22</v>
      </c>
      <c r="AO4" s="6"/>
      <c r="AP4" s="6"/>
      <c r="AR4" s="4" t="s">
        <v>8</v>
      </c>
      <c r="AS4" s="1" t="s" vm="3">
        <v>22</v>
      </c>
      <c r="AT4" s="6"/>
      <c r="AU4" s="6"/>
    </row>
    <row r="5" spans="1:60" x14ac:dyDescent="0.35">
      <c r="A5" s="4" t="s">
        <v>10</v>
      </c>
      <c r="B5" s="1" t="s">
        <v>25</v>
      </c>
      <c r="C5" s="1" t="s">
        <v>26</v>
      </c>
      <c r="E5" s="2" t="s">
        <v>13</v>
      </c>
      <c r="F5" s="3">
        <v>1790025023.1162395</v>
      </c>
      <c r="G5" s="3">
        <v>1750865933.9627936</v>
      </c>
      <c r="H5" s="3">
        <v>1165683157.5492303</v>
      </c>
      <c r="AE5" s="6"/>
      <c r="AF5" s="6"/>
      <c r="AG5" s="6"/>
      <c r="AJ5" s="6"/>
      <c r="AK5" s="6"/>
      <c r="AL5" s="6"/>
      <c r="AO5" s="6"/>
      <c r="AP5" s="6"/>
      <c r="AT5" s="6"/>
      <c r="AU5" s="6"/>
      <c r="AY5" s="4" t="s">
        <v>10</v>
      </c>
      <c r="AZ5" s="1" t="s">
        <v>11</v>
      </c>
      <c r="BA5" s="1" t="s">
        <v>184</v>
      </c>
      <c r="BB5" s="1" t="s">
        <v>12</v>
      </c>
    </row>
    <row r="6" spans="1:60" x14ac:dyDescent="0.35">
      <c r="A6" s="2" t="s">
        <v>13</v>
      </c>
      <c r="B6" s="3">
        <v>1416538369.6544132</v>
      </c>
      <c r="C6" s="3">
        <v>1940562557.4670382</v>
      </c>
      <c r="E6" s="2" t="s">
        <v>14</v>
      </c>
      <c r="F6" s="3">
        <v>179204117.83370399</v>
      </c>
      <c r="G6" s="3">
        <v>200501454.52993894</v>
      </c>
      <c r="H6" s="3">
        <v>96103684.858452037</v>
      </c>
      <c r="K6" s="4" t="s">
        <v>48</v>
      </c>
      <c r="L6" s="4" t="s">
        <v>43</v>
      </c>
      <c r="M6" s="4" t="s">
        <v>74</v>
      </c>
      <c r="N6" s="1" t="s">
        <v>23</v>
      </c>
      <c r="O6" s="1" t="s">
        <v>12</v>
      </c>
      <c r="Q6" s="4" t="s">
        <v>48</v>
      </c>
      <c r="R6" s="4" t="s">
        <v>43</v>
      </c>
      <c r="S6" s="12" t="s">
        <v>80</v>
      </c>
      <c r="T6" s="12" t="s">
        <v>76</v>
      </c>
      <c r="U6" s="12" t="s">
        <v>82</v>
      </c>
      <c r="V6" s="12" t="s">
        <v>114</v>
      </c>
      <c r="W6" s="12" t="s">
        <v>83</v>
      </c>
      <c r="X6" s="12" t="s">
        <v>115</v>
      </c>
      <c r="Y6" s="12" t="s">
        <v>84</v>
      </c>
      <c r="Z6" s="12" t="s">
        <v>81</v>
      </c>
      <c r="AC6" s="4" t="s">
        <v>48</v>
      </c>
      <c r="AD6" s="4" t="s">
        <v>43</v>
      </c>
      <c r="AE6" s="12" t="s">
        <v>80</v>
      </c>
      <c r="AF6" s="1" t="s">
        <v>116</v>
      </c>
      <c r="AH6" s="4" t="s">
        <v>48</v>
      </c>
      <c r="AI6" s="4" t="s">
        <v>43</v>
      </c>
      <c r="AJ6" s="12" t="s">
        <v>80</v>
      </c>
      <c r="AK6" s="1" t="s">
        <v>119</v>
      </c>
      <c r="AM6" s="4" t="s">
        <v>48</v>
      </c>
      <c r="AN6" s="4" t="s">
        <v>43</v>
      </c>
      <c r="AO6" s="12" t="s">
        <v>80</v>
      </c>
      <c r="AP6" s="1" t="s">
        <v>120</v>
      </c>
      <c r="AR6" s="4" t="s">
        <v>138</v>
      </c>
      <c r="AS6" s="1"/>
      <c r="AT6" s="4" t="s">
        <v>139</v>
      </c>
      <c r="AU6" s="1"/>
      <c r="AV6" s="1"/>
      <c r="AY6" s="2" t="s">
        <v>161</v>
      </c>
      <c r="AZ6" s="3">
        <v>127033525.61069997</v>
      </c>
      <c r="BA6" s="3">
        <v>67834989.550000042</v>
      </c>
      <c r="BB6" s="3">
        <v>44751913.633566</v>
      </c>
    </row>
    <row r="7" spans="1:60" x14ac:dyDescent="0.35">
      <c r="A7" s="2" t="s">
        <v>14</v>
      </c>
      <c r="B7" s="3">
        <v>145510909.54880494</v>
      </c>
      <c r="C7" s="3">
        <v>197509715.8695499</v>
      </c>
      <c r="E7" s="2" t="s">
        <v>15</v>
      </c>
      <c r="F7" s="3">
        <v>725774322.97611964</v>
      </c>
      <c r="G7" s="3">
        <v>929758973.86220074</v>
      </c>
      <c r="H7" s="3">
        <v>484971879.46282029</v>
      </c>
      <c r="K7" s="1" t="s">
        <v>37</v>
      </c>
      <c r="L7" s="1" t="s">
        <v>46</v>
      </c>
      <c r="M7" s="1" t="s">
        <v>20</v>
      </c>
      <c r="N7" s="3">
        <v>3298526.11</v>
      </c>
      <c r="O7" s="3">
        <v>8940354.0099999979</v>
      </c>
      <c r="Q7" s="1" t="s">
        <v>37</v>
      </c>
      <c r="R7" s="1" t="s">
        <v>46</v>
      </c>
      <c r="S7" s="12">
        <v>139</v>
      </c>
      <c r="T7" s="12">
        <v>123</v>
      </c>
      <c r="U7" s="12">
        <v>23.444444444444443</v>
      </c>
      <c r="V7" s="12">
        <v>23.444444444444443</v>
      </c>
      <c r="W7" s="12">
        <v>18.444444444444443</v>
      </c>
      <c r="X7" s="12">
        <v>14</v>
      </c>
      <c r="Y7" s="12">
        <v>22.26829268292683</v>
      </c>
      <c r="Z7" s="12">
        <v>18.444444444444443</v>
      </c>
      <c r="AC7" s="1" t="s">
        <v>37</v>
      </c>
      <c r="AD7" s="1" t="s">
        <v>46</v>
      </c>
      <c r="AE7" s="12">
        <v>77</v>
      </c>
      <c r="AF7" s="12">
        <v>55</v>
      </c>
      <c r="AH7" s="1" t="s">
        <v>37</v>
      </c>
      <c r="AI7" s="1" t="s">
        <v>46</v>
      </c>
      <c r="AJ7" s="12">
        <v>47</v>
      </c>
      <c r="AK7" s="12">
        <v>46</v>
      </c>
      <c r="AM7" s="1" t="s">
        <v>37</v>
      </c>
      <c r="AN7" s="1" t="s">
        <v>46</v>
      </c>
      <c r="AO7" s="12">
        <v>14</v>
      </c>
      <c r="AP7" s="12">
        <v>14</v>
      </c>
      <c r="AR7" s="4" t="s">
        <v>48</v>
      </c>
      <c r="AS7" s="4" t="s">
        <v>43</v>
      </c>
      <c r="AT7" s="1" t="s">
        <v>141</v>
      </c>
      <c r="AU7" s="1" t="s">
        <v>140</v>
      </c>
      <c r="AV7" s="1" t="s">
        <v>21</v>
      </c>
      <c r="AY7" s="2" t="s">
        <v>162</v>
      </c>
      <c r="AZ7" s="3">
        <v>127033525.61069997</v>
      </c>
      <c r="BA7" s="3">
        <v>79124212.470000073</v>
      </c>
      <c r="BB7" s="3">
        <v>99834206.715707809</v>
      </c>
    </row>
    <row r="8" spans="1:60" x14ac:dyDescent="0.35">
      <c r="A8" s="2" t="s">
        <v>15</v>
      </c>
      <c r="B8" s="3">
        <v>825068004.5460434</v>
      </c>
      <c r="C8" s="3">
        <v>835635799.79853332</v>
      </c>
      <c r="E8" s="2" t="s">
        <v>16</v>
      </c>
      <c r="F8" s="3">
        <v>28905529.676633652</v>
      </c>
      <c r="G8" s="3">
        <v>27063736.73777001</v>
      </c>
      <c r="H8" s="3">
        <v>17349667.613827001</v>
      </c>
      <c r="K8" s="1" t="s">
        <v>37</v>
      </c>
      <c r="L8" s="1" t="s">
        <v>46</v>
      </c>
      <c r="M8" s="1" t="s">
        <v>15</v>
      </c>
      <c r="N8" s="3">
        <v>214701558.67476201</v>
      </c>
      <c r="O8" s="3">
        <v>97985853.759408981</v>
      </c>
      <c r="Q8" s="1" t="s">
        <v>38</v>
      </c>
      <c r="R8" s="1" t="s">
        <v>46</v>
      </c>
      <c r="S8" s="12">
        <v>162</v>
      </c>
      <c r="T8" s="12">
        <v>146</v>
      </c>
      <c r="U8" s="12">
        <v>26.277777777777779</v>
      </c>
      <c r="V8" s="12">
        <v>26.277777777777779</v>
      </c>
      <c r="W8" s="12">
        <v>20.111111111111111</v>
      </c>
      <c r="X8" s="12">
        <v>16</v>
      </c>
      <c r="Y8" s="12">
        <v>18.301369863013697</v>
      </c>
      <c r="Z8" s="12">
        <v>20.111111111111111</v>
      </c>
      <c r="AC8" s="1" t="s">
        <v>38</v>
      </c>
      <c r="AD8" s="1" t="s">
        <v>46</v>
      </c>
      <c r="AE8" s="12">
        <v>35</v>
      </c>
      <c r="AF8" s="12">
        <v>26</v>
      </c>
      <c r="AH8" s="1" t="s">
        <v>38</v>
      </c>
      <c r="AI8" s="1" t="s">
        <v>46</v>
      </c>
      <c r="AJ8" s="12">
        <v>126</v>
      </c>
      <c r="AK8" s="12">
        <v>96</v>
      </c>
      <c r="AM8" s="1" t="s">
        <v>38</v>
      </c>
      <c r="AN8" s="1" t="s">
        <v>46</v>
      </c>
      <c r="AO8" s="12">
        <v>1</v>
      </c>
      <c r="AP8" s="12">
        <v>1</v>
      </c>
      <c r="AR8" s="1" t="s">
        <v>37</v>
      </c>
      <c r="AS8" s="1" t="s">
        <v>46</v>
      </c>
      <c r="AT8" s="12">
        <v>979</v>
      </c>
      <c r="AU8" s="12">
        <v>189</v>
      </c>
      <c r="AV8" s="12">
        <v>1168</v>
      </c>
      <c r="AY8" s="2" t="s">
        <v>163</v>
      </c>
      <c r="AZ8" s="3">
        <v>127033525.61069997</v>
      </c>
      <c r="BA8" s="3">
        <v>59650865.870000057</v>
      </c>
      <c r="BB8" s="3">
        <v>70955179.609755963</v>
      </c>
    </row>
    <row r="9" spans="1:60" x14ac:dyDescent="0.35">
      <c r="A9" s="2" t="s">
        <v>16</v>
      </c>
      <c r="B9" s="3">
        <v>23185839.411154002</v>
      </c>
      <c r="C9" s="3">
        <v>32369936.411369998</v>
      </c>
      <c r="E9" s="2" t="s">
        <v>17</v>
      </c>
      <c r="F9" s="3">
        <v>1637113.3495419996</v>
      </c>
      <c r="G9" s="3">
        <v>5107230.7909499835</v>
      </c>
      <c r="H9" s="3">
        <v>264670.25</v>
      </c>
      <c r="K9" s="1" t="s">
        <v>37</v>
      </c>
      <c r="L9" s="1" t="s">
        <v>46</v>
      </c>
      <c r="M9" s="1" t="s">
        <v>14</v>
      </c>
      <c r="N9" s="3">
        <v>68189262.487884656</v>
      </c>
      <c r="O9" s="3">
        <v>32399953.30319098</v>
      </c>
      <c r="Q9" s="1" t="s">
        <v>39</v>
      </c>
      <c r="R9" s="1" t="s">
        <v>46</v>
      </c>
      <c r="S9" s="12">
        <v>151</v>
      </c>
      <c r="T9" s="12">
        <v>131</v>
      </c>
      <c r="U9" s="12">
        <v>25.055555555555557</v>
      </c>
      <c r="V9" s="12">
        <v>24</v>
      </c>
      <c r="W9" s="12">
        <v>18.666666666666668</v>
      </c>
      <c r="X9" s="12">
        <v>13.882352941176471</v>
      </c>
      <c r="Y9" s="12">
        <v>19.290076335877863</v>
      </c>
      <c r="Z9" s="12">
        <v>18.666666666666668</v>
      </c>
      <c r="AC9" s="1" t="s">
        <v>39</v>
      </c>
      <c r="AD9" s="1" t="s">
        <v>46</v>
      </c>
      <c r="AE9" s="12">
        <v>29</v>
      </c>
      <c r="AF9" s="12">
        <v>19</v>
      </c>
      <c r="AH9" s="1" t="s">
        <v>39</v>
      </c>
      <c r="AI9" s="1" t="s">
        <v>46</v>
      </c>
      <c r="AJ9" s="12">
        <v>117</v>
      </c>
      <c r="AK9" s="12">
        <v>85</v>
      </c>
      <c r="AM9" s="1" t="s">
        <v>39</v>
      </c>
      <c r="AN9" s="1" t="s">
        <v>46</v>
      </c>
      <c r="AO9" s="12">
        <v>3</v>
      </c>
      <c r="AP9" s="12">
        <v>3</v>
      </c>
      <c r="AR9" s="1" t="s">
        <v>38</v>
      </c>
      <c r="AS9" s="1" t="s">
        <v>46</v>
      </c>
      <c r="AT9" s="12">
        <v>832</v>
      </c>
      <c r="AU9" s="12">
        <v>135</v>
      </c>
      <c r="AV9" s="12">
        <v>967</v>
      </c>
      <c r="AY9" s="2" t="s">
        <v>164</v>
      </c>
      <c r="AZ9" s="3">
        <v>127033525.61069997</v>
      </c>
      <c r="BA9" s="3">
        <v>48214987.14000006</v>
      </c>
      <c r="BB9" s="3">
        <v>84994376.342243895</v>
      </c>
    </row>
    <row r="10" spans="1:60" x14ac:dyDescent="0.35">
      <c r="A10" s="2" t="s">
        <v>17</v>
      </c>
      <c r="B10" s="3">
        <v>27227149.034018982</v>
      </c>
      <c r="C10" s="3">
        <v>1007025.1835080001</v>
      </c>
      <c r="E10" s="2" t="s">
        <v>18</v>
      </c>
      <c r="F10" s="3">
        <v>32394861.795462325</v>
      </c>
      <c r="G10" s="3">
        <v>6346325.8587499829</v>
      </c>
      <c r="H10" s="3">
        <v>25901845.509999998</v>
      </c>
      <c r="K10" s="1" t="s">
        <v>37</v>
      </c>
      <c r="L10" s="1" t="s">
        <v>46</v>
      </c>
      <c r="M10" s="1" t="s">
        <v>13</v>
      </c>
      <c r="N10" s="3">
        <v>615024274.27389717</v>
      </c>
      <c r="O10" s="3">
        <v>338522357.49910802</v>
      </c>
      <c r="Q10" s="1" t="s">
        <v>40</v>
      </c>
      <c r="R10" s="1" t="s">
        <v>46</v>
      </c>
      <c r="S10" s="12">
        <v>150</v>
      </c>
      <c r="T10" s="12">
        <v>132</v>
      </c>
      <c r="U10" s="12">
        <v>24.944444444444443</v>
      </c>
      <c r="V10" s="12">
        <v>22.444444444444443</v>
      </c>
      <c r="W10" s="12">
        <v>17.666666666666668</v>
      </c>
      <c r="X10" s="12">
        <v>14.555555555555555</v>
      </c>
      <c r="Y10" s="12">
        <v>18.356060606060606</v>
      </c>
      <c r="Z10" s="12">
        <v>17.666666666666668</v>
      </c>
      <c r="AC10" s="1" t="s">
        <v>40</v>
      </c>
      <c r="AD10" s="1" t="s">
        <v>46</v>
      </c>
      <c r="AE10" s="12">
        <v>35</v>
      </c>
      <c r="AF10" s="12">
        <v>20</v>
      </c>
      <c r="AH10" s="1" t="s">
        <v>40</v>
      </c>
      <c r="AI10" s="1" t="s">
        <v>46</v>
      </c>
      <c r="AJ10" s="12">
        <v>110</v>
      </c>
      <c r="AK10" s="12">
        <v>82</v>
      </c>
      <c r="AM10" s="1" t="s">
        <v>40</v>
      </c>
      <c r="AN10" s="1" t="s">
        <v>46</v>
      </c>
      <c r="AO10" s="12">
        <v>2</v>
      </c>
      <c r="AP10" s="12">
        <v>2</v>
      </c>
      <c r="AR10" s="1" t="s">
        <v>39</v>
      </c>
      <c r="AS10" s="1" t="s">
        <v>46</v>
      </c>
      <c r="AT10" s="12">
        <v>765</v>
      </c>
      <c r="AU10" s="12">
        <v>129</v>
      </c>
      <c r="AV10" s="12">
        <v>894</v>
      </c>
      <c r="AY10" s="2" t="s">
        <v>165</v>
      </c>
      <c r="AZ10" s="3">
        <v>127033525.61069997</v>
      </c>
      <c r="BA10" s="3">
        <v>102086006.37000006</v>
      </c>
      <c r="BB10" s="3">
        <v>23379287.848538015</v>
      </c>
    </row>
    <row r="11" spans="1:60" x14ac:dyDescent="0.35">
      <c r="A11" s="2" t="s">
        <v>18</v>
      </c>
      <c r="B11" s="3"/>
      <c r="C11" s="3">
        <v>44310964.130000003</v>
      </c>
      <c r="E11" s="2" t="s">
        <v>19</v>
      </c>
      <c r="F11" s="3">
        <v>747828.98624600004</v>
      </c>
      <c r="G11" s="3">
        <v>2127433.303679998</v>
      </c>
      <c r="H11" s="3">
        <v>393197.94999999995</v>
      </c>
      <c r="K11" s="1" t="s">
        <v>37</v>
      </c>
      <c r="L11" s="1" t="s">
        <v>46</v>
      </c>
      <c r="M11" s="1" t="s">
        <v>19</v>
      </c>
      <c r="N11" s="3">
        <v>161081.04999999999</v>
      </c>
      <c r="O11" s="3">
        <v>149144.04999999999</v>
      </c>
      <c r="Q11" s="1" t="s">
        <v>41</v>
      </c>
      <c r="R11" s="1" t="s">
        <v>46</v>
      </c>
      <c r="S11" s="12">
        <v>148</v>
      </c>
      <c r="T11" s="12">
        <v>125</v>
      </c>
      <c r="U11" s="12">
        <v>24.777777777777779</v>
      </c>
      <c r="V11" s="12">
        <v>22.166666666666668</v>
      </c>
      <c r="W11" s="12">
        <v>16.888888888888889</v>
      </c>
      <c r="X11" s="12">
        <v>13.705882352941176</v>
      </c>
      <c r="Y11" s="12">
        <v>20.815999999999999</v>
      </c>
      <c r="Z11" s="12">
        <v>16.888888888888889</v>
      </c>
      <c r="AC11" s="1" t="s">
        <v>41</v>
      </c>
      <c r="AD11" s="1" t="s">
        <v>46</v>
      </c>
      <c r="AE11" s="12">
        <v>40</v>
      </c>
      <c r="AF11" s="12">
        <v>29</v>
      </c>
      <c r="AH11" s="1" t="s">
        <v>41</v>
      </c>
      <c r="AI11" s="1" t="s">
        <v>46</v>
      </c>
      <c r="AJ11" s="12">
        <v>104</v>
      </c>
      <c r="AK11" s="12">
        <v>76</v>
      </c>
      <c r="AM11" s="1" t="s">
        <v>41</v>
      </c>
      <c r="AN11" s="1" t="s">
        <v>46</v>
      </c>
      <c r="AO11" s="12">
        <v>1</v>
      </c>
      <c r="AP11" s="12">
        <v>1</v>
      </c>
      <c r="AR11" s="1" t="s">
        <v>40</v>
      </c>
      <c r="AS11" s="1" t="s">
        <v>46</v>
      </c>
      <c r="AT11" s="12">
        <v>754</v>
      </c>
      <c r="AU11" s="12">
        <v>122</v>
      </c>
      <c r="AV11" s="12">
        <v>876</v>
      </c>
      <c r="AY11" s="2" t="s">
        <v>166</v>
      </c>
      <c r="AZ11" s="3">
        <v>127033525.61069997</v>
      </c>
      <c r="BA11" s="3">
        <v>178872854.57000032</v>
      </c>
      <c r="BB11" s="3">
        <v>51828303.012372062</v>
      </c>
    </row>
    <row r="12" spans="1:60" x14ac:dyDescent="0.35">
      <c r="A12" s="2" t="s">
        <v>19</v>
      </c>
      <c r="B12" s="3"/>
      <c r="C12" s="3">
        <v>248468.40747500001</v>
      </c>
      <c r="E12" s="2" t="s">
        <v>20</v>
      </c>
      <c r="F12" s="3">
        <v>3298526.11</v>
      </c>
      <c r="G12" s="3"/>
      <c r="H12" s="3">
        <v>8940354.0099999979</v>
      </c>
      <c r="K12" s="1" t="s">
        <v>37</v>
      </c>
      <c r="L12" s="1" t="s">
        <v>46</v>
      </c>
      <c r="M12" s="1" t="s">
        <v>17</v>
      </c>
      <c r="N12" s="3">
        <v>391014.38936700003</v>
      </c>
      <c r="O12" s="3">
        <v>26431.53</v>
      </c>
      <c r="Q12" s="1" t="s">
        <v>42</v>
      </c>
      <c r="R12" s="1" t="s">
        <v>47</v>
      </c>
      <c r="S12" s="12">
        <v>362</v>
      </c>
      <c r="T12" s="12">
        <v>207</v>
      </c>
      <c r="U12" s="12">
        <v>30.277777777777779</v>
      </c>
      <c r="V12" s="12">
        <v>30.277777777777779</v>
      </c>
      <c r="W12" s="12">
        <v>21.444444444444443</v>
      </c>
      <c r="X12" s="12">
        <v>14.722222222222221</v>
      </c>
      <c r="Y12" s="12">
        <v>14.917874396135266</v>
      </c>
      <c r="Z12" s="12">
        <v>21.444444444444443</v>
      </c>
      <c r="AC12" s="1" t="s">
        <v>42</v>
      </c>
      <c r="AD12" s="1" t="s">
        <v>47</v>
      </c>
      <c r="AE12" s="12">
        <v>4</v>
      </c>
      <c r="AF12" s="12">
        <v>2</v>
      </c>
      <c r="AH12" s="1" t="s">
        <v>42</v>
      </c>
      <c r="AI12" s="1" t="s">
        <v>47</v>
      </c>
      <c r="AJ12" s="12">
        <v>347</v>
      </c>
      <c r="AK12" s="12">
        <v>147</v>
      </c>
      <c r="AM12" s="1" t="s">
        <v>42</v>
      </c>
      <c r="AN12" s="1" t="s">
        <v>47</v>
      </c>
      <c r="AO12" s="12">
        <v>9</v>
      </c>
      <c r="AP12" s="12">
        <v>6</v>
      </c>
      <c r="AR12" s="1" t="s">
        <v>41</v>
      </c>
      <c r="AS12" s="1" t="s">
        <v>46</v>
      </c>
      <c r="AT12" s="12">
        <v>773</v>
      </c>
      <c r="AU12" s="12">
        <v>209</v>
      </c>
      <c r="AV12" s="12">
        <v>982</v>
      </c>
      <c r="AY12" s="2" t="s">
        <v>167</v>
      </c>
      <c r="AZ12" s="3">
        <v>127033525.61069997</v>
      </c>
      <c r="BA12" s="3">
        <v>99691426.61999999</v>
      </c>
      <c r="BB12" s="3">
        <v>112945527.52126877</v>
      </c>
    </row>
    <row r="13" spans="1:60" x14ac:dyDescent="0.35">
      <c r="A13" s="2" t="s">
        <v>20</v>
      </c>
      <c r="B13" s="3"/>
      <c r="C13" s="3">
        <v>9895578.3300000001</v>
      </c>
      <c r="E13" s="2" t="s">
        <v>159</v>
      </c>
      <c r="F13" s="3"/>
      <c r="G13" s="3"/>
      <c r="H13" s="3">
        <v>35153.15</v>
      </c>
      <c r="K13" s="1" t="s">
        <v>37</v>
      </c>
      <c r="L13" s="1" t="s">
        <v>46</v>
      </c>
      <c r="M13" s="1" t="s">
        <v>16</v>
      </c>
      <c r="N13" s="3">
        <v>8378833.0730539998</v>
      </c>
      <c r="O13" s="3">
        <v>5858704.3021539971</v>
      </c>
      <c r="Q13" s="1" t="s">
        <v>21</v>
      </c>
      <c r="R13" s="1"/>
      <c r="S13" s="12">
        <v>1111</v>
      </c>
      <c r="T13" s="12">
        <v>863</v>
      </c>
      <c r="U13" s="12">
        <v>25.796296296296298</v>
      </c>
      <c r="V13" s="12">
        <v>24.768518518518519</v>
      </c>
      <c r="W13" s="12">
        <v>18.87037037037037</v>
      </c>
      <c r="X13" s="12">
        <v>14.490566037735849</v>
      </c>
      <c r="Y13" s="12">
        <v>18.592120509849362</v>
      </c>
      <c r="Z13" s="12">
        <v>18.87037037037037</v>
      </c>
      <c r="AC13" s="1" t="s">
        <v>21</v>
      </c>
      <c r="AD13" s="1"/>
      <c r="AE13" s="12">
        <v>220</v>
      </c>
      <c r="AF13" s="12">
        <v>151</v>
      </c>
      <c r="AH13" s="1" t="s">
        <v>21</v>
      </c>
      <c r="AI13" s="1"/>
      <c r="AJ13" s="12">
        <v>850</v>
      </c>
      <c r="AK13" s="12">
        <v>531</v>
      </c>
      <c r="AM13" s="1" t="s">
        <v>21</v>
      </c>
      <c r="AN13" s="1"/>
      <c r="AO13" s="12">
        <v>30</v>
      </c>
      <c r="AP13" s="12">
        <v>27</v>
      </c>
      <c r="AR13" s="1" t="s">
        <v>42</v>
      </c>
      <c r="AS13" s="1" t="s">
        <v>47</v>
      </c>
      <c r="AT13" s="12">
        <v>858</v>
      </c>
      <c r="AU13" s="12">
        <v>143</v>
      </c>
      <c r="AV13" s="12">
        <v>1001</v>
      </c>
      <c r="AY13" s="2" t="s">
        <v>168</v>
      </c>
      <c r="AZ13" s="3">
        <v>127033525.61069997</v>
      </c>
      <c r="BA13" s="3">
        <v>99777403.589999989</v>
      </c>
      <c r="BB13" s="3">
        <v>136631036.2961129</v>
      </c>
    </row>
    <row r="14" spans="1:60" x14ac:dyDescent="0.35">
      <c r="A14" s="2" t="s">
        <v>21</v>
      </c>
      <c r="B14" s="3">
        <v>2437530272.1944351</v>
      </c>
      <c r="C14" s="3">
        <v>3061540045.5974741</v>
      </c>
      <c r="E14" s="2" t="s">
        <v>21</v>
      </c>
      <c r="F14" s="3">
        <v>2761987323.8439469</v>
      </c>
      <c r="G14" s="3">
        <v>2921771089.0460997</v>
      </c>
      <c r="H14" s="3">
        <v>1799643610.3543265</v>
      </c>
      <c r="K14" s="1" t="s">
        <v>37</v>
      </c>
      <c r="L14" s="1" t="s">
        <v>46</v>
      </c>
      <c r="M14" s="1" t="s">
        <v>18</v>
      </c>
      <c r="N14" s="3">
        <v>5839882.913333334</v>
      </c>
      <c r="O14" s="3">
        <v>4781315.9099999992</v>
      </c>
      <c r="AR14" s="1" t="s">
        <v>21</v>
      </c>
      <c r="AS14" s="1"/>
      <c r="AT14" s="12">
        <v>4961</v>
      </c>
      <c r="AU14" s="12">
        <v>927</v>
      </c>
      <c r="AV14" s="12">
        <v>5888</v>
      </c>
      <c r="AY14" s="2" t="s">
        <v>169</v>
      </c>
      <c r="AZ14" s="3">
        <v>127033525.61069997</v>
      </c>
      <c r="BA14" s="3">
        <v>113439081.9000001</v>
      </c>
      <c r="BB14" s="3">
        <v>118409161.55671562</v>
      </c>
      <c r="BE14" s="14"/>
      <c r="BF14" s="15"/>
      <c r="BG14" s="15"/>
      <c r="BH14" s="10"/>
    </row>
    <row r="15" spans="1:60" x14ac:dyDescent="0.35">
      <c r="K15" s="1" t="s">
        <v>38</v>
      </c>
      <c r="L15" s="1" t="s">
        <v>46</v>
      </c>
      <c r="M15" s="1" t="s">
        <v>15</v>
      </c>
      <c r="N15" s="3">
        <v>64655793.515380658</v>
      </c>
      <c r="O15" s="3">
        <v>47793334.347455107</v>
      </c>
      <c r="AY15" s="2" t="s">
        <v>170</v>
      </c>
      <c r="AZ15" s="3">
        <v>127033525.61069997</v>
      </c>
      <c r="BA15" s="3">
        <v>143898655.64999989</v>
      </c>
      <c r="BB15" s="3">
        <v>78291161.003804758</v>
      </c>
      <c r="BE15" s="14"/>
      <c r="BF15" s="15"/>
      <c r="BG15" s="15"/>
      <c r="BH15" s="10"/>
    </row>
    <row r="16" spans="1:60" x14ac:dyDescent="0.35">
      <c r="K16" s="1" t="s">
        <v>38</v>
      </c>
      <c r="L16" s="1" t="s">
        <v>46</v>
      </c>
      <c r="M16" s="1" t="s">
        <v>14</v>
      </c>
      <c r="N16" s="3">
        <v>11443077.020619996</v>
      </c>
      <c r="O16" s="3">
        <v>13084502.950325003</v>
      </c>
      <c r="AY16" s="2" t="s">
        <v>171</v>
      </c>
      <c r="AZ16" s="3">
        <v>127033525.61069997</v>
      </c>
      <c r="BA16" s="3">
        <v>182187241.75999978</v>
      </c>
      <c r="BB16" s="3">
        <v>111839910.51470506</v>
      </c>
    </row>
    <row r="17" spans="11:54" x14ac:dyDescent="0.35">
      <c r="K17" s="1" t="s">
        <v>38</v>
      </c>
      <c r="L17" s="1" t="s">
        <v>46</v>
      </c>
      <c r="M17" s="1" t="s">
        <v>13</v>
      </c>
      <c r="N17" s="3">
        <v>146857176.64144662</v>
      </c>
      <c r="O17" s="3">
        <v>171105934.06939659</v>
      </c>
      <c r="AY17" s="2" t="s">
        <v>172</v>
      </c>
      <c r="AZ17" s="3">
        <v>127033525.61069997</v>
      </c>
      <c r="BA17" s="3">
        <v>198084417.50999939</v>
      </c>
      <c r="BB17" s="3">
        <v>134528147.82196817</v>
      </c>
    </row>
    <row r="18" spans="11:54" x14ac:dyDescent="0.35">
      <c r="K18" s="1" t="s">
        <v>38</v>
      </c>
      <c r="L18" s="1" t="s">
        <v>46</v>
      </c>
      <c r="M18" s="1" t="s">
        <v>19</v>
      </c>
      <c r="N18" s="3"/>
      <c r="O18" s="3">
        <v>13558.55</v>
      </c>
      <c r="AY18" s="2" t="s">
        <v>173</v>
      </c>
      <c r="AZ18" s="3">
        <v>127033525.61069997</v>
      </c>
      <c r="BA18" s="3">
        <v>106925301.57999991</v>
      </c>
      <c r="BB18" s="3">
        <v>176596055.55207893</v>
      </c>
    </row>
    <row r="19" spans="11:54" x14ac:dyDescent="0.35">
      <c r="K19" s="1" t="s">
        <v>38</v>
      </c>
      <c r="L19" s="1" t="s">
        <v>46</v>
      </c>
      <c r="M19" s="1" t="s">
        <v>17</v>
      </c>
      <c r="N19" s="3">
        <v>56156.146666666667</v>
      </c>
      <c r="O19" s="3"/>
      <c r="AY19" s="2" t="s">
        <v>174</v>
      </c>
      <c r="AZ19" s="3">
        <v>127033525.61069997</v>
      </c>
      <c r="BA19" s="3">
        <v>56712810.990000144</v>
      </c>
      <c r="BB19" s="3">
        <v>153981655.56634</v>
      </c>
    </row>
    <row r="20" spans="11:54" x14ac:dyDescent="0.35">
      <c r="K20" s="1" t="s">
        <v>38</v>
      </c>
      <c r="L20" s="1" t="s">
        <v>46</v>
      </c>
      <c r="M20" s="1" t="s">
        <v>16</v>
      </c>
      <c r="N20" s="3">
        <v>2079990.8771713336</v>
      </c>
      <c r="O20" s="3">
        <v>1595470.1733279999</v>
      </c>
      <c r="AY20" s="2" t="s">
        <v>175</v>
      </c>
      <c r="AZ20" s="3">
        <v>127033525.61069997</v>
      </c>
      <c r="BA20" s="3">
        <v>135160619.31000018</v>
      </c>
      <c r="BB20" s="3">
        <v>111200687.75465989</v>
      </c>
    </row>
    <row r="21" spans="11:54" x14ac:dyDescent="0.35">
      <c r="K21" s="1" t="s">
        <v>38</v>
      </c>
      <c r="L21" s="1" t="s">
        <v>46</v>
      </c>
      <c r="M21" s="1" t="s">
        <v>18</v>
      </c>
      <c r="N21" s="3">
        <v>2078926.8066666673</v>
      </c>
      <c r="O21" s="3">
        <v>1830417.77</v>
      </c>
      <c r="AY21" s="2" t="s">
        <v>176</v>
      </c>
      <c r="AZ21" s="3">
        <v>127033525.61069997</v>
      </c>
      <c r="BA21" s="3">
        <v>139626803.07999998</v>
      </c>
      <c r="BB21" s="3">
        <v>84225554.791078806</v>
      </c>
    </row>
    <row r="22" spans="11:54" x14ac:dyDescent="0.35">
      <c r="K22" s="1" t="s">
        <v>39</v>
      </c>
      <c r="L22" s="1" t="s">
        <v>46</v>
      </c>
      <c r="M22" s="1" t="s">
        <v>15</v>
      </c>
      <c r="N22" s="3">
        <v>154650944.01873699</v>
      </c>
      <c r="O22" s="3">
        <v>120642159.89648011</v>
      </c>
      <c r="AY22" s="2" t="s">
        <v>177</v>
      </c>
      <c r="AZ22" s="3">
        <v>127033525.61069997</v>
      </c>
      <c r="BA22" s="3">
        <v>183122730.94999915</v>
      </c>
      <c r="BB22" s="3">
        <v>66977942.9763451</v>
      </c>
    </row>
    <row r="23" spans="11:54" x14ac:dyDescent="0.35">
      <c r="K23" s="1" t="s">
        <v>39</v>
      </c>
      <c r="L23" s="1" t="s">
        <v>46</v>
      </c>
      <c r="M23" s="1" t="s">
        <v>14</v>
      </c>
      <c r="N23" s="3">
        <v>30494893.47879434</v>
      </c>
      <c r="O23" s="3">
        <v>15450539.040869001</v>
      </c>
      <c r="AY23" s="2" t="s">
        <v>178</v>
      </c>
      <c r="AZ23" s="3">
        <v>127033525.61069997</v>
      </c>
      <c r="BA23" s="3">
        <v>157858849.73999983</v>
      </c>
      <c r="BB23" s="3">
        <v>138273501.83706492</v>
      </c>
    </row>
    <row r="24" spans="11:54" x14ac:dyDescent="0.35">
      <c r="K24" s="1" t="s">
        <v>39</v>
      </c>
      <c r="L24" s="1" t="s">
        <v>46</v>
      </c>
      <c r="M24" s="1" t="s">
        <v>13</v>
      </c>
      <c r="N24" s="3">
        <v>305984619.0209257</v>
      </c>
      <c r="O24" s="3">
        <v>205329521.58069721</v>
      </c>
      <c r="AY24" s="2" t="s">
        <v>179</v>
      </c>
      <c r="AZ24" s="3">
        <v>127033525.61069997</v>
      </c>
      <c r="BA24" s="3"/>
      <c r="BB24" s="3"/>
    </row>
    <row r="25" spans="11:54" x14ac:dyDescent="0.35">
      <c r="K25" s="1" t="s">
        <v>39</v>
      </c>
      <c r="L25" s="1" t="s">
        <v>46</v>
      </c>
      <c r="M25" s="1" t="s">
        <v>19</v>
      </c>
      <c r="N25" s="3">
        <v>161260.62999999998</v>
      </c>
      <c r="O25" s="3">
        <v>13558.55</v>
      </c>
      <c r="AY25" s="2" t="s">
        <v>180</v>
      </c>
      <c r="AZ25" s="3">
        <v>127033525.61069997</v>
      </c>
      <c r="BA25" s="3"/>
      <c r="BB25" s="3"/>
    </row>
    <row r="26" spans="11:54" x14ac:dyDescent="0.35">
      <c r="K26" s="1" t="s">
        <v>39</v>
      </c>
      <c r="L26" s="1" t="s">
        <v>46</v>
      </c>
      <c r="M26" s="1" t="s">
        <v>17</v>
      </c>
      <c r="N26" s="3">
        <v>311411.38197933335</v>
      </c>
      <c r="O26" s="3">
        <v>44053.15</v>
      </c>
      <c r="AY26" s="2" t="s">
        <v>181</v>
      </c>
      <c r="AZ26" s="3">
        <v>127033525.61069997</v>
      </c>
      <c r="BA26" s="3"/>
      <c r="BB26" s="3"/>
    </row>
    <row r="27" spans="11:54" x14ac:dyDescent="0.35">
      <c r="K27" s="1" t="s">
        <v>39</v>
      </c>
      <c r="L27" s="1" t="s">
        <v>46</v>
      </c>
      <c r="M27" s="1" t="s">
        <v>16</v>
      </c>
      <c r="N27" s="3">
        <v>5469917.8278883342</v>
      </c>
      <c r="O27" s="3">
        <v>2336730.502696</v>
      </c>
      <c r="AY27" s="2" t="s">
        <v>182</v>
      </c>
      <c r="AZ27" s="3">
        <v>127033525.61069997</v>
      </c>
      <c r="BA27" s="3"/>
      <c r="BB27" s="3"/>
    </row>
    <row r="28" spans="11:54" x14ac:dyDescent="0.35">
      <c r="K28" s="1" t="s">
        <v>39</v>
      </c>
      <c r="L28" s="1" t="s">
        <v>46</v>
      </c>
      <c r="M28" s="1" t="s">
        <v>18</v>
      </c>
      <c r="N28" s="3">
        <v>5808490.5133333327</v>
      </c>
      <c r="O28" s="3">
        <v>6310146.4200000018</v>
      </c>
      <c r="AY28" s="2" t="s">
        <v>183</v>
      </c>
      <c r="AZ28" s="3">
        <v>127033525.61069997</v>
      </c>
      <c r="BA28" s="3"/>
      <c r="BB28" s="3"/>
    </row>
    <row r="29" spans="11:54" x14ac:dyDescent="0.35">
      <c r="K29" s="1" t="s">
        <v>40</v>
      </c>
      <c r="L29" s="1" t="s">
        <v>46</v>
      </c>
      <c r="M29" s="1" t="s">
        <v>15</v>
      </c>
      <c r="N29" s="3">
        <v>134054831.284693</v>
      </c>
      <c r="O29" s="3">
        <v>83952426.113516882</v>
      </c>
      <c r="AY29" s="2" t="s">
        <v>21</v>
      </c>
      <c r="AZ29" s="3">
        <v>2921771089.0460997</v>
      </c>
      <c r="BA29" s="3">
        <v>2152269258.6499991</v>
      </c>
      <c r="BB29" s="3">
        <v>1799643610.3543265</v>
      </c>
    </row>
    <row r="30" spans="11:54" x14ac:dyDescent="0.35">
      <c r="K30" s="1" t="s">
        <v>40</v>
      </c>
      <c r="L30" s="1" t="s">
        <v>46</v>
      </c>
      <c r="M30" s="1" t="s">
        <v>14</v>
      </c>
      <c r="N30" s="3">
        <v>24745253.523156997</v>
      </c>
      <c r="O30" s="3">
        <v>12719593.139524003</v>
      </c>
    </row>
    <row r="31" spans="11:54" x14ac:dyDescent="0.35">
      <c r="K31" s="1" t="s">
        <v>40</v>
      </c>
      <c r="L31" s="1" t="s">
        <v>46</v>
      </c>
      <c r="M31" s="1" t="s">
        <v>13</v>
      </c>
      <c r="N31" s="3">
        <v>282687387.9404797</v>
      </c>
      <c r="O31" s="3">
        <v>158415449.95042413</v>
      </c>
    </row>
    <row r="32" spans="11:54" x14ac:dyDescent="0.35">
      <c r="K32" s="1" t="s">
        <v>40</v>
      </c>
      <c r="L32" s="1" t="s">
        <v>46</v>
      </c>
      <c r="M32" s="1" t="s">
        <v>19</v>
      </c>
      <c r="N32" s="3">
        <v>39609.593333333331</v>
      </c>
      <c r="O32" s="3">
        <v>67792.75</v>
      </c>
    </row>
    <row r="33" spans="11:15" x14ac:dyDescent="0.35">
      <c r="K33" s="1" t="s">
        <v>40</v>
      </c>
      <c r="L33" s="1" t="s">
        <v>46</v>
      </c>
      <c r="M33" s="1" t="s">
        <v>17</v>
      </c>
      <c r="N33" s="3">
        <v>188888.86666666667</v>
      </c>
      <c r="O33" s="3">
        <v>26431.53</v>
      </c>
    </row>
    <row r="34" spans="11:15" x14ac:dyDescent="0.35">
      <c r="K34" s="1" t="s">
        <v>40</v>
      </c>
      <c r="L34" s="1" t="s">
        <v>46</v>
      </c>
      <c r="M34" s="1" t="s">
        <v>16</v>
      </c>
      <c r="N34" s="3">
        <v>4595218.0902873343</v>
      </c>
      <c r="O34" s="3">
        <v>3342507.0454840017</v>
      </c>
    </row>
    <row r="35" spans="11:15" x14ac:dyDescent="0.35">
      <c r="K35" s="1" t="s">
        <v>40</v>
      </c>
      <c r="L35" s="1" t="s">
        <v>46</v>
      </c>
      <c r="M35" s="1" t="s">
        <v>18</v>
      </c>
      <c r="N35" s="3">
        <v>3204633.6199999987</v>
      </c>
      <c r="O35" s="3">
        <v>3666927.6599999992</v>
      </c>
    </row>
    <row r="36" spans="11:15" x14ac:dyDescent="0.35">
      <c r="K36" s="1" t="s">
        <v>41</v>
      </c>
      <c r="L36" s="1" t="s">
        <v>46</v>
      </c>
      <c r="M36" s="1" t="s">
        <v>15</v>
      </c>
      <c r="N36" s="3">
        <v>115943047.310158</v>
      </c>
      <c r="O36" s="3">
        <v>94979186.570229009</v>
      </c>
    </row>
    <row r="37" spans="11:15" x14ac:dyDescent="0.35">
      <c r="K37" s="1" t="s">
        <v>41</v>
      </c>
      <c r="L37" s="1" t="s">
        <v>46</v>
      </c>
      <c r="M37" s="1" t="s">
        <v>14</v>
      </c>
      <c r="N37" s="3">
        <v>30807686.953566339</v>
      </c>
      <c r="O37" s="3">
        <v>14080584.136011992</v>
      </c>
    </row>
    <row r="38" spans="11:15" x14ac:dyDescent="0.35">
      <c r="K38" s="1" t="s">
        <v>41</v>
      </c>
      <c r="L38" s="1" t="s">
        <v>46</v>
      </c>
      <c r="M38" s="1" t="s">
        <v>13</v>
      </c>
      <c r="N38" s="3">
        <v>303145694.57543349</v>
      </c>
      <c r="O38" s="3">
        <v>210384259.96096101</v>
      </c>
    </row>
    <row r="39" spans="11:15" x14ac:dyDescent="0.35">
      <c r="K39" s="1" t="s">
        <v>41</v>
      </c>
      <c r="L39" s="1" t="s">
        <v>46</v>
      </c>
      <c r="M39" s="1" t="s">
        <v>19</v>
      </c>
      <c r="N39" s="3">
        <v>117747.71666666667</v>
      </c>
      <c r="O39" s="3">
        <v>54234.2</v>
      </c>
    </row>
    <row r="40" spans="11:15" x14ac:dyDescent="0.35">
      <c r="K40" s="1" t="s">
        <v>41</v>
      </c>
      <c r="L40" s="1" t="s">
        <v>46</v>
      </c>
      <c r="M40" s="1" t="s">
        <v>17</v>
      </c>
      <c r="N40" s="3">
        <v>326828.78234133334</v>
      </c>
      <c r="O40" s="3">
        <v>26431.53</v>
      </c>
    </row>
    <row r="41" spans="11:15" x14ac:dyDescent="0.35">
      <c r="K41" s="1" t="s">
        <v>41</v>
      </c>
      <c r="L41" s="1" t="s">
        <v>46</v>
      </c>
      <c r="M41" s="1" t="s">
        <v>16</v>
      </c>
      <c r="N41" s="3">
        <v>4554895.5633516666</v>
      </c>
      <c r="O41" s="3">
        <v>2164568.3825180004</v>
      </c>
    </row>
    <row r="42" spans="11:15" x14ac:dyDescent="0.35">
      <c r="K42" s="1" t="s">
        <v>41</v>
      </c>
      <c r="L42" s="1" t="s">
        <v>46</v>
      </c>
      <c r="M42" s="1" t="s">
        <v>18</v>
      </c>
      <c r="N42" s="3">
        <v>7475176.4466666626</v>
      </c>
      <c r="O42" s="3">
        <v>4339594.0600000005</v>
      </c>
    </row>
    <row r="43" spans="11:15" x14ac:dyDescent="0.35">
      <c r="K43" s="1" t="s">
        <v>42</v>
      </c>
      <c r="L43" s="1" t="s">
        <v>47</v>
      </c>
      <c r="M43" s="1" t="s">
        <v>15</v>
      </c>
      <c r="N43" s="3">
        <v>37643028.709056973</v>
      </c>
      <c r="O43" s="3">
        <v>34434320.634651072</v>
      </c>
    </row>
    <row r="44" spans="11:15" x14ac:dyDescent="0.35">
      <c r="K44" s="1" t="s">
        <v>42</v>
      </c>
      <c r="L44" s="1" t="s">
        <v>47</v>
      </c>
      <c r="M44" s="1" t="s">
        <v>14</v>
      </c>
      <c r="N44" s="3">
        <v>11312114.979593335</v>
      </c>
      <c r="O44" s="3">
        <v>7921033.948530999</v>
      </c>
    </row>
    <row r="45" spans="11:15" x14ac:dyDescent="0.35">
      <c r="K45" s="1" t="s">
        <v>42</v>
      </c>
      <c r="L45" s="1" t="s">
        <v>47</v>
      </c>
      <c r="M45" s="1" t="s">
        <v>13</v>
      </c>
      <c r="N45" s="3">
        <v>128796712.27061236</v>
      </c>
      <c r="O45" s="3">
        <v>79753737.406491041</v>
      </c>
    </row>
    <row r="46" spans="11:15" x14ac:dyDescent="0.35">
      <c r="K46" s="1" t="s">
        <v>42</v>
      </c>
      <c r="L46" s="1" t="s">
        <v>47</v>
      </c>
      <c r="M46" s="1" t="s">
        <v>19</v>
      </c>
      <c r="N46" s="3">
        <v>67852.83</v>
      </c>
      <c r="O46" s="3">
        <v>94909.85</v>
      </c>
    </row>
    <row r="47" spans="11:15" x14ac:dyDescent="0.35">
      <c r="K47" s="1" t="s">
        <v>42</v>
      </c>
      <c r="L47" s="1" t="s">
        <v>47</v>
      </c>
      <c r="M47" s="1" t="s">
        <v>17</v>
      </c>
      <c r="N47" s="3">
        <v>336936.90585433337</v>
      </c>
      <c r="O47" s="3">
        <v>141322.51</v>
      </c>
    </row>
    <row r="48" spans="11:15" x14ac:dyDescent="0.35">
      <c r="K48" s="1" t="s">
        <v>42</v>
      </c>
      <c r="L48" s="1" t="s">
        <v>47</v>
      </c>
      <c r="M48" s="1" t="s">
        <v>16</v>
      </c>
      <c r="N48" s="3">
        <v>3777961.3344606664</v>
      </c>
      <c r="O48" s="3">
        <v>2051687.2076469993</v>
      </c>
    </row>
    <row r="49" spans="11:15" x14ac:dyDescent="0.35">
      <c r="K49" s="1" t="s">
        <v>42</v>
      </c>
      <c r="L49" s="1" t="s">
        <v>47</v>
      </c>
      <c r="M49" s="1" t="s">
        <v>18</v>
      </c>
      <c r="N49" s="3">
        <v>5118219.9166666651</v>
      </c>
      <c r="O49" s="3">
        <v>4898519.3699999982</v>
      </c>
    </row>
    <row r="50" spans="11:15" x14ac:dyDescent="0.35">
      <c r="K50" s="1" t="s">
        <v>21</v>
      </c>
      <c r="L50" s="1"/>
      <c r="M50" s="1"/>
      <c r="N50" s="3">
        <v>2744976818.0649538</v>
      </c>
      <c r="O50" s="3">
        <v>1791729559.3210981</v>
      </c>
    </row>
  </sheetData>
  <pageMargins left="0.7" right="0.7" top="0.75" bottom="0.75" header="0.3" footer="0.3"/>
  <drawing r:id="rId10"/>
  <extLst>
    <ext xmlns:x14="http://schemas.microsoft.com/office/spreadsheetml/2009/9/main" uri="{A8765BA9-456A-4dab-B4F3-ACF838C121DE}">
      <x14:slicerList>
        <x14:slicer r:id="rId11"/>
      </x14:slicerList>
    </ext>
    <ext xmlns:x15="http://schemas.microsoft.com/office/spreadsheetml/2010/11/main" uri="{7E03D99C-DC04-49d9-9315-930204A7B6E9}">
      <x15:timelineRefs>
        <x15:timelineRef r:id="rId12"/>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7101E-A140-4D00-93DA-CC0E095307E8}">
  <sheetPr codeName="Sheet5"/>
  <dimension ref="A1:L10"/>
  <sheetViews>
    <sheetView workbookViewId="0">
      <selection activeCell="H14" sqref="H14"/>
    </sheetView>
  </sheetViews>
  <sheetFormatPr defaultRowHeight="14.5" x14ac:dyDescent="0.35"/>
  <cols>
    <col min="1" max="1" width="12.36328125" bestFit="1" customWidth="1"/>
    <col min="3" max="7" width="16.08984375" style="6" bestFit="1" customWidth="1"/>
    <col min="8" max="8" width="14.1796875" bestFit="1" customWidth="1"/>
    <col min="9" max="9" width="12.6328125" customWidth="1"/>
  </cols>
  <sheetData>
    <row r="1" spans="1:12" x14ac:dyDescent="0.35">
      <c r="A1" t="s">
        <v>144</v>
      </c>
      <c r="B1" s="7" t="s">
        <v>0</v>
      </c>
      <c r="C1" s="8" t="s">
        <v>1</v>
      </c>
      <c r="D1" s="8" t="s">
        <v>3</v>
      </c>
      <c r="E1" s="8" t="s">
        <v>2</v>
      </c>
      <c r="F1" s="8" t="s">
        <v>4</v>
      </c>
      <c r="G1" s="8" t="s">
        <v>5</v>
      </c>
      <c r="H1" s="8" t="s">
        <v>28</v>
      </c>
      <c r="I1" s="8" t="s">
        <v>32</v>
      </c>
      <c r="J1" s="8" t="s">
        <v>29</v>
      </c>
      <c r="K1" s="8" t="s">
        <v>30</v>
      </c>
      <c r="L1" s="8" t="s">
        <v>31</v>
      </c>
    </row>
    <row r="2" spans="1:12" x14ac:dyDescent="0.35">
      <c r="A2" t="s">
        <v>7</v>
      </c>
      <c r="B2" t="s">
        <v>13</v>
      </c>
      <c r="C2" s="6">
        <f>SUMIF(Dsource!$A:$A,d.dashboard!$B2,Dsource!B:B)</f>
        <v>1416538369.6544132</v>
      </c>
      <c r="D2" s="6">
        <f>SUMIF(Dsource!$E:$E,$B2,Dsource!$F:$F)</f>
        <v>1790025023.1162395</v>
      </c>
      <c r="E2" s="6">
        <f>SUMIF(Dsource!$A:$A,d.dashboard!$B2,Dsource!C:C)</f>
        <v>1940562557.4670382</v>
      </c>
      <c r="F2" s="6">
        <f>SUMIF(Dsource!$E:$E,$B2,Dsource!$G:$G)</f>
        <v>1750865933.9627936</v>
      </c>
      <c r="G2" s="6">
        <f>SUMIF(Dsource!$E:$E,$B2,Dsource!$H:$H)</f>
        <v>1165683157.5492303</v>
      </c>
      <c r="H2" s="9">
        <f>G2-F2</f>
        <v>-585182776.41356325</v>
      </c>
      <c r="I2" s="10">
        <f>IFERROR(G2/F2,0)</f>
        <v>0.66577522295547809</v>
      </c>
      <c r="J2" s="10">
        <f>IFERROR(G2/C2-1,0)</f>
        <v>-0.17709030512627977</v>
      </c>
      <c r="K2" s="10">
        <f>IFERROR(G2/D2-1,0)</f>
        <v>-0.34878946244008235</v>
      </c>
      <c r="L2" s="10">
        <f>IFERROR(G2/E2-1,0)</f>
        <v>-0.3993065809376618</v>
      </c>
    </row>
    <row r="3" spans="1:12" x14ac:dyDescent="0.35">
      <c r="A3" t="s">
        <v>7</v>
      </c>
      <c r="B3" t="s">
        <v>14</v>
      </c>
      <c r="C3" s="6">
        <f>SUMIF(Dsource!$A:$A,d.dashboard!$B3,Dsource!B:B)</f>
        <v>145510909.54880494</v>
      </c>
      <c r="D3" s="6">
        <f>SUMIF(Dsource!$E:$E,$B3,Dsource!$F:$F)</f>
        <v>179204117.83370399</v>
      </c>
      <c r="E3" s="6">
        <f>SUMIF(Dsource!$A:$A,d.dashboard!$B3,Dsource!C:C)</f>
        <v>197509715.8695499</v>
      </c>
      <c r="F3" s="6">
        <f>SUMIF(Dsource!$E:$E,$B3,Dsource!$G:$G)</f>
        <v>200501454.52993894</v>
      </c>
      <c r="G3" s="6">
        <f>SUMIF(Dsource!$E:$E,$B3,Dsource!$H:$H)</f>
        <v>96103684.858452037</v>
      </c>
      <c r="H3" s="9">
        <f t="shared" ref="H3:H10" si="0">G3-F3</f>
        <v>-104397769.6714869</v>
      </c>
      <c r="I3" s="10">
        <f t="shared" ref="I3:I9" si="1">IFERROR(G3/F3,0)</f>
        <v>0.47931664677326224</v>
      </c>
      <c r="J3" s="10">
        <f t="shared" ref="J3:J9" si="2">IFERROR(G3/C3-1,0)</f>
        <v>-0.33954309572768848</v>
      </c>
      <c r="K3" s="10">
        <f t="shared" ref="K3:K9" si="3">IFERROR(H3/D3-1,0)</f>
        <v>-1.5825634529691159</v>
      </c>
      <c r="L3" s="10">
        <f t="shared" ref="L3:L9" si="4">IFERROR(G3/E3-1,0)</f>
        <v>-0.51342300081112946</v>
      </c>
    </row>
    <row r="4" spans="1:12" x14ac:dyDescent="0.35">
      <c r="A4" t="s">
        <v>7</v>
      </c>
      <c r="B4" t="s">
        <v>15</v>
      </c>
      <c r="C4" s="6">
        <f>SUMIF(Dsource!$A:$A,d.dashboard!$B4,Dsource!B:B)</f>
        <v>825068004.5460434</v>
      </c>
      <c r="D4" s="6">
        <f>SUMIF(Dsource!$E:$E,$B4,Dsource!$F:$F)</f>
        <v>725774322.97611964</v>
      </c>
      <c r="E4" s="6">
        <f>SUMIF(Dsource!$A:$A,d.dashboard!$B4,Dsource!C:C)</f>
        <v>835635799.79853332</v>
      </c>
      <c r="F4" s="6">
        <f>SUMIF(Dsource!$E:$E,$B4,Dsource!$G:$G)</f>
        <v>929758973.86220074</v>
      </c>
      <c r="G4" s="6">
        <f>SUMIF(Dsource!$E:$E,$B4,Dsource!$H:$H)</f>
        <v>484971879.46282029</v>
      </c>
      <c r="H4" s="9">
        <f t="shared" si="0"/>
        <v>-444787094.39938045</v>
      </c>
      <c r="I4" s="10">
        <f t="shared" si="1"/>
        <v>0.52161032385442485</v>
      </c>
      <c r="J4" s="10">
        <f t="shared" si="2"/>
        <v>-0.41220374952043581</v>
      </c>
      <c r="K4" s="10">
        <f t="shared" si="3"/>
        <v>-1.6128449027729181</v>
      </c>
      <c r="L4" s="10">
        <f t="shared" si="4"/>
        <v>-0.41963726353066244</v>
      </c>
    </row>
    <row r="5" spans="1:12" x14ac:dyDescent="0.35">
      <c r="A5" t="s">
        <v>7</v>
      </c>
      <c r="B5" t="s">
        <v>16</v>
      </c>
      <c r="C5" s="6">
        <f>SUMIF(Dsource!$A:$A,d.dashboard!$B5,Dsource!B:B)</f>
        <v>23185839.411154002</v>
      </c>
      <c r="D5" s="6">
        <f>SUMIF(Dsource!$E:$E,$B5,Dsource!$F:$F)</f>
        <v>28905529.676633652</v>
      </c>
      <c r="E5" s="6">
        <f>SUMIF(Dsource!$A:$A,d.dashboard!$B5,Dsource!C:C)</f>
        <v>32369936.411369998</v>
      </c>
      <c r="F5" s="6">
        <f>SUMIF(Dsource!$E:$E,$B5,Dsource!$G:$G)</f>
        <v>27063736.73777001</v>
      </c>
      <c r="G5" s="6">
        <f>SUMIF(Dsource!$E:$E,$B5,Dsource!$H:$H)</f>
        <v>17349667.613827001</v>
      </c>
      <c r="H5" s="9">
        <f t="shared" si="0"/>
        <v>-9714069.1239430085</v>
      </c>
      <c r="I5" s="10">
        <f t="shared" si="1"/>
        <v>0.64106696654397677</v>
      </c>
      <c r="J5" s="10">
        <f t="shared" si="2"/>
        <v>-0.25171276716940405</v>
      </c>
      <c r="K5" s="10">
        <f t="shared" si="3"/>
        <v>-1.3360626576511263</v>
      </c>
      <c r="L5" s="10">
        <f t="shared" si="4"/>
        <v>-0.46401910113938627</v>
      </c>
    </row>
    <row r="6" spans="1:12" x14ac:dyDescent="0.35">
      <c r="A6" t="s">
        <v>7</v>
      </c>
      <c r="B6" t="s">
        <v>17</v>
      </c>
      <c r="C6" s="6">
        <f>SUMIF(Dsource!$A:$A,d.dashboard!$B6,Dsource!B:B)</f>
        <v>27227149.034018982</v>
      </c>
      <c r="D6" s="6">
        <f>SUMIF(Dsource!$E:$E,$B6,Dsource!$F:$F)</f>
        <v>1637113.3495419996</v>
      </c>
      <c r="E6" s="6">
        <f>SUMIF(Dsource!$A:$A,d.dashboard!$B6,Dsource!C:C)</f>
        <v>1007025.1835080001</v>
      </c>
      <c r="F6" s="6">
        <f>SUMIF(Dsource!$E:$E,$B6,Dsource!$G:$G)</f>
        <v>5107230.7909499835</v>
      </c>
      <c r="G6" s="6">
        <f>SUMIF(Dsource!$E:$E,$B6,Dsource!$H:$H)</f>
        <v>264670.25</v>
      </c>
      <c r="H6" s="9">
        <f t="shared" si="0"/>
        <v>-4842560.5409499835</v>
      </c>
      <c r="I6" s="10">
        <f t="shared" si="1"/>
        <v>5.1822653182032788E-2</v>
      </c>
      <c r="J6" s="10">
        <f t="shared" si="2"/>
        <v>-0.99027917870984927</v>
      </c>
      <c r="K6" s="10">
        <f t="shared" si="3"/>
        <v>-3.9579873270868768</v>
      </c>
      <c r="L6" s="10">
        <f t="shared" si="4"/>
        <v>-0.73717613587575448</v>
      </c>
    </row>
    <row r="7" spans="1:12" x14ac:dyDescent="0.35">
      <c r="A7" t="s">
        <v>7</v>
      </c>
      <c r="B7" t="s">
        <v>18</v>
      </c>
      <c r="C7" s="6">
        <f>SUMIF(Dsource!$A:$A,d.dashboard!$B7,Dsource!B:B)</f>
        <v>0</v>
      </c>
      <c r="D7" s="6">
        <f>SUMIF(Dsource!$E:$E,$B7,Dsource!$F:$F)</f>
        <v>32394861.795462325</v>
      </c>
      <c r="E7" s="6">
        <f>SUMIF(Dsource!$A:$A,d.dashboard!$B7,Dsource!C:C)</f>
        <v>44310964.130000003</v>
      </c>
      <c r="F7" s="6">
        <f>SUMIF(Dsource!$E:$E,$B7,Dsource!$G:$G)</f>
        <v>6346325.8587499829</v>
      </c>
      <c r="G7" s="6">
        <f>SUMIF(Dsource!$E:$E,$B7,Dsource!$H:$H)</f>
        <v>25901845.509999998</v>
      </c>
      <c r="H7" s="9">
        <f t="shared" si="0"/>
        <v>19555519.651250016</v>
      </c>
      <c r="I7" s="10">
        <f t="shared" si="1"/>
        <v>4.0813923026482932</v>
      </c>
      <c r="J7" s="10">
        <f t="shared" si="2"/>
        <v>0</v>
      </c>
      <c r="K7" s="10">
        <f t="shared" si="3"/>
        <v>-0.39633884611944126</v>
      </c>
      <c r="L7" s="10">
        <f t="shared" si="4"/>
        <v>-0.41545290158867065</v>
      </c>
    </row>
    <row r="8" spans="1:12" x14ac:dyDescent="0.35">
      <c r="A8" t="s">
        <v>7</v>
      </c>
      <c r="B8" t="s">
        <v>19</v>
      </c>
      <c r="C8" s="6">
        <f>SUMIF(Dsource!$A:$A,d.dashboard!$B8,Dsource!B:B)</f>
        <v>0</v>
      </c>
      <c r="D8" s="6">
        <f>SUMIF(Dsource!$E:$E,$B8,Dsource!$F:$F)</f>
        <v>747828.98624600004</v>
      </c>
      <c r="E8" s="6">
        <f>SUMIF(Dsource!$A:$A,d.dashboard!$B8,Dsource!C:C)</f>
        <v>248468.40747500001</v>
      </c>
      <c r="F8" s="6">
        <f>SUMIF(Dsource!$E:$E,$B8,Dsource!$G:$G)</f>
        <v>2127433.303679998</v>
      </c>
      <c r="G8" s="6">
        <f>SUMIF(Dsource!$E:$E,$B8,Dsource!$H:$H)</f>
        <v>393197.94999999995</v>
      </c>
      <c r="H8" s="9">
        <f t="shared" si="0"/>
        <v>-1734235.3536799981</v>
      </c>
      <c r="I8" s="10">
        <f t="shared" si="1"/>
        <v>0.1848226918887905</v>
      </c>
      <c r="J8" s="10">
        <f t="shared" si="2"/>
        <v>0</v>
      </c>
      <c r="K8" s="10">
        <f t="shared" si="3"/>
        <v>-3.3190266565964821</v>
      </c>
      <c r="L8" s="10">
        <f t="shared" si="4"/>
        <v>0.58248669919761165</v>
      </c>
    </row>
    <row r="9" spans="1:12" x14ac:dyDescent="0.35">
      <c r="A9" t="s">
        <v>7</v>
      </c>
      <c r="B9" t="s">
        <v>20</v>
      </c>
      <c r="C9" s="6">
        <f>SUMIF(Dsource!$A:$A,d.dashboard!$B9,Dsource!B:B)</f>
        <v>0</v>
      </c>
      <c r="D9" s="6">
        <f>SUMIF(Dsource!$E:$E,$B9,Dsource!$F:$F)</f>
        <v>3298526.11</v>
      </c>
      <c r="E9" s="6">
        <f>SUMIF(Dsource!$A:$A,d.dashboard!$B9,Dsource!C:C)</f>
        <v>9895578.3300000001</v>
      </c>
      <c r="F9" s="6">
        <f>SUMIF(Dsource!$E:$E,$B9,Dsource!$G:$G)</f>
        <v>0</v>
      </c>
      <c r="G9" s="6">
        <f>SUMIF(Dsource!$E:$E,$B9,Dsource!$H:$H)</f>
        <v>8940354.0099999979</v>
      </c>
      <c r="H9" s="9">
        <f t="shared" si="0"/>
        <v>8940354.0099999979</v>
      </c>
      <c r="I9" s="10">
        <f t="shared" si="1"/>
        <v>0</v>
      </c>
      <c r="J9" s="10">
        <f t="shared" si="2"/>
        <v>0</v>
      </c>
      <c r="K9" s="10">
        <f t="shared" si="3"/>
        <v>1.710408743740397</v>
      </c>
      <c r="L9" s="10">
        <f t="shared" si="4"/>
        <v>-9.6530418753201119E-2</v>
      </c>
    </row>
    <row r="10" spans="1:12" x14ac:dyDescent="0.35">
      <c r="A10" t="s">
        <v>7</v>
      </c>
      <c r="B10" t="s">
        <v>158</v>
      </c>
      <c r="C10" s="6">
        <f>SUM(C2:C9)</f>
        <v>2437530272.1944346</v>
      </c>
      <c r="D10" s="6">
        <f t="shared" ref="D10:G10" si="5">SUM(D2:D9)</f>
        <v>2761987323.8439474</v>
      </c>
      <c r="E10" s="6">
        <f t="shared" si="5"/>
        <v>3061540045.5974741</v>
      </c>
      <c r="F10" s="6">
        <f t="shared" si="5"/>
        <v>2921771089.046083</v>
      </c>
      <c r="G10" s="6">
        <f t="shared" si="5"/>
        <v>1799608457.2043297</v>
      </c>
      <c r="H10" s="9">
        <f t="shared" si="0"/>
        <v>-1122162631.8417532</v>
      </c>
      <c r="I10" s="10">
        <f t="shared" ref="I10" si="6">IFERROR(G10/F10,0)</f>
        <v>0.61593068120606143</v>
      </c>
      <c r="J10" s="10">
        <f t="shared" ref="J10" si="7">IFERROR(G10/C10-1,0)</f>
        <v>-0.26170826359247767</v>
      </c>
      <c r="K10" s="10">
        <f t="shared" ref="K10" si="8">IFERROR(H10/D10-1,0)</f>
        <v>-1.4062881180352425</v>
      </c>
      <c r="L10" s="10">
        <f t="shared" ref="L10" si="9">IFERROR(G10/E10-1,0)</f>
        <v>-0.41218849650776734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45A76-A9D4-422C-A21B-CB3028DF4877}">
  <dimension ref="A1"/>
  <sheetViews>
    <sheetView workbookViewId="0">
      <selection activeCell="E9" sqref="E9"/>
    </sheetView>
  </sheetViews>
  <sheetFormatPr defaultRowHeight="14.5" x14ac:dyDescent="0.3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9D3BB-72F7-4CB6-B2B6-71C069AFFBF1}">
  <dimension ref="A1:D24"/>
  <sheetViews>
    <sheetView topLeftCell="A13" workbookViewId="0">
      <selection activeCell="A26" sqref="A26:D28"/>
    </sheetView>
  </sheetViews>
  <sheetFormatPr defaultRowHeight="14.5" x14ac:dyDescent="0.35"/>
  <cols>
    <col min="1" max="1" width="9.453125" bestFit="1" customWidth="1"/>
    <col min="2" max="4" width="14.6328125" style="6" bestFit="1" customWidth="1"/>
  </cols>
  <sheetData>
    <row r="1" spans="1:4" x14ac:dyDescent="0.35">
      <c r="A1" s="7" t="s">
        <v>185</v>
      </c>
      <c r="B1" s="8" t="s">
        <v>34</v>
      </c>
      <c r="C1" s="8" t="s">
        <v>186</v>
      </c>
      <c r="D1" s="8" t="s">
        <v>187</v>
      </c>
    </row>
    <row r="2" spans="1:4" x14ac:dyDescent="0.35">
      <c r="A2" t="str">
        <f>Dsource!AY6</f>
        <v>6/2/2025</v>
      </c>
      <c r="B2" s="6">
        <f>Dsource!AZ6</f>
        <v>127033525.61069997</v>
      </c>
      <c r="C2" s="6">
        <f>Dsource!BA6</f>
        <v>67834989.550000042</v>
      </c>
      <c r="D2" s="6">
        <f>Dsource!BB6</f>
        <v>44751913.633566</v>
      </c>
    </row>
    <row r="3" spans="1:4" x14ac:dyDescent="0.35">
      <c r="A3" t="str">
        <f>Dsource!AY7</f>
        <v>6/3/2025</v>
      </c>
      <c r="B3" s="6">
        <f>Dsource!AZ7</f>
        <v>127033525.61069997</v>
      </c>
      <c r="C3" s="6">
        <f>Dsource!BA7</f>
        <v>79124212.470000073</v>
      </c>
      <c r="D3" s="6">
        <f>Dsource!BB7</f>
        <v>99834206.715707809</v>
      </c>
    </row>
    <row r="4" spans="1:4" x14ac:dyDescent="0.35">
      <c r="A4" t="str">
        <f>Dsource!AY8</f>
        <v>6/4/2025</v>
      </c>
      <c r="B4" s="6">
        <f>Dsource!AZ8</f>
        <v>127033525.61069997</v>
      </c>
      <c r="C4" s="6">
        <f>Dsource!BA8</f>
        <v>59650865.870000057</v>
      </c>
      <c r="D4" s="6">
        <f>Dsource!BB8</f>
        <v>70955179.609755963</v>
      </c>
    </row>
    <row r="5" spans="1:4" x14ac:dyDescent="0.35">
      <c r="A5" t="str">
        <f>Dsource!AY9</f>
        <v>6/5/2025</v>
      </c>
      <c r="B5" s="6">
        <f>Dsource!AZ9</f>
        <v>127033525.61069997</v>
      </c>
      <c r="C5" s="6">
        <f>Dsource!BA9</f>
        <v>48214987.14000006</v>
      </c>
      <c r="D5" s="6">
        <f>Dsource!BB9</f>
        <v>84994376.342243895</v>
      </c>
    </row>
    <row r="6" spans="1:4" x14ac:dyDescent="0.35">
      <c r="A6" t="str">
        <f>Dsource!AY10</f>
        <v>6/7/2025</v>
      </c>
      <c r="B6" s="6">
        <f>Dsource!AZ10</f>
        <v>127033525.61069997</v>
      </c>
      <c r="C6" s="6">
        <f>Dsource!BA10</f>
        <v>102086006.37000006</v>
      </c>
      <c r="D6" s="6">
        <f>Dsource!BB10</f>
        <v>23379287.848538015</v>
      </c>
    </row>
    <row r="7" spans="1:4" x14ac:dyDescent="0.35">
      <c r="A7" t="str">
        <f>Dsource!AY11</f>
        <v>6/9/2025</v>
      </c>
      <c r="B7" s="6">
        <f>Dsource!AZ11</f>
        <v>127033525.61069997</v>
      </c>
      <c r="C7" s="6">
        <f>Dsource!BA11</f>
        <v>178872854.57000032</v>
      </c>
      <c r="D7" s="6">
        <f>Dsource!BB11</f>
        <v>51828303.012372062</v>
      </c>
    </row>
    <row r="8" spans="1:4" x14ac:dyDescent="0.35">
      <c r="A8" t="str">
        <f>Dsource!AY12</f>
        <v>6/10/2025</v>
      </c>
      <c r="B8" s="6">
        <f>Dsource!AZ12</f>
        <v>127033525.61069997</v>
      </c>
      <c r="C8" s="6">
        <f>Dsource!BA12</f>
        <v>99691426.61999999</v>
      </c>
      <c r="D8" s="6">
        <f>Dsource!BB12</f>
        <v>112945527.52126877</v>
      </c>
    </row>
    <row r="9" spans="1:4" x14ac:dyDescent="0.35">
      <c r="A9" t="str">
        <f>Dsource!AY13</f>
        <v>6/11/2025</v>
      </c>
      <c r="B9" s="6">
        <f>Dsource!AZ13</f>
        <v>127033525.61069997</v>
      </c>
      <c r="C9" s="6">
        <f>Dsource!BA13</f>
        <v>99777403.589999989</v>
      </c>
      <c r="D9" s="6">
        <f>Dsource!BB13</f>
        <v>136631036.2961129</v>
      </c>
    </row>
    <row r="10" spans="1:4" x14ac:dyDescent="0.35">
      <c r="A10" t="str">
        <f>Dsource!AY14</f>
        <v>6/12/2025</v>
      </c>
      <c r="B10" s="6">
        <f>Dsource!AZ14</f>
        <v>127033525.61069997</v>
      </c>
      <c r="C10" s="6">
        <f>Dsource!BA14</f>
        <v>113439081.9000001</v>
      </c>
      <c r="D10" s="6">
        <f>Dsource!BB14</f>
        <v>118409161.55671562</v>
      </c>
    </row>
    <row r="11" spans="1:4" x14ac:dyDescent="0.35">
      <c r="A11" t="str">
        <f>Dsource!AY15</f>
        <v>6/13/2025</v>
      </c>
      <c r="B11" s="6">
        <f>Dsource!AZ15</f>
        <v>127033525.61069997</v>
      </c>
      <c r="C11" s="6">
        <f>Dsource!BA15</f>
        <v>143898655.64999989</v>
      </c>
      <c r="D11" s="6">
        <f>Dsource!BB15</f>
        <v>78291161.003804758</v>
      </c>
    </row>
    <row r="12" spans="1:4" x14ac:dyDescent="0.35">
      <c r="A12" t="str">
        <f>Dsource!AY16</f>
        <v>6/14/2025</v>
      </c>
      <c r="B12" s="6">
        <f>Dsource!AZ16</f>
        <v>127033525.61069997</v>
      </c>
      <c r="C12" s="6">
        <f>Dsource!BA16</f>
        <v>182187241.75999978</v>
      </c>
      <c r="D12" s="6">
        <f>Dsource!BB16</f>
        <v>111839910.51470506</v>
      </c>
    </row>
    <row r="13" spans="1:4" x14ac:dyDescent="0.35">
      <c r="A13" t="str">
        <f>Dsource!AY17</f>
        <v>6/16/2025</v>
      </c>
      <c r="B13" s="6">
        <f>Dsource!AZ17</f>
        <v>127033525.61069997</v>
      </c>
      <c r="C13" s="6">
        <f>Dsource!BA17</f>
        <v>198084417.50999939</v>
      </c>
      <c r="D13" s="6">
        <f>Dsource!BB17</f>
        <v>134528147.82196817</v>
      </c>
    </row>
    <row r="14" spans="1:4" x14ac:dyDescent="0.35">
      <c r="A14" t="str">
        <f>Dsource!AY18</f>
        <v>6/17/2025</v>
      </c>
      <c r="B14" s="6">
        <f>Dsource!AZ18</f>
        <v>127033525.61069997</v>
      </c>
      <c r="C14" s="6">
        <f>Dsource!BA18</f>
        <v>106925301.57999991</v>
      </c>
      <c r="D14" s="6">
        <f>Dsource!BB18</f>
        <v>176596055.55207893</v>
      </c>
    </row>
    <row r="15" spans="1:4" x14ac:dyDescent="0.35">
      <c r="A15" t="str">
        <f>Dsource!AY19</f>
        <v>6/18/2025</v>
      </c>
      <c r="B15" s="6">
        <f>Dsource!AZ19</f>
        <v>127033525.61069997</v>
      </c>
      <c r="C15" s="6">
        <f>Dsource!BA19</f>
        <v>56712810.990000144</v>
      </c>
      <c r="D15" s="6">
        <f>Dsource!BB19</f>
        <v>153981655.56634</v>
      </c>
    </row>
    <row r="16" spans="1:4" x14ac:dyDescent="0.35">
      <c r="A16" t="str">
        <f>Dsource!AY20</f>
        <v>6/19/2025</v>
      </c>
      <c r="B16" s="6">
        <f>Dsource!AZ20</f>
        <v>127033525.61069997</v>
      </c>
      <c r="C16" s="6">
        <f>Dsource!BA20</f>
        <v>135160619.31000018</v>
      </c>
      <c r="D16" s="6">
        <f>Dsource!BB20</f>
        <v>111200687.75465989</v>
      </c>
    </row>
    <row r="17" spans="1:4" x14ac:dyDescent="0.35">
      <c r="A17" t="str">
        <f>Dsource!AY21</f>
        <v>6/20/2025</v>
      </c>
      <c r="B17" s="6">
        <f>Dsource!AZ21</f>
        <v>127033525.61069997</v>
      </c>
      <c r="C17" s="6">
        <f>Dsource!BA21</f>
        <v>139626803.07999998</v>
      </c>
      <c r="D17" s="6">
        <f>Dsource!BB21</f>
        <v>84225554.791078806</v>
      </c>
    </row>
    <row r="18" spans="1:4" x14ac:dyDescent="0.35">
      <c r="A18" t="str">
        <f>Dsource!AY22</f>
        <v>6/21/2025</v>
      </c>
      <c r="B18" s="6">
        <f>Dsource!AZ22</f>
        <v>127033525.61069997</v>
      </c>
      <c r="C18" s="6">
        <f>Dsource!BA22</f>
        <v>183122730.94999915</v>
      </c>
      <c r="D18" s="6">
        <f>Dsource!BB22</f>
        <v>66977942.9763451</v>
      </c>
    </row>
    <row r="19" spans="1:4" x14ac:dyDescent="0.35">
      <c r="A19" t="str">
        <f>Dsource!AY23</f>
        <v>6/23/2025</v>
      </c>
      <c r="B19" s="6">
        <f>Dsource!AZ23</f>
        <v>127033525.61069997</v>
      </c>
      <c r="C19" s="6">
        <f>Dsource!BA23</f>
        <v>157858849.73999983</v>
      </c>
      <c r="D19" s="6">
        <f>Dsource!BB23</f>
        <v>138273501.83706492</v>
      </c>
    </row>
    <row r="20" spans="1:4" x14ac:dyDescent="0.35">
      <c r="A20" t="str">
        <f>Dsource!AY24</f>
        <v>6/24/2025</v>
      </c>
      <c r="B20" s="6">
        <f>Dsource!AZ24</f>
        <v>127033525.61069997</v>
      </c>
      <c r="C20" s="6">
        <f>Dsource!BA24</f>
        <v>0</v>
      </c>
      <c r="D20" s="6">
        <f>Dsource!BB24</f>
        <v>0</v>
      </c>
    </row>
    <row r="21" spans="1:4" x14ac:dyDescent="0.35">
      <c r="A21" t="str">
        <f>Dsource!AY25</f>
        <v>6/25/2025</v>
      </c>
      <c r="B21" s="6">
        <f>Dsource!AZ25</f>
        <v>127033525.61069997</v>
      </c>
      <c r="C21" s="6">
        <f>Dsource!BA25</f>
        <v>0</v>
      </c>
      <c r="D21" s="6">
        <f>Dsource!BB25</f>
        <v>0</v>
      </c>
    </row>
    <row r="22" spans="1:4" x14ac:dyDescent="0.35">
      <c r="A22" t="str">
        <f>Dsource!AY26</f>
        <v>6/26/2025</v>
      </c>
      <c r="B22" s="6">
        <f>Dsource!AZ26</f>
        <v>127033525.61069997</v>
      </c>
      <c r="C22" s="6">
        <f>Dsource!BA26</f>
        <v>0</v>
      </c>
      <c r="D22" s="6">
        <f>Dsource!BB26</f>
        <v>0</v>
      </c>
    </row>
    <row r="23" spans="1:4" x14ac:dyDescent="0.35">
      <c r="A23" t="str">
        <f>Dsource!AY27</f>
        <v>6/28/2025</v>
      </c>
      <c r="B23" s="6">
        <f>Dsource!AZ27</f>
        <v>127033525.61069997</v>
      </c>
      <c r="C23" s="6">
        <f>Dsource!BA27</f>
        <v>0</v>
      </c>
      <c r="D23" s="6">
        <f>Dsource!BB27</f>
        <v>0</v>
      </c>
    </row>
    <row r="24" spans="1:4" x14ac:dyDescent="0.35">
      <c r="A24" t="str">
        <f>Dsource!AY28</f>
        <v>6/30/2025</v>
      </c>
      <c r="B24" s="6">
        <f>Dsource!AZ28</f>
        <v>127033525.61069997</v>
      </c>
      <c r="C24" s="6">
        <f>Dsource!BA28</f>
        <v>0</v>
      </c>
      <c r="D24" s="6">
        <f>Dsource!BB28</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835AF-542D-49ED-9F36-C8CA83AEB93A}">
  <sheetPr codeName="Sheet6"/>
  <dimension ref="A1:M7"/>
  <sheetViews>
    <sheetView topLeftCell="D1" workbookViewId="0">
      <selection activeCell="E13" sqref="E13"/>
    </sheetView>
  </sheetViews>
  <sheetFormatPr defaultRowHeight="14.5" x14ac:dyDescent="0.35"/>
  <cols>
    <col min="1" max="1" width="12.36328125" bestFit="1" customWidth="1"/>
    <col min="2" max="2" width="12.90625" bestFit="1" customWidth="1"/>
    <col min="3" max="3" width="17.6328125" bestFit="1" customWidth="1"/>
    <col min="4" max="4" width="32.90625" bestFit="1" customWidth="1"/>
    <col min="5" max="5" width="13.54296875" style="6" bestFit="1" customWidth="1"/>
    <col min="6" max="6" width="14.6328125" style="6" bestFit="1" customWidth="1"/>
    <col min="8" max="8" width="12.6328125" bestFit="1" customWidth="1"/>
    <col min="10" max="10" width="13.1796875" bestFit="1" customWidth="1"/>
    <col min="11" max="11" width="15.6328125" bestFit="1" customWidth="1"/>
    <col min="12" max="12" width="13.1796875" bestFit="1" customWidth="1"/>
    <col min="13" max="13" width="15.6328125" bestFit="1" customWidth="1"/>
  </cols>
  <sheetData>
    <row r="1" spans="1:13" x14ac:dyDescent="0.35">
      <c r="A1" t="s">
        <v>144</v>
      </c>
      <c r="B1" t="s">
        <v>142</v>
      </c>
      <c r="C1" s="7" t="s">
        <v>33</v>
      </c>
      <c r="D1" s="7" t="s">
        <v>45</v>
      </c>
      <c r="E1" s="7" t="s">
        <v>34</v>
      </c>
      <c r="F1" s="7" t="s">
        <v>5</v>
      </c>
      <c r="G1" s="7" t="s">
        <v>35</v>
      </c>
      <c r="H1" s="7" t="s">
        <v>28</v>
      </c>
      <c r="I1" s="7" t="s">
        <v>36</v>
      </c>
      <c r="J1" s="7"/>
      <c r="K1" s="7"/>
      <c r="L1" s="7"/>
      <c r="M1" s="7"/>
    </row>
    <row r="2" spans="1:13" x14ac:dyDescent="0.35">
      <c r="A2" t="s">
        <v>7</v>
      </c>
      <c r="B2" t="str">
        <f>INDEX(TargetSalesBTI!$C:$I,MATCH(d.performance!$C2,TargetSalesBTI!$G:$G,0),4)</f>
        <v>017210032876</v>
      </c>
      <c r="C2" t="s">
        <v>37</v>
      </c>
      <c r="D2" t="str">
        <f>VLOOKUP(C2,Dsource!K:L,2,0)</f>
        <v>Sales Representative Mix Yudistira</v>
      </c>
      <c r="E2" s="6">
        <f>SUMIF(TargetSalesBTI!$G:$G,$C2,TargetSalesBTI!$L:$L)</f>
        <v>1000000000</v>
      </c>
      <c r="F2" s="6">
        <f>SUMIF(Dsource!$K:$K,$C2,Dsource!$O:$O)</f>
        <v>488664114.36386198</v>
      </c>
      <c r="G2" s="10">
        <f>F2/E2</f>
        <v>0.48866411436386198</v>
      </c>
      <c r="H2" s="9">
        <f>F2-E2</f>
        <v>-511335885.63613802</v>
      </c>
      <c r="I2">
        <f>RANK(G2,$G$2:$G$7,0)</f>
        <v>6</v>
      </c>
    </row>
    <row r="3" spans="1:13" x14ac:dyDescent="0.35">
      <c r="A3" t="s">
        <v>7</v>
      </c>
      <c r="B3" t="str">
        <f>INDEX(TargetSalesBTI!$C:$I,MATCH(d.performance!$C3,TargetSalesBTI!$G:$G,0),4)</f>
        <v>017210037897</v>
      </c>
      <c r="C3" t="s">
        <v>38</v>
      </c>
      <c r="D3" t="str">
        <f>VLOOKUP(C3,Dsource!K:L,2,0)</f>
        <v>Sales Representative Mix Yudistira</v>
      </c>
      <c r="E3" s="6">
        <f>SUMIF(TargetSalesBTI!$G:$G,$C3,TargetSalesBTI!$L:$L)</f>
        <v>350000000</v>
      </c>
      <c r="F3" s="6">
        <f>SUMIF(Dsource!$K:$K,$C3,Dsource!$O:$O)</f>
        <v>235423217.86050475</v>
      </c>
      <c r="G3" s="10">
        <f t="shared" ref="G3:G7" si="0">F3/E3</f>
        <v>0.67263776531572783</v>
      </c>
      <c r="H3" s="9">
        <f t="shared" ref="H3:H7" si="1">F3-E3</f>
        <v>-114576782.13949525</v>
      </c>
      <c r="I3">
        <f t="shared" ref="I3:I7" si="2">RANK(G3,$G$2:$G$7,0)</f>
        <v>3</v>
      </c>
    </row>
    <row r="4" spans="1:13" x14ac:dyDescent="0.35">
      <c r="A4" t="s">
        <v>7</v>
      </c>
      <c r="B4" t="str">
        <f>INDEX(TargetSalesBTI!$C:$I,MATCH(d.performance!$C4,TargetSalesBTI!$G:$G,0),4)</f>
        <v>017210036369</v>
      </c>
      <c r="C4" t="s">
        <v>39</v>
      </c>
      <c r="D4" t="str">
        <f>VLOOKUP(C4,Dsource!K:L,2,0)</f>
        <v>Sales Representative Mix Yudistira</v>
      </c>
      <c r="E4" s="6">
        <f>SUMIF(TargetSalesBTI!$G:$G,$C4,TargetSalesBTI!$L:$L)</f>
        <v>507300000</v>
      </c>
      <c r="F4" s="6">
        <f>SUMIF(Dsource!$K:$K,$C4,Dsource!$O:$O)</f>
        <v>350126709.1407423</v>
      </c>
      <c r="G4" s="10">
        <f t="shared" si="0"/>
        <v>0.69017683646903671</v>
      </c>
      <c r="H4" s="9">
        <f t="shared" si="1"/>
        <v>-157173290.8592577</v>
      </c>
      <c r="I4">
        <f t="shared" si="2"/>
        <v>2</v>
      </c>
    </row>
    <row r="5" spans="1:13" x14ac:dyDescent="0.35">
      <c r="A5" t="s">
        <v>7</v>
      </c>
      <c r="B5" t="str">
        <f>INDEX(TargetSalesBTI!$C:$I,MATCH(d.performance!$C5,TargetSalesBTI!$G:$G,0),4)</f>
        <v>017210037713</v>
      </c>
      <c r="C5" t="s">
        <v>40</v>
      </c>
      <c r="D5" t="str">
        <f>VLOOKUP(C5,Dsource!K:L,2,0)</f>
        <v>Sales Representative Mix Yudistira</v>
      </c>
      <c r="E5" s="6">
        <f>SUMIF(TargetSalesBTI!$G:$G,$C5,TargetSalesBTI!$L:$L)</f>
        <v>473000000</v>
      </c>
      <c r="F5" s="6">
        <f>SUMIF(Dsource!$K:$K,$C5,Dsource!$O:$O)</f>
        <v>262191128.18894902</v>
      </c>
      <c r="G5" s="10">
        <f t="shared" si="0"/>
        <v>0.55431528158340171</v>
      </c>
      <c r="H5" s="9">
        <f t="shared" si="1"/>
        <v>-210808871.81105098</v>
      </c>
      <c r="I5">
        <f t="shared" si="2"/>
        <v>5</v>
      </c>
    </row>
    <row r="6" spans="1:13" x14ac:dyDescent="0.35">
      <c r="A6" t="s">
        <v>7</v>
      </c>
      <c r="B6" t="str">
        <f>INDEX(TargetSalesBTI!$C:$I,MATCH(d.performance!$C6,TargetSalesBTI!$G:$G,0),4)</f>
        <v>017210037632</v>
      </c>
      <c r="C6" t="s">
        <v>41</v>
      </c>
      <c r="D6" t="str">
        <f>VLOOKUP(C6,Dsource!K:L,2,0)</f>
        <v>Sales Representative Mix Yudistira</v>
      </c>
      <c r="E6" s="6">
        <f>SUMIF(TargetSalesBTI!$G:$G,$C6,TargetSalesBTI!$L:$L)</f>
        <v>469700000</v>
      </c>
      <c r="F6" s="6">
        <f>SUMIF(Dsource!$K:$K,$C6,Dsource!$O:$O)</f>
        <v>326028858.83971995</v>
      </c>
      <c r="G6" s="10">
        <f t="shared" si="0"/>
        <v>0.69412147932663393</v>
      </c>
      <c r="H6" s="9">
        <f t="shared" si="1"/>
        <v>-143671141.16028005</v>
      </c>
      <c r="I6">
        <f t="shared" si="2"/>
        <v>1</v>
      </c>
    </row>
    <row r="7" spans="1:13" x14ac:dyDescent="0.35">
      <c r="A7" t="s">
        <v>7</v>
      </c>
      <c r="B7" t="str">
        <f>INDEX(TargetSalesBTI!$C:$I,MATCH(d.performance!$C7,TargetSalesBTI!$G:$G,0),4)</f>
        <v>017210038077</v>
      </c>
      <c r="C7" t="s">
        <v>42</v>
      </c>
      <c r="D7" t="str">
        <f>VLOOKUP(C7,Dsource!K:L,2,0)</f>
        <v>Sales Representative Retailer Yudistira</v>
      </c>
      <c r="E7" s="6">
        <f>SUMIF(TargetSalesBTI!$G:$G,$C7,TargetSalesBTI!$L:$L)</f>
        <v>200000000</v>
      </c>
      <c r="F7" s="6">
        <f>SUMIF(Dsource!$K:$K,$C7,Dsource!$O:$O)</f>
        <v>129295530.92732011</v>
      </c>
      <c r="G7" s="10">
        <f t="shared" si="0"/>
        <v>0.64647765463660056</v>
      </c>
      <c r="H7" s="9">
        <f t="shared" si="1"/>
        <v>-70704469.072679892</v>
      </c>
      <c r="I7">
        <f t="shared" si="2"/>
        <v>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AA638-EAEF-4107-8DC5-402C87378ECD}">
  <sheetPr codeName="Sheet7"/>
  <dimension ref="A1:M49"/>
  <sheetViews>
    <sheetView topLeftCell="B1" workbookViewId="0">
      <selection activeCell="B1" sqref="B1:M19"/>
    </sheetView>
  </sheetViews>
  <sheetFormatPr defaultRowHeight="14.5" x14ac:dyDescent="0.35"/>
  <cols>
    <col min="1" max="1" width="12.36328125" bestFit="1" customWidth="1"/>
    <col min="4" max="4" width="12.90625" bestFit="1" customWidth="1"/>
    <col min="5" max="5" width="17.6328125" bestFit="1" customWidth="1"/>
    <col min="6" max="6" width="14" bestFit="1" customWidth="1"/>
    <col min="7" max="7" width="32.90625" bestFit="1" customWidth="1"/>
    <col min="8" max="10" width="14.6328125" style="5" bestFit="1" customWidth="1"/>
    <col min="11" max="11" width="5.26953125" style="5" bestFit="1" customWidth="1"/>
    <col min="12" max="12" width="7.81640625" style="5" bestFit="1" customWidth="1"/>
    <col min="13" max="13" width="7.54296875" bestFit="1" customWidth="1"/>
  </cols>
  <sheetData>
    <row r="1" spans="1:13" x14ac:dyDescent="0.35">
      <c r="A1" t="s">
        <v>144</v>
      </c>
      <c r="B1" t="s">
        <v>145</v>
      </c>
      <c r="C1" t="s">
        <v>146</v>
      </c>
      <c r="D1" t="s">
        <v>142</v>
      </c>
      <c r="E1" t="s">
        <v>33</v>
      </c>
      <c r="F1" t="s">
        <v>143</v>
      </c>
      <c r="G1" t="s">
        <v>45</v>
      </c>
      <c r="H1" s="5" t="s">
        <v>3</v>
      </c>
      <c r="I1" s="5" t="s">
        <v>34</v>
      </c>
      <c r="J1" s="5" t="s">
        <v>5</v>
      </c>
      <c r="K1" s="5" t="s">
        <v>35</v>
      </c>
      <c r="L1" s="5" t="s">
        <v>30</v>
      </c>
      <c r="M1" s="5" t="s">
        <v>0</v>
      </c>
    </row>
    <row r="2" spans="1:13" x14ac:dyDescent="0.35">
      <c r="A2" t="s">
        <v>7</v>
      </c>
      <c r="B2" t="s">
        <v>51</v>
      </c>
      <c r="C2" t="s">
        <v>52</v>
      </c>
      <c r="D2" t="s">
        <v>53</v>
      </c>
      <c r="E2" t="s">
        <v>37</v>
      </c>
      <c r="F2" t="s">
        <v>54</v>
      </c>
      <c r="G2" t="s">
        <v>46</v>
      </c>
      <c r="H2" s="5">
        <f>SUMIFS(Dsource!$N:$N,Dsource!$K:$K,d.salesmanlob!$E2,Dsource!$M:$M,d.salesmanlob!$M2)</f>
        <v>214701558.67476201</v>
      </c>
      <c r="I2" s="5">
        <f>SUMIFS(TargetSalesBTI!$L:$L,TargetSalesBTI!$P:$P,d.salesmanlob!$M2,TargetSalesBTI!$G:$G,d.salesmanlob!$E2)</f>
        <v>292564000</v>
      </c>
      <c r="J2" s="5">
        <f>SUMIFS(Dsource!$O:$O,Dsource!$K:$K,d.salesmanlob!$E2,Dsource!$M:$M,d.salesmanlob!$M2)</f>
        <v>97985853.759408981</v>
      </c>
      <c r="K2" s="10">
        <f>IFERROR(J2/I2,0)</f>
        <v>0.33492108994752934</v>
      </c>
      <c r="L2" s="10">
        <f>IFERROR(J2/H2-1,0)</f>
        <v>-0.54361833996817122</v>
      </c>
      <c r="M2" t="s">
        <v>15</v>
      </c>
    </row>
    <row r="3" spans="1:13" x14ac:dyDescent="0.35">
      <c r="A3" t="s">
        <v>7</v>
      </c>
      <c r="B3" t="s">
        <v>51</v>
      </c>
      <c r="C3" t="s">
        <v>52</v>
      </c>
      <c r="D3" t="s">
        <v>58</v>
      </c>
      <c r="E3" t="s">
        <v>39</v>
      </c>
      <c r="F3" t="s">
        <v>54</v>
      </c>
      <c r="G3" t="s">
        <v>46</v>
      </c>
      <c r="H3" s="5">
        <f>SUMIFS(Dsource!$N:$N,Dsource!$K:$K,d.salesmanlob!$E3,Dsource!$M:$M,d.salesmanlob!$M3)</f>
        <v>154650944.01873699</v>
      </c>
      <c r="I3" s="5">
        <f>SUMIFS(TargetSalesBTI!$L:$L,TargetSalesBTI!$P:$P,d.salesmanlob!$M3,TargetSalesBTI!$G:$G,d.salesmanlob!$E3)</f>
        <v>205314000</v>
      </c>
      <c r="J3" s="5">
        <f>SUMIFS(Dsource!$O:$O,Dsource!$K:$K,d.salesmanlob!$E3,Dsource!$M:$M,d.salesmanlob!$M3)</f>
        <v>120642159.89648011</v>
      </c>
      <c r="K3" s="10">
        <f t="shared" ref="K3:K49" si="0">IFERROR(J3/I3,0)</f>
        <v>0.5875983123239531</v>
      </c>
      <c r="L3" s="10">
        <f t="shared" ref="L3:L49" si="1">IFERROR(J3/H3-1,0)</f>
        <v>-0.21990673473119238</v>
      </c>
      <c r="M3" t="s">
        <v>15</v>
      </c>
    </row>
    <row r="4" spans="1:13" x14ac:dyDescent="0.35">
      <c r="A4" t="s">
        <v>7</v>
      </c>
      <c r="B4" t="s">
        <v>51</v>
      </c>
      <c r="C4" t="s">
        <v>52</v>
      </c>
      <c r="D4" t="s">
        <v>59</v>
      </c>
      <c r="E4" t="s">
        <v>41</v>
      </c>
      <c r="F4" t="s">
        <v>54</v>
      </c>
      <c r="G4" t="s">
        <v>46</v>
      </c>
      <c r="H4" s="5">
        <f>SUMIFS(Dsource!$N:$N,Dsource!$K:$K,d.salesmanlob!$E4,Dsource!$M:$M,d.salesmanlob!$M4)</f>
        <v>115943047.310158</v>
      </c>
      <c r="I4" s="5">
        <f>SUMIFS(TargetSalesBTI!$L:$L,TargetSalesBTI!$P:$P,d.salesmanlob!$M4,TargetSalesBTI!$G:$G,d.salesmanlob!$E4)</f>
        <v>117564000</v>
      </c>
      <c r="J4" s="5">
        <f>SUMIFS(Dsource!$O:$O,Dsource!$K:$K,d.salesmanlob!$E4,Dsource!$M:$M,d.salesmanlob!$M4)</f>
        <v>94979186.570229009</v>
      </c>
      <c r="K4" s="10">
        <f t="shared" si="0"/>
        <v>0.80789345862873851</v>
      </c>
      <c r="L4" s="10">
        <f t="shared" si="1"/>
        <v>-0.18081171080357061</v>
      </c>
      <c r="M4" t="s">
        <v>15</v>
      </c>
    </row>
    <row r="5" spans="1:13" x14ac:dyDescent="0.35">
      <c r="A5" t="s">
        <v>7</v>
      </c>
      <c r="B5" t="s">
        <v>51</v>
      </c>
      <c r="C5" t="s">
        <v>52</v>
      </c>
      <c r="D5" t="s">
        <v>60</v>
      </c>
      <c r="E5" t="s">
        <v>40</v>
      </c>
      <c r="F5" t="s">
        <v>54</v>
      </c>
      <c r="G5" t="s">
        <v>46</v>
      </c>
      <c r="H5" s="5">
        <f>SUMIFS(Dsource!$N:$N,Dsource!$K:$K,d.salesmanlob!$E5,Dsource!$M:$M,d.salesmanlob!$M5)</f>
        <v>134054831.284693</v>
      </c>
      <c r="I5" s="5">
        <f>SUMIFS(TargetSalesBTI!$L:$L,TargetSalesBTI!$P:$P,d.salesmanlob!$M5,TargetSalesBTI!$G:$G,d.salesmanlob!$E5)</f>
        <v>165164000</v>
      </c>
      <c r="J5" s="5">
        <f>SUMIFS(Dsource!$O:$O,Dsource!$K:$K,d.salesmanlob!$E5,Dsource!$M:$M,d.salesmanlob!$M5)</f>
        <v>83952426.113516882</v>
      </c>
      <c r="K5" s="10">
        <f t="shared" si="0"/>
        <v>0.50829736573052775</v>
      </c>
      <c r="L5" s="10">
        <f t="shared" si="1"/>
        <v>-0.37374561357489133</v>
      </c>
      <c r="M5" t="s">
        <v>15</v>
      </c>
    </row>
    <row r="6" spans="1:13" x14ac:dyDescent="0.35">
      <c r="A6" t="s">
        <v>7</v>
      </c>
      <c r="B6" t="s">
        <v>51</v>
      </c>
      <c r="C6" t="s">
        <v>52</v>
      </c>
      <c r="D6" t="s">
        <v>61</v>
      </c>
      <c r="E6" t="s">
        <v>38</v>
      </c>
      <c r="F6" t="s">
        <v>54</v>
      </c>
      <c r="G6" t="s">
        <v>46</v>
      </c>
      <c r="H6" s="5">
        <f>SUMIFS(Dsource!$N:$N,Dsource!$K:$K,d.salesmanlob!$E6,Dsource!$M:$M,d.salesmanlob!$M6)</f>
        <v>64655793.515380658</v>
      </c>
      <c r="I6" s="5">
        <f>SUMIFS(TargetSalesBTI!$L:$L,TargetSalesBTI!$P:$P,d.salesmanlob!$M6,TargetSalesBTI!$G:$G,d.salesmanlob!$E6)</f>
        <v>105314000</v>
      </c>
      <c r="J6" s="5">
        <f>SUMIFS(Dsource!$O:$O,Dsource!$K:$K,d.salesmanlob!$E6,Dsource!$M:$M,d.salesmanlob!$M6)</f>
        <v>47793334.347455107</v>
      </c>
      <c r="K6" s="10">
        <f t="shared" si="0"/>
        <v>0.45381748245679687</v>
      </c>
      <c r="L6" s="10">
        <f t="shared" si="1"/>
        <v>-0.26080352975505938</v>
      </c>
      <c r="M6" t="s">
        <v>15</v>
      </c>
    </row>
    <row r="7" spans="1:13" x14ac:dyDescent="0.35">
      <c r="A7" t="s">
        <v>7</v>
      </c>
      <c r="B7" t="s">
        <v>51</v>
      </c>
      <c r="C7" t="s">
        <v>52</v>
      </c>
      <c r="D7" t="s">
        <v>62</v>
      </c>
      <c r="E7" t="s">
        <v>42</v>
      </c>
      <c r="F7" t="s">
        <v>63</v>
      </c>
      <c r="G7" t="s">
        <v>47</v>
      </c>
      <c r="H7" s="5">
        <f>SUMIFS(Dsource!$N:$N,Dsource!$K:$K,d.salesmanlob!$E7,Dsource!$M:$M,d.salesmanlob!$M7)</f>
        <v>37643028.709056973</v>
      </c>
      <c r="I7" s="5">
        <f>SUMIFS(TargetSalesBTI!$L:$L,TargetSalesBTI!$P:$P,d.salesmanlob!$M7,TargetSalesBTI!$G:$G,d.salesmanlob!$E7)</f>
        <v>43564000</v>
      </c>
      <c r="J7" s="5">
        <f>SUMIFS(Dsource!$O:$O,Dsource!$K:$K,d.salesmanlob!$E7,Dsource!$M:$M,d.salesmanlob!$M7)</f>
        <v>34434320.634651072</v>
      </c>
      <c r="K7" s="10">
        <f t="shared" si="0"/>
        <v>0.79043064536431629</v>
      </c>
      <c r="L7" s="10">
        <f t="shared" si="1"/>
        <v>-8.5240433207593669E-2</v>
      </c>
      <c r="M7" t="s">
        <v>15</v>
      </c>
    </row>
    <row r="8" spans="1:13" x14ac:dyDescent="0.35">
      <c r="A8" t="s">
        <v>7</v>
      </c>
      <c r="B8" t="s">
        <v>51</v>
      </c>
      <c r="C8" t="s">
        <v>52</v>
      </c>
      <c r="D8" t="s">
        <v>53</v>
      </c>
      <c r="E8" t="s">
        <v>37</v>
      </c>
      <c r="F8" t="s">
        <v>54</v>
      </c>
      <c r="G8" t="s">
        <v>46</v>
      </c>
      <c r="H8" s="5">
        <f>SUMIFS(Dsource!$N:$N,Dsource!$K:$K,d.salesmanlob!$E8,Dsource!$M:$M,d.salesmanlob!$M8)</f>
        <v>68189262.487884656</v>
      </c>
      <c r="I8" s="5">
        <f>SUMIFS(TargetSalesBTI!$L:$L,TargetSalesBTI!$P:$P,d.salesmanlob!$M8,TargetSalesBTI!$G:$G,d.salesmanlob!$E8)</f>
        <v>72100000</v>
      </c>
      <c r="J8" s="5">
        <f>SUMIFS(Dsource!$O:$O,Dsource!$K:$K,d.salesmanlob!$E8,Dsource!$M:$M,d.salesmanlob!$M8)</f>
        <v>32399953.30319098</v>
      </c>
      <c r="K8" s="10">
        <f t="shared" si="0"/>
        <v>0.44937521918434092</v>
      </c>
      <c r="L8" s="10">
        <f t="shared" si="1"/>
        <v>-0.5248525629831009</v>
      </c>
      <c r="M8" t="s">
        <v>14</v>
      </c>
    </row>
    <row r="9" spans="1:13" x14ac:dyDescent="0.35">
      <c r="A9" t="s">
        <v>7</v>
      </c>
      <c r="B9" t="s">
        <v>51</v>
      </c>
      <c r="C9" t="s">
        <v>52</v>
      </c>
      <c r="D9" t="s">
        <v>58</v>
      </c>
      <c r="E9" t="s">
        <v>39</v>
      </c>
      <c r="F9" t="s">
        <v>54</v>
      </c>
      <c r="G9" t="s">
        <v>46</v>
      </c>
      <c r="H9" s="5">
        <f>SUMIFS(Dsource!$N:$N,Dsource!$K:$K,d.salesmanlob!$E9,Dsource!$M:$M,d.salesmanlob!$M9)</f>
        <v>30494893.47879434</v>
      </c>
      <c r="I9" s="5">
        <f>SUMIFS(TargetSalesBTI!$L:$L,TargetSalesBTI!$P:$P,d.salesmanlob!$M9,TargetSalesBTI!$G:$G,d.salesmanlob!$E9)</f>
        <v>40100000</v>
      </c>
      <c r="J9" s="5">
        <f>SUMIFS(Dsource!$O:$O,Dsource!$K:$K,d.salesmanlob!$E9,Dsource!$M:$M,d.salesmanlob!$M9)</f>
        <v>15450539.040869001</v>
      </c>
      <c r="K9" s="10">
        <f t="shared" si="0"/>
        <v>0.38530022545807985</v>
      </c>
      <c r="L9" s="10">
        <f t="shared" si="1"/>
        <v>-0.49334012097425239</v>
      </c>
      <c r="M9" t="s">
        <v>14</v>
      </c>
    </row>
    <row r="10" spans="1:13" x14ac:dyDescent="0.35">
      <c r="A10" t="s">
        <v>7</v>
      </c>
      <c r="B10" t="s">
        <v>51</v>
      </c>
      <c r="C10" t="s">
        <v>52</v>
      </c>
      <c r="D10" t="s">
        <v>59</v>
      </c>
      <c r="E10" t="s">
        <v>41</v>
      </c>
      <c r="F10" t="s">
        <v>54</v>
      </c>
      <c r="G10" t="s">
        <v>46</v>
      </c>
      <c r="H10" s="5">
        <f>SUMIFS(Dsource!$N:$N,Dsource!$K:$K,d.salesmanlob!$E10,Dsource!$M:$M,d.salesmanlob!$M10)</f>
        <v>30807686.953566339</v>
      </c>
      <c r="I10" s="5">
        <f>SUMIFS(TargetSalesBTI!$L:$L,TargetSalesBTI!$P:$P,d.salesmanlob!$M10,TargetSalesBTI!$G:$G,d.salesmanlob!$E10)</f>
        <v>34400000</v>
      </c>
      <c r="J10" s="5">
        <f>SUMIFS(Dsource!$O:$O,Dsource!$K:$K,d.salesmanlob!$E10,Dsource!$M:$M,d.salesmanlob!$M10)</f>
        <v>14080584.136011992</v>
      </c>
      <c r="K10" s="10">
        <f t="shared" si="0"/>
        <v>0.40931930627941837</v>
      </c>
      <c r="L10" s="10">
        <f t="shared" si="1"/>
        <v>-0.54295224574196721</v>
      </c>
      <c r="M10" t="s">
        <v>14</v>
      </c>
    </row>
    <row r="11" spans="1:13" x14ac:dyDescent="0.35">
      <c r="A11" t="s">
        <v>7</v>
      </c>
      <c r="B11" t="s">
        <v>51</v>
      </c>
      <c r="C11" t="s">
        <v>52</v>
      </c>
      <c r="D11" t="s">
        <v>60</v>
      </c>
      <c r="E11" t="s">
        <v>40</v>
      </c>
      <c r="F11" t="s">
        <v>54</v>
      </c>
      <c r="G11" t="s">
        <v>46</v>
      </c>
      <c r="H11" s="5">
        <f>SUMIFS(Dsource!$N:$N,Dsource!$K:$K,d.salesmanlob!$E11,Dsource!$M:$M,d.salesmanlob!$M11)</f>
        <v>24745253.523156997</v>
      </c>
      <c r="I11" s="5">
        <f>SUMIFS(TargetSalesBTI!$L:$L,TargetSalesBTI!$P:$P,d.salesmanlob!$M11,TargetSalesBTI!$G:$G,d.salesmanlob!$E11)</f>
        <v>26500000</v>
      </c>
      <c r="J11" s="5">
        <f>SUMIFS(Dsource!$O:$O,Dsource!$K:$K,d.salesmanlob!$E11,Dsource!$M:$M,d.salesmanlob!$M11)</f>
        <v>12719593.139524003</v>
      </c>
      <c r="K11" s="10">
        <f t="shared" si="0"/>
        <v>0.47998464677449071</v>
      </c>
      <c r="L11" s="10">
        <f t="shared" si="1"/>
        <v>-0.48597846744141016</v>
      </c>
      <c r="M11" t="s">
        <v>14</v>
      </c>
    </row>
    <row r="12" spans="1:13" x14ac:dyDescent="0.35">
      <c r="A12" t="s">
        <v>7</v>
      </c>
      <c r="B12" t="s">
        <v>51</v>
      </c>
      <c r="C12" t="s">
        <v>52</v>
      </c>
      <c r="D12" t="s">
        <v>61</v>
      </c>
      <c r="E12" t="s">
        <v>38</v>
      </c>
      <c r="F12" t="s">
        <v>54</v>
      </c>
      <c r="G12" t="s">
        <v>46</v>
      </c>
      <c r="H12" s="5">
        <f>SUMIFS(Dsource!$N:$N,Dsource!$K:$K,d.salesmanlob!$E12,Dsource!$M:$M,d.salesmanlob!$M12)</f>
        <v>11443077.020619996</v>
      </c>
      <c r="I12" s="5">
        <f>SUMIFS(TargetSalesBTI!$L:$L,TargetSalesBTI!$P:$P,d.salesmanlob!$M12,TargetSalesBTI!$G:$G,d.salesmanlob!$E12)</f>
        <v>16600000</v>
      </c>
      <c r="J12" s="5">
        <f>SUMIFS(Dsource!$O:$O,Dsource!$K:$K,d.salesmanlob!$E12,Dsource!$M:$M,d.salesmanlob!$M12)</f>
        <v>13084502.950325003</v>
      </c>
      <c r="K12" s="10">
        <f t="shared" si="0"/>
        <v>0.78822306929668695</v>
      </c>
      <c r="L12" s="10">
        <f t="shared" si="1"/>
        <v>0.14344270572916873</v>
      </c>
      <c r="M12" t="s">
        <v>14</v>
      </c>
    </row>
    <row r="13" spans="1:13" x14ac:dyDescent="0.35">
      <c r="A13" t="s">
        <v>7</v>
      </c>
      <c r="B13" t="s">
        <v>51</v>
      </c>
      <c r="C13" t="s">
        <v>52</v>
      </c>
      <c r="D13" t="s">
        <v>62</v>
      </c>
      <c r="E13" t="s">
        <v>42</v>
      </c>
      <c r="F13" t="s">
        <v>63</v>
      </c>
      <c r="G13" t="s">
        <v>47</v>
      </c>
      <c r="H13" s="5">
        <f>SUMIFS(Dsource!$N:$N,Dsource!$K:$K,d.salesmanlob!$E13,Dsource!$M:$M,d.salesmanlob!$M13)</f>
        <v>11312114.979593335</v>
      </c>
      <c r="I13" s="5">
        <f>SUMIFS(TargetSalesBTI!$L:$L,TargetSalesBTI!$P:$P,d.salesmanlob!$M13,TargetSalesBTI!$G:$G,d.salesmanlob!$E13)</f>
        <v>12000000</v>
      </c>
      <c r="J13" s="5">
        <f>SUMIFS(Dsource!$O:$O,Dsource!$K:$K,d.salesmanlob!$E13,Dsource!$M:$M,d.salesmanlob!$M13)</f>
        <v>7921033.948530999</v>
      </c>
      <c r="K13" s="10">
        <f t="shared" si="0"/>
        <v>0.66008616237758322</v>
      </c>
      <c r="L13" s="10">
        <f t="shared" si="1"/>
        <v>-0.29977427184745986</v>
      </c>
      <c r="M13" t="s">
        <v>14</v>
      </c>
    </row>
    <row r="14" spans="1:13" x14ac:dyDescent="0.35">
      <c r="A14" t="s">
        <v>7</v>
      </c>
      <c r="B14" t="s">
        <v>51</v>
      </c>
      <c r="C14" t="s">
        <v>52</v>
      </c>
      <c r="D14" t="s">
        <v>53</v>
      </c>
      <c r="E14" t="s">
        <v>37</v>
      </c>
      <c r="F14" t="s">
        <v>54</v>
      </c>
      <c r="G14" t="s">
        <v>46</v>
      </c>
      <c r="H14" s="5">
        <f>SUMIFS(Dsource!$N:$N,Dsource!$K:$K,d.salesmanlob!$E14,Dsource!$M:$M,d.salesmanlob!$M14)</f>
        <v>615024274.27389717</v>
      </c>
      <c r="I14" s="5">
        <f>SUMIFS(TargetSalesBTI!$L:$L,TargetSalesBTI!$P:$P,d.salesmanlob!$M14,TargetSalesBTI!$G:$G,d.salesmanlob!$E14)</f>
        <v>618000000</v>
      </c>
      <c r="J14" s="5">
        <f>SUMIFS(Dsource!$O:$O,Dsource!$K:$K,d.salesmanlob!$E14,Dsource!$M:$M,d.salesmanlob!$M14)</f>
        <v>338522357.49910802</v>
      </c>
      <c r="K14" s="10">
        <f t="shared" si="0"/>
        <v>0.54777080501473785</v>
      </c>
      <c r="L14" s="10">
        <f t="shared" si="1"/>
        <v>-0.44957886760035548</v>
      </c>
      <c r="M14" t="s">
        <v>13</v>
      </c>
    </row>
    <row r="15" spans="1:13" x14ac:dyDescent="0.35">
      <c r="A15" t="s">
        <v>7</v>
      </c>
      <c r="B15" t="s">
        <v>51</v>
      </c>
      <c r="C15" t="s">
        <v>52</v>
      </c>
      <c r="D15" t="s">
        <v>58</v>
      </c>
      <c r="E15" t="s">
        <v>39</v>
      </c>
      <c r="F15" t="s">
        <v>54</v>
      </c>
      <c r="G15" t="s">
        <v>46</v>
      </c>
      <c r="H15" s="5">
        <f>SUMIFS(Dsource!$N:$N,Dsource!$K:$K,d.salesmanlob!$E15,Dsource!$M:$M,d.salesmanlob!$M15)</f>
        <v>305984619.0209257</v>
      </c>
      <c r="I15" s="5">
        <f>SUMIFS(TargetSalesBTI!$L:$L,TargetSalesBTI!$P:$P,d.salesmanlob!$M15,TargetSalesBTI!$G:$G,d.salesmanlob!$E15)</f>
        <v>253250000</v>
      </c>
      <c r="J15" s="5">
        <f>SUMIFS(Dsource!$O:$O,Dsource!$K:$K,d.salesmanlob!$E15,Dsource!$M:$M,d.salesmanlob!$M15)</f>
        <v>205329521.58069721</v>
      </c>
      <c r="K15" s="10">
        <f t="shared" si="0"/>
        <v>0.81077797267797513</v>
      </c>
      <c r="L15" s="10">
        <f t="shared" si="1"/>
        <v>-0.32895476172070237</v>
      </c>
      <c r="M15" t="s">
        <v>13</v>
      </c>
    </row>
    <row r="16" spans="1:13" x14ac:dyDescent="0.35">
      <c r="A16" t="s">
        <v>7</v>
      </c>
      <c r="B16" t="s">
        <v>51</v>
      </c>
      <c r="C16" t="s">
        <v>52</v>
      </c>
      <c r="D16" t="s">
        <v>59</v>
      </c>
      <c r="E16" t="s">
        <v>41</v>
      </c>
      <c r="F16" t="s">
        <v>54</v>
      </c>
      <c r="G16" t="s">
        <v>46</v>
      </c>
      <c r="H16" s="5">
        <f>SUMIFS(Dsource!$N:$N,Dsource!$K:$K,d.salesmanlob!$E16,Dsource!$M:$M,d.salesmanlob!$M16)</f>
        <v>303145694.57543349</v>
      </c>
      <c r="I16" s="5">
        <f>SUMIFS(TargetSalesBTI!$L:$L,TargetSalesBTI!$P:$P,d.salesmanlob!$M16,TargetSalesBTI!$G:$G,d.salesmanlob!$E16)</f>
        <v>308800000</v>
      </c>
      <c r="J16" s="5">
        <f>SUMIFS(Dsource!$O:$O,Dsource!$K:$K,d.salesmanlob!$E16,Dsource!$M:$M,d.salesmanlob!$M16)</f>
        <v>210384259.96096101</v>
      </c>
      <c r="K16" s="10">
        <f t="shared" si="0"/>
        <v>0.68129617863005509</v>
      </c>
      <c r="L16" s="10">
        <f t="shared" si="1"/>
        <v>-0.30599621328743665</v>
      </c>
      <c r="M16" t="s">
        <v>13</v>
      </c>
    </row>
    <row r="17" spans="1:13" x14ac:dyDescent="0.35">
      <c r="A17" t="s">
        <v>7</v>
      </c>
      <c r="B17" t="s">
        <v>51</v>
      </c>
      <c r="C17" t="s">
        <v>52</v>
      </c>
      <c r="D17" t="s">
        <v>60</v>
      </c>
      <c r="E17" t="s">
        <v>40</v>
      </c>
      <c r="F17" t="s">
        <v>54</v>
      </c>
      <c r="G17" t="s">
        <v>46</v>
      </c>
      <c r="H17" s="5">
        <f>SUMIFS(Dsource!$N:$N,Dsource!$K:$K,d.salesmanlob!$E17,Dsource!$M:$M,d.salesmanlob!$M17)</f>
        <v>282687387.9404797</v>
      </c>
      <c r="I17" s="5">
        <f>SUMIFS(TargetSalesBTI!$L:$L,TargetSalesBTI!$P:$P,d.salesmanlob!$M17,TargetSalesBTI!$G:$G,d.salesmanlob!$E17)</f>
        <v>274500000</v>
      </c>
      <c r="J17" s="5">
        <f>SUMIFS(Dsource!$O:$O,Dsource!$K:$K,d.salesmanlob!$E17,Dsource!$M:$M,d.salesmanlob!$M17)</f>
        <v>158415449.95042413</v>
      </c>
      <c r="K17" s="10">
        <f t="shared" si="0"/>
        <v>0.5771054643002701</v>
      </c>
      <c r="L17" s="10">
        <f t="shared" si="1"/>
        <v>-0.43960906390426313</v>
      </c>
      <c r="M17" t="s">
        <v>13</v>
      </c>
    </row>
    <row r="18" spans="1:13" x14ac:dyDescent="0.35">
      <c r="A18" t="s">
        <v>7</v>
      </c>
      <c r="B18" t="s">
        <v>51</v>
      </c>
      <c r="C18" t="s">
        <v>52</v>
      </c>
      <c r="D18" t="s">
        <v>61</v>
      </c>
      <c r="E18" t="s">
        <v>38</v>
      </c>
      <c r="F18" t="s">
        <v>54</v>
      </c>
      <c r="G18" t="s">
        <v>46</v>
      </c>
      <c r="H18" s="5">
        <f>SUMIFS(Dsource!$N:$N,Dsource!$K:$K,d.salesmanlob!$E18,Dsource!$M:$M,d.salesmanlob!$M18)</f>
        <v>146857176.64144662</v>
      </c>
      <c r="I18" s="5">
        <f>SUMIFS(TargetSalesBTI!$L:$L,TargetSalesBTI!$P:$P,d.salesmanlob!$M18,TargetSalesBTI!$G:$G,d.salesmanlob!$E18)</f>
        <v>223250000</v>
      </c>
      <c r="J18" s="5">
        <f>SUMIFS(Dsource!$O:$O,Dsource!$K:$K,d.salesmanlob!$E18,Dsource!$M:$M,d.salesmanlob!$M18)</f>
        <v>171105934.06939659</v>
      </c>
      <c r="K18" s="10">
        <f t="shared" si="0"/>
        <v>0.7664319555180138</v>
      </c>
      <c r="L18" s="10">
        <f t="shared" si="1"/>
        <v>0.16511796006506074</v>
      </c>
      <c r="M18" t="s">
        <v>13</v>
      </c>
    </row>
    <row r="19" spans="1:13" x14ac:dyDescent="0.35">
      <c r="A19" t="s">
        <v>7</v>
      </c>
      <c r="B19" t="s">
        <v>51</v>
      </c>
      <c r="C19" t="s">
        <v>52</v>
      </c>
      <c r="D19" t="s">
        <v>62</v>
      </c>
      <c r="E19" t="s">
        <v>42</v>
      </c>
      <c r="F19" t="s">
        <v>63</v>
      </c>
      <c r="G19" t="s">
        <v>47</v>
      </c>
      <c r="H19" s="5">
        <f>SUMIFS(Dsource!$N:$N,Dsource!$K:$K,d.salesmanlob!$E19,Dsource!$M:$M,d.salesmanlob!$M19)</f>
        <v>128796712.27061236</v>
      </c>
      <c r="I19" s="5">
        <f>SUMIFS(TargetSalesBTI!$L:$L,TargetSalesBTI!$P:$P,d.salesmanlob!$M19,TargetSalesBTI!$G:$G,d.salesmanlob!$E19)</f>
        <v>139350000</v>
      </c>
      <c r="J19" s="5">
        <f>SUMIFS(Dsource!$O:$O,Dsource!$K:$K,d.salesmanlob!$E19,Dsource!$M:$M,d.salesmanlob!$M19)</f>
        <v>79753737.406491041</v>
      </c>
      <c r="K19" s="10">
        <f t="shared" si="0"/>
        <v>0.57232678440251916</v>
      </c>
      <c r="L19" s="10">
        <f t="shared" si="1"/>
        <v>-0.38077815807190829</v>
      </c>
      <c r="M19" t="s">
        <v>13</v>
      </c>
    </row>
    <row r="20" spans="1:13" x14ac:dyDescent="0.35">
      <c r="A20" t="s">
        <v>7</v>
      </c>
      <c r="B20" t="s">
        <v>51</v>
      </c>
      <c r="C20" t="s">
        <v>52</v>
      </c>
      <c r="D20" t="s">
        <v>53</v>
      </c>
      <c r="E20" t="s">
        <v>37</v>
      </c>
      <c r="F20" t="s">
        <v>54</v>
      </c>
      <c r="G20" t="s">
        <v>46</v>
      </c>
      <c r="H20" s="5">
        <f>SUMIFS(Dsource!$N:$N,Dsource!$K:$K,d.salesmanlob!$E20,Dsource!$M:$M,d.salesmanlob!$M20)</f>
        <v>391014.38936700003</v>
      </c>
      <c r="I20" s="5">
        <f>SUMIFS(TargetSalesBTI!$L:$L,TargetSalesBTI!$P:$P,d.salesmanlob!$M20,TargetSalesBTI!$G:$G,d.salesmanlob!$E20)</f>
        <v>2650000</v>
      </c>
      <c r="J20" s="5">
        <f>SUMIFS(Dsource!$O:$O,Dsource!$K:$K,d.salesmanlob!$E20,Dsource!$M:$M,d.salesmanlob!$M20)</f>
        <v>26431.53</v>
      </c>
      <c r="K20" s="10">
        <f t="shared" si="0"/>
        <v>9.9741622641509424E-3</v>
      </c>
      <c r="L20" s="10">
        <f t="shared" si="1"/>
        <v>-0.93240266670802296</v>
      </c>
      <c r="M20" t="s">
        <v>17</v>
      </c>
    </row>
    <row r="21" spans="1:13" x14ac:dyDescent="0.35">
      <c r="A21" t="s">
        <v>7</v>
      </c>
      <c r="B21" t="s">
        <v>51</v>
      </c>
      <c r="C21" t="s">
        <v>52</v>
      </c>
      <c r="D21" t="s">
        <v>58</v>
      </c>
      <c r="E21" t="s">
        <v>39</v>
      </c>
      <c r="F21" t="s">
        <v>54</v>
      </c>
      <c r="G21" t="s">
        <v>46</v>
      </c>
      <c r="H21" s="5">
        <f>SUMIFS(Dsource!$N:$N,Dsource!$K:$K,d.salesmanlob!$E21,Dsource!$M:$M,d.salesmanlob!$M21)</f>
        <v>311411.38197933335</v>
      </c>
      <c r="I21" s="5">
        <f>SUMIFS(TargetSalesBTI!$L:$L,TargetSalesBTI!$P:$P,d.salesmanlob!$M21,TargetSalesBTI!$G:$G,d.salesmanlob!$E21)</f>
        <v>650000</v>
      </c>
      <c r="J21" s="5">
        <f>SUMIFS(Dsource!$O:$O,Dsource!$K:$K,d.salesmanlob!$E21,Dsource!$M:$M,d.salesmanlob!$M21)</f>
        <v>44053.15</v>
      </c>
      <c r="K21" s="10">
        <f t="shared" si="0"/>
        <v>6.7774076923076923E-2</v>
      </c>
      <c r="L21" s="10">
        <f t="shared" si="1"/>
        <v>-0.85853712308137931</v>
      </c>
      <c r="M21" t="s">
        <v>17</v>
      </c>
    </row>
    <row r="22" spans="1:13" x14ac:dyDescent="0.35">
      <c r="A22" t="s">
        <v>7</v>
      </c>
      <c r="B22" t="s">
        <v>51</v>
      </c>
      <c r="C22" t="s">
        <v>52</v>
      </c>
      <c r="D22" t="s">
        <v>59</v>
      </c>
      <c r="E22" t="s">
        <v>41</v>
      </c>
      <c r="F22" t="s">
        <v>54</v>
      </c>
      <c r="G22" t="s">
        <v>46</v>
      </c>
      <c r="H22" s="5">
        <f>SUMIFS(Dsource!$N:$N,Dsource!$K:$K,d.salesmanlob!$E22,Dsource!$M:$M,d.salesmanlob!$M22)</f>
        <v>326828.78234133334</v>
      </c>
      <c r="I22" s="5">
        <f>SUMIFS(TargetSalesBTI!$L:$L,TargetSalesBTI!$P:$P,d.salesmanlob!$M22,TargetSalesBTI!$G:$G,d.salesmanlob!$E22)</f>
        <v>650000</v>
      </c>
      <c r="J22" s="5">
        <f>SUMIFS(Dsource!$O:$O,Dsource!$K:$K,d.salesmanlob!$E22,Dsource!$M:$M,d.salesmanlob!$M22)</f>
        <v>26431.53</v>
      </c>
      <c r="K22" s="10">
        <f t="shared" si="0"/>
        <v>4.0663892307692309E-2</v>
      </c>
      <c r="L22" s="10">
        <f t="shared" si="1"/>
        <v>-0.91912728796206378</v>
      </c>
      <c r="M22" t="s">
        <v>17</v>
      </c>
    </row>
    <row r="23" spans="1:13" x14ac:dyDescent="0.35">
      <c r="A23" t="s">
        <v>7</v>
      </c>
      <c r="B23" t="s">
        <v>51</v>
      </c>
      <c r="C23" t="s">
        <v>52</v>
      </c>
      <c r="D23" t="s">
        <v>60</v>
      </c>
      <c r="E23" t="s">
        <v>40</v>
      </c>
      <c r="F23" t="s">
        <v>54</v>
      </c>
      <c r="G23" t="s">
        <v>46</v>
      </c>
      <c r="H23" s="5">
        <f>SUMIFS(Dsource!$N:$N,Dsource!$K:$K,d.salesmanlob!$E23,Dsource!$M:$M,d.salesmanlob!$M23)</f>
        <v>188888.86666666667</v>
      </c>
      <c r="I23" s="5">
        <f>SUMIFS(TargetSalesBTI!$L:$L,TargetSalesBTI!$P:$P,d.salesmanlob!$M23,TargetSalesBTI!$G:$G,d.salesmanlob!$E23)</f>
        <v>650000</v>
      </c>
      <c r="J23" s="5">
        <f>SUMIFS(Dsource!$O:$O,Dsource!$K:$K,d.salesmanlob!$E23,Dsource!$M:$M,d.salesmanlob!$M23)</f>
        <v>26431.53</v>
      </c>
      <c r="K23" s="10">
        <f t="shared" si="0"/>
        <v>4.0663892307692309E-2</v>
      </c>
      <c r="L23" s="10">
        <f t="shared" si="1"/>
        <v>-0.86006835412568872</v>
      </c>
      <c r="M23" t="s">
        <v>17</v>
      </c>
    </row>
    <row r="24" spans="1:13" x14ac:dyDescent="0.35">
      <c r="A24" t="s">
        <v>7</v>
      </c>
      <c r="B24" t="s">
        <v>51</v>
      </c>
      <c r="C24" t="s">
        <v>52</v>
      </c>
      <c r="D24" t="s">
        <v>61</v>
      </c>
      <c r="E24" t="s">
        <v>38</v>
      </c>
      <c r="F24" t="s">
        <v>54</v>
      </c>
      <c r="G24" t="s">
        <v>46</v>
      </c>
      <c r="H24" s="5">
        <f>SUMIFS(Dsource!$N:$N,Dsource!$K:$K,d.salesmanlob!$E24,Dsource!$M:$M,d.salesmanlob!$M24)</f>
        <v>56156.146666666667</v>
      </c>
      <c r="I24" s="5">
        <f>SUMIFS(TargetSalesBTI!$L:$L,TargetSalesBTI!$P:$P,d.salesmanlob!$M24,TargetSalesBTI!$G:$G,d.salesmanlob!$E24)</f>
        <v>650000</v>
      </c>
      <c r="J24" s="5">
        <f>SUMIFS(Dsource!$O:$O,Dsource!$K:$K,d.salesmanlob!$E24,Dsource!$M:$M,d.salesmanlob!$M24)</f>
        <v>0</v>
      </c>
      <c r="K24" s="10">
        <f t="shared" si="0"/>
        <v>0</v>
      </c>
      <c r="L24" s="10">
        <f t="shared" si="1"/>
        <v>-1</v>
      </c>
      <c r="M24" t="s">
        <v>17</v>
      </c>
    </row>
    <row r="25" spans="1:13" x14ac:dyDescent="0.35">
      <c r="A25" t="s">
        <v>7</v>
      </c>
      <c r="B25" t="s">
        <v>51</v>
      </c>
      <c r="C25" t="s">
        <v>52</v>
      </c>
      <c r="D25" t="s">
        <v>62</v>
      </c>
      <c r="E25" t="s">
        <v>42</v>
      </c>
      <c r="F25" t="s">
        <v>63</v>
      </c>
      <c r="G25" t="s">
        <v>47</v>
      </c>
      <c r="H25" s="5">
        <f>SUMIFS(Dsource!$N:$N,Dsource!$K:$K,d.salesmanlob!$E25,Dsource!$M:$M,d.salesmanlob!$M25)</f>
        <v>336936.90585433337</v>
      </c>
      <c r="I25" s="5">
        <f>SUMIFS(TargetSalesBTI!$L:$L,TargetSalesBTI!$P:$P,d.salesmanlob!$M25,TargetSalesBTI!$G:$G,d.salesmanlob!$E25)</f>
        <v>350000</v>
      </c>
      <c r="J25" s="5">
        <f>SUMIFS(Dsource!$O:$O,Dsource!$K:$K,d.salesmanlob!$E25,Dsource!$M:$M,d.salesmanlob!$M25)</f>
        <v>141322.51</v>
      </c>
      <c r="K25" s="10">
        <f t="shared" si="0"/>
        <v>0.40377860000000004</v>
      </c>
      <c r="L25" s="10">
        <f t="shared" si="1"/>
        <v>-0.58056684339263975</v>
      </c>
      <c r="M25" t="s">
        <v>17</v>
      </c>
    </row>
    <row r="26" spans="1:13" x14ac:dyDescent="0.35">
      <c r="A26" t="s">
        <v>7</v>
      </c>
      <c r="B26" t="s">
        <v>51</v>
      </c>
      <c r="C26" t="s">
        <v>52</v>
      </c>
      <c r="D26" t="s">
        <v>53</v>
      </c>
      <c r="E26" t="s">
        <v>37</v>
      </c>
      <c r="F26" t="s">
        <v>54</v>
      </c>
      <c r="G26" t="s">
        <v>46</v>
      </c>
      <c r="H26" s="5">
        <f>SUMIFS(Dsource!$N:$N,Dsource!$K:$K,d.salesmanlob!$E26,Dsource!$M:$M,d.salesmanlob!$M26)</f>
        <v>8378833.0730539998</v>
      </c>
      <c r="I26" s="5">
        <f>SUMIFS(TargetSalesBTI!$L:$L,TargetSalesBTI!$P:$P,d.salesmanlob!$M26,TargetSalesBTI!$G:$G,d.salesmanlob!$E26)</f>
        <v>10500000</v>
      </c>
      <c r="J26" s="5">
        <f>SUMIFS(Dsource!$O:$O,Dsource!$K:$K,d.salesmanlob!$E26,Dsource!$M:$M,d.salesmanlob!$M26)</f>
        <v>5858704.3021539971</v>
      </c>
      <c r="K26" s="10">
        <f t="shared" si="0"/>
        <v>0.55797183830038066</v>
      </c>
      <c r="L26" s="10">
        <f t="shared" si="1"/>
        <v>-0.30077324001174321</v>
      </c>
      <c r="M26" t="s">
        <v>16</v>
      </c>
    </row>
    <row r="27" spans="1:13" x14ac:dyDescent="0.35">
      <c r="A27" t="s">
        <v>7</v>
      </c>
      <c r="B27" t="s">
        <v>51</v>
      </c>
      <c r="C27" t="s">
        <v>52</v>
      </c>
      <c r="D27" t="s">
        <v>58</v>
      </c>
      <c r="E27" t="s">
        <v>39</v>
      </c>
      <c r="F27" t="s">
        <v>54</v>
      </c>
      <c r="G27" t="s">
        <v>46</v>
      </c>
      <c r="H27" s="5">
        <f>SUMIFS(Dsource!$N:$N,Dsource!$K:$K,d.salesmanlob!$E27,Dsource!$M:$M,d.salesmanlob!$M27)</f>
        <v>5469917.8278883342</v>
      </c>
      <c r="I27" s="5">
        <f>SUMIFS(TargetSalesBTI!$L:$L,TargetSalesBTI!$P:$P,d.salesmanlob!$M27,TargetSalesBTI!$G:$G,d.salesmanlob!$E27)</f>
        <v>4800000</v>
      </c>
      <c r="J27" s="5">
        <f>SUMIFS(Dsource!$O:$O,Dsource!$K:$K,d.salesmanlob!$E27,Dsource!$M:$M,d.salesmanlob!$M27)</f>
        <v>2336730.502696</v>
      </c>
      <c r="K27" s="10">
        <f t="shared" si="0"/>
        <v>0.48681885472833336</v>
      </c>
      <c r="L27" s="10">
        <f t="shared" si="1"/>
        <v>-0.5728033626424518</v>
      </c>
      <c r="M27" t="s">
        <v>16</v>
      </c>
    </row>
    <row r="28" spans="1:13" x14ac:dyDescent="0.35">
      <c r="A28" t="s">
        <v>7</v>
      </c>
      <c r="B28" t="s">
        <v>51</v>
      </c>
      <c r="C28" t="s">
        <v>52</v>
      </c>
      <c r="D28" t="s">
        <v>59</v>
      </c>
      <c r="E28" t="s">
        <v>41</v>
      </c>
      <c r="F28" t="s">
        <v>54</v>
      </c>
      <c r="G28" t="s">
        <v>46</v>
      </c>
      <c r="H28" s="5">
        <f>SUMIFS(Dsource!$N:$N,Dsource!$K:$K,d.salesmanlob!$E28,Dsource!$M:$M,d.salesmanlob!$M28)</f>
        <v>4554895.5633516666</v>
      </c>
      <c r="I28" s="5">
        <f>SUMIFS(TargetSalesBTI!$L:$L,TargetSalesBTI!$P:$P,d.salesmanlob!$M28,TargetSalesBTI!$G:$G,d.salesmanlob!$E28)</f>
        <v>2986000</v>
      </c>
      <c r="J28" s="5">
        <f>SUMIFS(Dsource!$O:$O,Dsource!$K:$K,d.salesmanlob!$E28,Dsource!$M:$M,d.salesmanlob!$M28)</f>
        <v>2164568.3825180004</v>
      </c>
      <c r="K28" s="10">
        <f t="shared" si="0"/>
        <v>0.72490568738044225</v>
      </c>
      <c r="L28" s="10">
        <f t="shared" si="1"/>
        <v>-0.52478199501785538</v>
      </c>
      <c r="M28" t="s">
        <v>16</v>
      </c>
    </row>
    <row r="29" spans="1:13" x14ac:dyDescent="0.35">
      <c r="A29" t="s">
        <v>7</v>
      </c>
      <c r="B29" t="s">
        <v>51</v>
      </c>
      <c r="C29" t="s">
        <v>52</v>
      </c>
      <c r="D29" t="s">
        <v>60</v>
      </c>
      <c r="E29" t="s">
        <v>40</v>
      </c>
      <c r="F29" t="s">
        <v>54</v>
      </c>
      <c r="G29" t="s">
        <v>46</v>
      </c>
      <c r="H29" s="5">
        <f>SUMIFS(Dsource!$N:$N,Dsource!$K:$K,d.salesmanlob!$E29,Dsource!$M:$M,d.salesmanlob!$M29)</f>
        <v>4595218.0902873343</v>
      </c>
      <c r="I29" s="5">
        <f>SUMIFS(TargetSalesBTI!$L:$L,TargetSalesBTI!$P:$P,d.salesmanlob!$M29,TargetSalesBTI!$G:$G,d.salesmanlob!$E29)</f>
        <v>5000000</v>
      </c>
      <c r="J29" s="5">
        <f>SUMIFS(Dsource!$O:$O,Dsource!$K:$K,d.salesmanlob!$E29,Dsource!$M:$M,d.salesmanlob!$M29)</f>
        <v>3342507.0454840017</v>
      </c>
      <c r="K29" s="10">
        <f t="shared" si="0"/>
        <v>0.66850140909680034</v>
      </c>
      <c r="L29" s="10">
        <f t="shared" si="1"/>
        <v>-0.27261188047877871</v>
      </c>
      <c r="M29" t="s">
        <v>16</v>
      </c>
    </row>
    <row r="30" spans="1:13" x14ac:dyDescent="0.35">
      <c r="A30" t="s">
        <v>7</v>
      </c>
      <c r="B30" t="s">
        <v>51</v>
      </c>
      <c r="C30" t="s">
        <v>52</v>
      </c>
      <c r="D30" t="s">
        <v>61</v>
      </c>
      <c r="E30" t="s">
        <v>38</v>
      </c>
      <c r="F30" t="s">
        <v>54</v>
      </c>
      <c r="G30" t="s">
        <v>46</v>
      </c>
      <c r="H30" s="5">
        <f>SUMIFS(Dsource!$N:$N,Dsource!$K:$K,d.salesmanlob!$E30,Dsource!$M:$M,d.salesmanlob!$M30)</f>
        <v>2079990.8771713336</v>
      </c>
      <c r="I30" s="5">
        <f>SUMIFS(TargetSalesBTI!$L:$L,TargetSalesBTI!$P:$P,d.salesmanlob!$M30,TargetSalesBTI!$G:$G,d.salesmanlob!$E30)</f>
        <v>3300000</v>
      </c>
      <c r="J30" s="5">
        <f>SUMIFS(Dsource!$O:$O,Dsource!$K:$K,d.salesmanlob!$E30,Dsource!$M:$M,d.salesmanlob!$M30)</f>
        <v>1595470.1733279999</v>
      </c>
      <c r="K30" s="10">
        <f t="shared" si="0"/>
        <v>0.48347581009939389</v>
      </c>
      <c r="L30" s="10">
        <f t="shared" si="1"/>
        <v>-0.23294366776370368</v>
      </c>
      <c r="M30" t="s">
        <v>16</v>
      </c>
    </row>
    <row r="31" spans="1:13" x14ac:dyDescent="0.35">
      <c r="A31" t="s">
        <v>7</v>
      </c>
      <c r="B31" t="s">
        <v>51</v>
      </c>
      <c r="C31" t="s">
        <v>52</v>
      </c>
      <c r="D31" t="s">
        <v>62</v>
      </c>
      <c r="E31" t="s">
        <v>42</v>
      </c>
      <c r="F31" t="s">
        <v>63</v>
      </c>
      <c r="G31" t="s">
        <v>47</v>
      </c>
      <c r="H31" s="5">
        <f>SUMIFS(Dsource!$N:$N,Dsource!$K:$K,d.salesmanlob!$E31,Dsource!$M:$M,d.salesmanlob!$M31)</f>
        <v>3777961.3344606664</v>
      </c>
      <c r="I31" s="5">
        <f>SUMIFS(TargetSalesBTI!$L:$L,TargetSalesBTI!$P:$P,d.salesmanlob!$M31,TargetSalesBTI!$G:$G,d.salesmanlob!$E31)</f>
        <v>3950000</v>
      </c>
      <c r="J31" s="5">
        <f>SUMIFS(Dsource!$O:$O,Dsource!$K:$K,d.salesmanlob!$E31,Dsource!$M:$M,d.salesmanlob!$M31)</f>
        <v>2051687.2076469993</v>
      </c>
      <c r="K31" s="10">
        <f t="shared" si="0"/>
        <v>0.51941448294860737</v>
      </c>
      <c r="L31" s="10">
        <f t="shared" si="1"/>
        <v>-0.45693271423067816</v>
      </c>
      <c r="M31" t="s">
        <v>16</v>
      </c>
    </row>
    <row r="32" spans="1:13" x14ac:dyDescent="0.35">
      <c r="A32" t="s">
        <v>7</v>
      </c>
      <c r="B32" t="s">
        <v>51</v>
      </c>
      <c r="C32" t="s">
        <v>52</v>
      </c>
      <c r="D32" t="s">
        <v>53</v>
      </c>
      <c r="E32" t="s">
        <v>37</v>
      </c>
      <c r="F32" t="s">
        <v>54</v>
      </c>
      <c r="G32" t="s">
        <v>46</v>
      </c>
      <c r="H32" s="5">
        <f>SUMIFS(Dsource!$N:$N,Dsource!$K:$K,d.salesmanlob!$E32,Dsource!$M:$M,d.salesmanlob!$M32)</f>
        <v>5839882.913333334</v>
      </c>
      <c r="I32" s="5">
        <f>H32/SUMIF($E$32:$E$49,$E32,$H$32:$H$49)*SUMIFS(TargetSalesBTI!$L:$L,TargetSalesBTI!$G:$G,d.salesmanlob!$E32,TargetSalesBTI!$P:$P,"OTHERS")</f>
        <v>2628719.3902504952</v>
      </c>
      <c r="J32" s="5">
        <f>SUMIFS(Dsource!$O:$O,Dsource!$K:$K,d.salesmanlob!$E32,Dsource!$M:$M,d.salesmanlob!$M32)</f>
        <v>4781315.9099999992</v>
      </c>
      <c r="K32" s="10">
        <f t="shared" si="0"/>
        <v>1.818876494666241</v>
      </c>
      <c r="L32" s="10">
        <f t="shared" si="1"/>
        <v>-0.18126510737338009</v>
      </c>
      <c r="M32" t="s">
        <v>18</v>
      </c>
    </row>
    <row r="33" spans="1:13" x14ac:dyDescent="0.35">
      <c r="A33" t="s">
        <v>7</v>
      </c>
      <c r="B33" t="s">
        <v>51</v>
      </c>
      <c r="C33" t="s">
        <v>52</v>
      </c>
      <c r="D33" t="s">
        <v>58</v>
      </c>
      <c r="E33" t="s">
        <v>39</v>
      </c>
      <c r="F33" t="s">
        <v>54</v>
      </c>
      <c r="G33" t="s">
        <v>46</v>
      </c>
      <c r="H33" s="5">
        <f>SUMIFS(Dsource!$N:$N,Dsource!$K:$K,d.salesmanlob!$E33,Dsource!$M:$M,d.salesmanlob!$M33)</f>
        <v>5808490.5133333327</v>
      </c>
      <c r="I33" s="5">
        <f>H33/SUMIF($E$32:$E$49,$E33,$H$32:$H$49)*SUMIFS(TargetSalesBTI!$L:$L,TargetSalesBTI!$G:$G,d.salesmanlob!$E33,TargetSalesBTI!$P:$P,"OTHERS")</f>
        <v>3099936.7194973021</v>
      </c>
      <c r="J33" s="5">
        <f>SUMIFS(Dsource!$O:$O,Dsource!$K:$K,d.salesmanlob!$E33,Dsource!$M:$M,d.salesmanlob!$M33)</f>
        <v>6310146.4200000018</v>
      </c>
      <c r="K33" s="10">
        <f t="shared" si="0"/>
        <v>2.0355726555035227</v>
      </c>
      <c r="L33" s="10">
        <f t="shared" si="1"/>
        <v>8.6365968148716554E-2</v>
      </c>
      <c r="M33" t="s">
        <v>18</v>
      </c>
    </row>
    <row r="34" spans="1:13" x14ac:dyDescent="0.35">
      <c r="A34" t="s">
        <v>7</v>
      </c>
      <c r="B34" t="s">
        <v>51</v>
      </c>
      <c r="C34" t="s">
        <v>52</v>
      </c>
      <c r="D34" t="s">
        <v>59</v>
      </c>
      <c r="E34" t="s">
        <v>41</v>
      </c>
      <c r="F34" t="s">
        <v>54</v>
      </c>
      <c r="G34" t="s">
        <v>46</v>
      </c>
      <c r="H34" s="5">
        <f>SUMIFS(Dsource!$N:$N,Dsource!$K:$K,d.salesmanlob!$E34,Dsource!$M:$M,d.salesmanlob!$M34)</f>
        <v>7475176.4466666626</v>
      </c>
      <c r="I34" s="5">
        <f>H34/SUMIF($E$32:$E$49,$E34,$H$32:$H$49)*SUMIFS(TargetSalesBTI!$L:$L,TargetSalesBTI!$G:$G,d.salesmanlob!$E34,TargetSalesBTI!$P:$P,"OTHERS")</f>
        <v>5217809.9392396184</v>
      </c>
      <c r="J34" s="5">
        <f>SUMIFS(Dsource!$O:$O,Dsource!$K:$K,d.salesmanlob!$E34,Dsource!$M:$M,d.salesmanlob!$M34)</f>
        <v>4339594.0600000005</v>
      </c>
      <c r="K34" s="10">
        <f t="shared" si="0"/>
        <v>0.83168879482651326</v>
      </c>
      <c r="L34" s="10">
        <f t="shared" si="1"/>
        <v>-0.41946600311553628</v>
      </c>
      <c r="M34" t="s">
        <v>18</v>
      </c>
    </row>
    <row r="35" spans="1:13" x14ac:dyDescent="0.35">
      <c r="A35" t="s">
        <v>7</v>
      </c>
      <c r="B35" t="s">
        <v>51</v>
      </c>
      <c r="C35" t="s">
        <v>52</v>
      </c>
      <c r="D35" t="s">
        <v>60</v>
      </c>
      <c r="E35" t="s">
        <v>40</v>
      </c>
      <c r="F35" t="s">
        <v>54</v>
      </c>
      <c r="G35" t="s">
        <v>46</v>
      </c>
      <c r="H35" s="5">
        <f>SUMIFS(Dsource!$N:$N,Dsource!$K:$K,d.salesmanlob!$E35,Dsource!$M:$M,d.salesmanlob!$M35)</f>
        <v>3204633.6199999987</v>
      </c>
      <c r="I35" s="5">
        <f>H35/SUMIF($E$32:$E$49,$E35,$H$32:$H$49)*SUMIFS(TargetSalesBTI!$L:$L,TargetSalesBTI!$G:$G,d.salesmanlob!$E35,TargetSalesBTI!$P:$P,"OTHERS")</f>
        <v>1171519.896442947</v>
      </c>
      <c r="J35" s="5">
        <f>SUMIFS(Dsource!$O:$O,Dsource!$K:$K,d.salesmanlob!$E35,Dsource!$M:$M,d.salesmanlob!$M35)</f>
        <v>3666927.6599999992</v>
      </c>
      <c r="K35" s="10">
        <f t="shared" si="0"/>
        <v>3.130060079332659</v>
      </c>
      <c r="L35" s="10">
        <f t="shared" si="1"/>
        <v>0.14425800101292108</v>
      </c>
      <c r="M35" t="s">
        <v>18</v>
      </c>
    </row>
    <row r="36" spans="1:13" x14ac:dyDescent="0.35">
      <c r="A36" t="s">
        <v>7</v>
      </c>
      <c r="B36" t="s">
        <v>51</v>
      </c>
      <c r="C36" t="s">
        <v>52</v>
      </c>
      <c r="D36" t="s">
        <v>61</v>
      </c>
      <c r="E36" t="s">
        <v>38</v>
      </c>
      <c r="F36" t="s">
        <v>54</v>
      </c>
      <c r="G36" t="s">
        <v>46</v>
      </c>
      <c r="H36" s="5">
        <f>SUMIFS(Dsource!$N:$N,Dsource!$K:$K,d.salesmanlob!$E36,Dsource!$M:$M,d.salesmanlob!$M36)</f>
        <v>2078926.8066666673</v>
      </c>
      <c r="I36" s="5">
        <f>H36/SUMIF($E$32:$E$49,$E36,$H$32:$H$49)*SUMIFS(TargetSalesBTI!$L:$L,TargetSalesBTI!$G:$G,d.salesmanlob!$E36,TargetSalesBTI!$P:$P,"OTHERS")</f>
        <v>886000</v>
      </c>
      <c r="J36" s="5">
        <f>SUMIFS(Dsource!$O:$O,Dsource!$K:$K,d.salesmanlob!$E36,Dsource!$M:$M,d.salesmanlob!$M36)</f>
        <v>1830417.77</v>
      </c>
      <c r="K36" s="10">
        <f t="shared" si="0"/>
        <v>2.0659342776523704</v>
      </c>
      <c r="L36" s="10">
        <f t="shared" si="1"/>
        <v>-0.11953717459881352</v>
      </c>
      <c r="M36" t="s">
        <v>18</v>
      </c>
    </row>
    <row r="37" spans="1:13" x14ac:dyDescent="0.35">
      <c r="A37" t="s">
        <v>7</v>
      </c>
      <c r="B37" t="s">
        <v>51</v>
      </c>
      <c r="C37" t="s">
        <v>52</v>
      </c>
      <c r="D37" t="s">
        <v>62</v>
      </c>
      <c r="E37" t="s">
        <v>42</v>
      </c>
      <c r="F37" t="s">
        <v>63</v>
      </c>
      <c r="G37" t="s">
        <v>47</v>
      </c>
      <c r="H37" s="5">
        <f>SUMIFS(Dsource!$N:$N,Dsource!$K:$K,d.salesmanlob!$E37,Dsource!$M:$M,d.salesmanlob!$M37)</f>
        <v>5118219.9166666651</v>
      </c>
      <c r="I37" s="5">
        <f>H37/SUMIF($E$32:$E$49,$E37,$H$32:$H$49)*SUMIFS(TargetSalesBTI!$L:$L,TargetSalesBTI!$G:$G,d.salesmanlob!$E37,TargetSalesBTI!$P:$P,"OTHERS")</f>
        <v>775716.24059568404</v>
      </c>
      <c r="J37" s="5">
        <f>SUMIFS(Dsource!$O:$O,Dsource!$K:$K,d.salesmanlob!$E37,Dsource!$M:$M,d.salesmanlob!$M37)</f>
        <v>4898519.3699999982</v>
      </c>
      <c r="K37" s="10">
        <f t="shared" si="0"/>
        <v>6.3148341025300079</v>
      </c>
      <c r="L37" s="10">
        <f t="shared" si="1"/>
        <v>-4.2925186929003822E-2</v>
      </c>
      <c r="M37" t="s">
        <v>18</v>
      </c>
    </row>
    <row r="38" spans="1:13" x14ac:dyDescent="0.35">
      <c r="A38" t="s">
        <v>7</v>
      </c>
      <c r="B38" t="s">
        <v>51</v>
      </c>
      <c r="C38" t="s">
        <v>52</v>
      </c>
      <c r="D38" t="s">
        <v>53</v>
      </c>
      <c r="E38" t="s">
        <v>37</v>
      </c>
      <c r="F38" t="s">
        <v>54</v>
      </c>
      <c r="G38" t="s">
        <v>46</v>
      </c>
      <c r="H38" s="5">
        <f>SUMIFS(Dsource!$N:$N,Dsource!$K:$K,d.salesmanlob!$E38,Dsource!$M:$M,d.salesmanlob!$M38)</f>
        <v>161081.04999999999</v>
      </c>
      <c r="I38" s="5">
        <f>H38/SUMIF($E$32:$E$49,$E38,$H$32:$H$49)*SUMIFS(TargetSalesBTI!$L:$L,TargetSalesBTI!$G:$G,d.salesmanlob!$E38,TargetSalesBTI!$P:$P,"OTHERS")</f>
        <v>72507.7687037422</v>
      </c>
      <c r="J38" s="5">
        <f>SUMIFS(Dsource!$O:$O,Dsource!$K:$K,d.salesmanlob!$E38,Dsource!$M:$M,d.salesmanlob!$M38)</f>
        <v>149144.04999999999</v>
      </c>
      <c r="K38" s="10">
        <f t="shared" si="0"/>
        <v>2.056938900014758</v>
      </c>
      <c r="L38" s="10">
        <f t="shared" si="1"/>
        <v>-7.410555121164164E-2</v>
      </c>
      <c r="M38" t="s">
        <v>19</v>
      </c>
    </row>
    <row r="39" spans="1:13" x14ac:dyDescent="0.35">
      <c r="A39" t="s">
        <v>7</v>
      </c>
      <c r="B39" t="s">
        <v>51</v>
      </c>
      <c r="C39" t="s">
        <v>52</v>
      </c>
      <c r="D39" t="s">
        <v>58</v>
      </c>
      <c r="E39" t="s">
        <v>39</v>
      </c>
      <c r="F39" t="s">
        <v>54</v>
      </c>
      <c r="G39" t="s">
        <v>46</v>
      </c>
      <c r="H39" s="5">
        <f>SUMIFS(Dsource!$N:$N,Dsource!$K:$K,d.salesmanlob!$E39,Dsource!$M:$M,d.salesmanlob!$M39)</f>
        <v>161260.62999999998</v>
      </c>
      <c r="I39" s="5">
        <f>H39/SUMIF($E$32:$E$49,$E39,$H$32:$H$49)*SUMIFS(TargetSalesBTI!$L:$L,TargetSalesBTI!$G:$G,d.salesmanlob!$E39,TargetSalesBTI!$P:$P,"OTHERS")</f>
        <v>86063.280502698195</v>
      </c>
      <c r="J39" s="5">
        <f>SUMIFS(Dsource!$O:$O,Dsource!$K:$K,d.salesmanlob!$E39,Dsource!$M:$M,d.salesmanlob!$M39)</f>
        <v>13558.55</v>
      </c>
      <c r="K39" s="10">
        <f t="shared" si="0"/>
        <v>0.15754163588471301</v>
      </c>
      <c r="L39" s="10">
        <f t="shared" si="1"/>
        <v>-0.91592151165476654</v>
      </c>
      <c r="M39" t="s">
        <v>19</v>
      </c>
    </row>
    <row r="40" spans="1:13" x14ac:dyDescent="0.35">
      <c r="A40" t="s">
        <v>7</v>
      </c>
      <c r="B40" t="s">
        <v>51</v>
      </c>
      <c r="C40" t="s">
        <v>52</v>
      </c>
      <c r="D40" t="s">
        <v>59</v>
      </c>
      <c r="E40" t="s">
        <v>41</v>
      </c>
      <c r="F40" t="s">
        <v>54</v>
      </c>
      <c r="G40" t="s">
        <v>46</v>
      </c>
      <c r="H40" s="5">
        <f>SUMIFS(Dsource!$N:$N,Dsource!$K:$K,d.salesmanlob!$E40,Dsource!$M:$M,d.salesmanlob!$M40)</f>
        <v>117747.71666666667</v>
      </c>
      <c r="I40" s="5">
        <f>H40/SUMIF($E$32:$E$49,$E40,$H$32:$H$49)*SUMIFS(TargetSalesBTI!$L:$L,TargetSalesBTI!$G:$G,d.salesmanlob!$E40,TargetSalesBTI!$P:$P,"OTHERS")</f>
        <v>82190.060760381253</v>
      </c>
      <c r="J40" s="5">
        <f>SUMIFS(Dsource!$O:$O,Dsource!$K:$K,d.salesmanlob!$E40,Dsource!$M:$M,d.salesmanlob!$M40)</f>
        <v>54234.2</v>
      </c>
      <c r="K40" s="10">
        <f t="shared" si="0"/>
        <v>0.65986324256549223</v>
      </c>
      <c r="L40" s="10">
        <f t="shared" si="1"/>
        <v>-0.53940338262751886</v>
      </c>
      <c r="M40" t="s">
        <v>19</v>
      </c>
    </row>
    <row r="41" spans="1:13" x14ac:dyDescent="0.35">
      <c r="A41" t="s">
        <v>7</v>
      </c>
      <c r="B41" t="s">
        <v>51</v>
      </c>
      <c r="C41" t="s">
        <v>52</v>
      </c>
      <c r="D41" t="s">
        <v>60</v>
      </c>
      <c r="E41" t="s">
        <v>40</v>
      </c>
      <c r="F41" t="s">
        <v>54</v>
      </c>
      <c r="G41" t="s">
        <v>46</v>
      </c>
      <c r="H41" s="5">
        <f>SUMIFS(Dsource!$N:$N,Dsource!$K:$K,d.salesmanlob!$E41,Dsource!$M:$M,d.salesmanlob!$M41)</f>
        <v>39609.593333333331</v>
      </c>
      <c r="I41" s="5">
        <f>H41/SUMIF($E$32:$E$49,$E41,$H$32:$H$49)*SUMIFS(TargetSalesBTI!$L:$L,TargetSalesBTI!$G:$G,d.salesmanlob!$E41,TargetSalesBTI!$P:$P,"OTHERS")</f>
        <v>14480.103557053091</v>
      </c>
      <c r="J41" s="5">
        <f>SUMIFS(Dsource!$O:$O,Dsource!$K:$K,d.salesmanlob!$E41,Dsource!$M:$M,d.salesmanlob!$M41)</f>
        <v>67792.75</v>
      </c>
      <c r="K41" s="10">
        <f t="shared" si="0"/>
        <v>4.6817862685090352</v>
      </c>
      <c r="L41" s="10">
        <f t="shared" si="1"/>
        <v>0.71152350465939329</v>
      </c>
      <c r="M41" t="s">
        <v>19</v>
      </c>
    </row>
    <row r="42" spans="1:13" x14ac:dyDescent="0.35">
      <c r="A42" t="s">
        <v>7</v>
      </c>
      <c r="B42" t="s">
        <v>51</v>
      </c>
      <c r="C42" t="s">
        <v>52</v>
      </c>
      <c r="D42" t="s">
        <v>61</v>
      </c>
      <c r="E42" t="s">
        <v>38</v>
      </c>
      <c r="F42" t="s">
        <v>54</v>
      </c>
      <c r="G42" t="s">
        <v>46</v>
      </c>
      <c r="H42" s="5">
        <f>SUMIFS(Dsource!$N:$N,Dsource!$K:$K,d.salesmanlob!$E42,Dsource!$M:$M,d.salesmanlob!$M42)</f>
        <v>0</v>
      </c>
      <c r="I42" s="5">
        <f>H42/SUMIF($E$32:$E$49,$E42,$H$32:$H$49)*SUMIFS(TargetSalesBTI!$L:$L,TargetSalesBTI!$G:$G,d.salesmanlob!$E42,TargetSalesBTI!$P:$P,"OTHERS")</f>
        <v>0</v>
      </c>
      <c r="J42" s="5">
        <f>SUMIFS(Dsource!$O:$O,Dsource!$K:$K,d.salesmanlob!$E42,Dsource!$M:$M,d.salesmanlob!$M42)</f>
        <v>13558.55</v>
      </c>
      <c r="K42" s="10">
        <f t="shared" si="0"/>
        <v>0</v>
      </c>
      <c r="L42" s="10">
        <f t="shared" si="1"/>
        <v>0</v>
      </c>
      <c r="M42" t="s">
        <v>19</v>
      </c>
    </row>
    <row r="43" spans="1:13" x14ac:dyDescent="0.35">
      <c r="A43" t="s">
        <v>7</v>
      </c>
      <c r="B43" t="s">
        <v>51</v>
      </c>
      <c r="C43" t="s">
        <v>52</v>
      </c>
      <c r="D43" t="s">
        <v>62</v>
      </c>
      <c r="E43" t="s">
        <v>42</v>
      </c>
      <c r="F43" t="s">
        <v>63</v>
      </c>
      <c r="G43" t="s">
        <v>47</v>
      </c>
      <c r="H43" s="5">
        <f>SUMIFS(Dsource!$N:$N,Dsource!$K:$K,d.salesmanlob!$E43,Dsource!$M:$M,d.salesmanlob!$M43)</f>
        <v>67852.83</v>
      </c>
      <c r="I43" s="5">
        <f>H43/SUMIF($E$32:$E$49,$E43,$H$32:$H$49)*SUMIFS(TargetSalesBTI!$L:$L,TargetSalesBTI!$G:$G,d.salesmanlob!$E43,TargetSalesBTI!$P:$P,"OTHERS")</f>
        <v>10283.759404315957</v>
      </c>
      <c r="J43" s="5">
        <f>SUMIFS(Dsource!$O:$O,Dsource!$K:$K,d.salesmanlob!$E43,Dsource!$M:$M,d.salesmanlob!$M43)</f>
        <v>94909.85</v>
      </c>
      <c r="K43" s="10">
        <f t="shared" si="0"/>
        <v>9.2291005913817479</v>
      </c>
      <c r="L43" s="10">
        <f t="shared" si="1"/>
        <v>0.39876037594894731</v>
      </c>
      <c r="M43" t="s">
        <v>19</v>
      </c>
    </row>
    <row r="44" spans="1:13" x14ac:dyDescent="0.35">
      <c r="A44" t="s">
        <v>7</v>
      </c>
      <c r="B44" t="s">
        <v>51</v>
      </c>
      <c r="C44" t="s">
        <v>52</v>
      </c>
      <c r="D44" t="s">
        <v>53</v>
      </c>
      <c r="E44" t="s">
        <v>37</v>
      </c>
      <c r="F44" t="s">
        <v>54</v>
      </c>
      <c r="G44" t="s">
        <v>46</v>
      </c>
      <c r="H44" s="5">
        <f>SUMIFS(Dsource!$N:$N,Dsource!$K:$K,d.salesmanlob!$E44,Dsource!$M:$M,d.salesmanlob!$M44)</f>
        <v>3298526.11</v>
      </c>
      <c r="I44" s="5">
        <f>H44/SUMIF($E$32:$E$49,$E44,$H$32:$H$49)*SUMIFS(TargetSalesBTI!$L:$L,TargetSalesBTI!$G:$G,d.salesmanlob!$E44,TargetSalesBTI!$P:$P,"OTHERS")</f>
        <v>1484772.8410457624</v>
      </c>
      <c r="J44" s="5">
        <f>SUMIFS(Dsource!$O:$O,Dsource!$K:$K,d.salesmanlob!$E44,Dsource!$M:$M,d.salesmanlob!$M44)</f>
        <v>8940354.0099999979</v>
      </c>
      <c r="K44" s="10">
        <f t="shared" si="0"/>
        <v>6.0213614923768972</v>
      </c>
      <c r="L44" s="10">
        <f t="shared" si="1"/>
        <v>1.710408743740397</v>
      </c>
      <c r="M44" t="s">
        <v>20</v>
      </c>
    </row>
    <row r="45" spans="1:13" x14ac:dyDescent="0.35">
      <c r="A45" t="s">
        <v>7</v>
      </c>
      <c r="B45" t="s">
        <v>51</v>
      </c>
      <c r="C45" t="s">
        <v>52</v>
      </c>
      <c r="D45" t="s">
        <v>58</v>
      </c>
      <c r="E45" t="s">
        <v>39</v>
      </c>
      <c r="F45" t="s">
        <v>54</v>
      </c>
      <c r="G45" t="s">
        <v>46</v>
      </c>
      <c r="H45" s="5">
        <f>SUMIFS(Dsource!$N:$N,Dsource!$K:$K,d.salesmanlob!$E45,Dsource!$M:$M,d.salesmanlob!$M45)</f>
        <v>0</v>
      </c>
      <c r="I45" s="5">
        <f>H45/SUMIF($E$32:$E$49,$E45,$H$32:$H$49)*SUMIFS(TargetSalesBTI!$L:$L,TargetSalesBTI!$G:$G,d.salesmanlob!$E45,TargetSalesBTI!$P:$P,"OTHERS")</f>
        <v>0</v>
      </c>
      <c r="J45" s="5">
        <f>SUMIFS(Dsource!$O:$O,Dsource!$K:$K,d.salesmanlob!$E45,Dsource!$M:$M,d.salesmanlob!$M45)</f>
        <v>0</v>
      </c>
      <c r="K45" s="10">
        <f t="shared" si="0"/>
        <v>0</v>
      </c>
      <c r="L45" s="10">
        <f t="shared" si="1"/>
        <v>0</v>
      </c>
      <c r="M45" t="s">
        <v>20</v>
      </c>
    </row>
    <row r="46" spans="1:13" x14ac:dyDescent="0.35">
      <c r="A46" t="s">
        <v>7</v>
      </c>
      <c r="B46" t="s">
        <v>51</v>
      </c>
      <c r="C46" t="s">
        <v>52</v>
      </c>
      <c r="D46" t="s">
        <v>59</v>
      </c>
      <c r="E46" t="s">
        <v>41</v>
      </c>
      <c r="F46" t="s">
        <v>54</v>
      </c>
      <c r="G46" t="s">
        <v>46</v>
      </c>
      <c r="H46" s="5">
        <f>SUMIFS(Dsource!$N:$N,Dsource!$K:$K,d.salesmanlob!$E46,Dsource!$M:$M,d.salesmanlob!$M46)</f>
        <v>0</v>
      </c>
      <c r="I46" s="5">
        <f>H46/SUMIF($E$32:$E$49,$E46,$H$32:$H$49)*SUMIFS(TargetSalesBTI!$L:$L,TargetSalesBTI!$G:$G,d.salesmanlob!$E46,TargetSalesBTI!$P:$P,"OTHERS")</f>
        <v>0</v>
      </c>
      <c r="J46" s="5">
        <f>SUMIFS(Dsource!$O:$O,Dsource!$K:$K,d.salesmanlob!$E46,Dsource!$M:$M,d.salesmanlob!$M46)</f>
        <v>0</v>
      </c>
      <c r="K46" s="10">
        <f t="shared" si="0"/>
        <v>0</v>
      </c>
      <c r="L46" s="10">
        <f t="shared" si="1"/>
        <v>0</v>
      </c>
      <c r="M46" t="s">
        <v>20</v>
      </c>
    </row>
    <row r="47" spans="1:13" x14ac:dyDescent="0.35">
      <c r="A47" t="s">
        <v>7</v>
      </c>
      <c r="B47" t="s">
        <v>51</v>
      </c>
      <c r="C47" t="s">
        <v>52</v>
      </c>
      <c r="D47" t="s">
        <v>60</v>
      </c>
      <c r="E47" t="s">
        <v>40</v>
      </c>
      <c r="F47" t="s">
        <v>54</v>
      </c>
      <c r="G47" t="s">
        <v>46</v>
      </c>
      <c r="H47" s="5">
        <f>SUMIFS(Dsource!$N:$N,Dsource!$K:$K,d.salesmanlob!$E47,Dsource!$M:$M,d.salesmanlob!$M47)</f>
        <v>0</v>
      </c>
      <c r="I47" s="5">
        <f>H47/SUMIF($E$32:$E$49,$E47,$H$32:$H$49)*SUMIFS(TargetSalesBTI!$L:$L,TargetSalesBTI!$G:$G,d.salesmanlob!$E47,TargetSalesBTI!$P:$P,"OTHERS")</f>
        <v>0</v>
      </c>
      <c r="J47" s="5">
        <f>SUMIFS(Dsource!$O:$O,Dsource!$K:$K,d.salesmanlob!$E47,Dsource!$M:$M,d.salesmanlob!$M47)</f>
        <v>0</v>
      </c>
      <c r="K47" s="10">
        <f t="shared" si="0"/>
        <v>0</v>
      </c>
      <c r="L47" s="10">
        <f t="shared" si="1"/>
        <v>0</v>
      </c>
      <c r="M47" t="s">
        <v>20</v>
      </c>
    </row>
    <row r="48" spans="1:13" x14ac:dyDescent="0.35">
      <c r="A48" t="s">
        <v>7</v>
      </c>
      <c r="B48" t="s">
        <v>51</v>
      </c>
      <c r="C48" t="s">
        <v>52</v>
      </c>
      <c r="D48" t="s">
        <v>61</v>
      </c>
      <c r="E48" t="s">
        <v>38</v>
      </c>
      <c r="F48" t="s">
        <v>54</v>
      </c>
      <c r="G48" t="s">
        <v>46</v>
      </c>
      <c r="H48" s="5">
        <f>SUMIFS(Dsource!$N:$N,Dsource!$K:$K,d.salesmanlob!$E48,Dsource!$M:$M,d.salesmanlob!$M48)</f>
        <v>0</v>
      </c>
      <c r="I48" s="5">
        <f>H48/SUMIF($E$32:$E$49,$E48,$H$32:$H$49)*SUMIFS(TargetSalesBTI!$L:$L,TargetSalesBTI!$G:$G,d.salesmanlob!$E48,TargetSalesBTI!$P:$P,"OTHERS")</f>
        <v>0</v>
      </c>
      <c r="J48" s="5">
        <f>SUMIFS(Dsource!$O:$O,Dsource!$K:$K,d.salesmanlob!$E48,Dsource!$M:$M,d.salesmanlob!$M48)</f>
        <v>0</v>
      </c>
      <c r="K48" s="10">
        <f t="shared" si="0"/>
        <v>0</v>
      </c>
      <c r="L48" s="10">
        <f t="shared" si="1"/>
        <v>0</v>
      </c>
      <c r="M48" t="s">
        <v>20</v>
      </c>
    </row>
    <row r="49" spans="1:13" x14ac:dyDescent="0.35">
      <c r="A49" t="s">
        <v>7</v>
      </c>
      <c r="B49" t="s">
        <v>51</v>
      </c>
      <c r="C49" t="s">
        <v>52</v>
      </c>
      <c r="D49" t="s">
        <v>62</v>
      </c>
      <c r="E49" t="s">
        <v>42</v>
      </c>
      <c r="F49" t="s">
        <v>63</v>
      </c>
      <c r="G49" t="s">
        <v>47</v>
      </c>
      <c r="H49" s="5">
        <f>SUMIFS(Dsource!$N:$N,Dsource!$K:$K,d.salesmanlob!$E49,Dsource!$M:$M,d.salesmanlob!$M49)</f>
        <v>0</v>
      </c>
      <c r="I49" s="5">
        <f>H49/SUMIF($E$32:$E$49,$E49,$H$32:$H$49)*SUMIFS(TargetSalesBTI!$L:$L,TargetSalesBTI!$G:$G,d.salesmanlob!$E49,TargetSalesBTI!$P:$P,"OTHERS")</f>
        <v>0</v>
      </c>
      <c r="J49" s="5">
        <f>SUMIFS(Dsource!$O:$O,Dsource!$K:$K,d.salesmanlob!$E49,Dsource!$M:$M,d.salesmanlob!$M49)</f>
        <v>0</v>
      </c>
      <c r="K49" s="10">
        <f t="shared" si="0"/>
        <v>0</v>
      </c>
      <c r="L49" s="10">
        <f t="shared" si="1"/>
        <v>0</v>
      </c>
      <c r="M49" t="s">
        <v>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8F414-CA3E-4344-9DAF-BB341242CE15}">
  <sheetPr codeName="Sheet8"/>
  <dimension ref="A1:AN8"/>
  <sheetViews>
    <sheetView topLeftCell="L1" workbookViewId="0">
      <selection activeCell="AD4" sqref="AD4"/>
    </sheetView>
  </sheetViews>
  <sheetFormatPr defaultRowHeight="14.5" x14ac:dyDescent="0.35"/>
  <cols>
    <col min="1" max="1" width="12.36328125" bestFit="1" customWidth="1"/>
    <col min="2" max="2" width="12.36328125" customWidth="1"/>
    <col min="3" max="3" width="17.6328125" bestFit="1" customWidth="1"/>
    <col min="4" max="4" width="32.90625" bestFit="1" customWidth="1"/>
    <col min="5" max="6" width="9.08984375" style="6" bestFit="1" customWidth="1"/>
    <col min="7" max="7" width="7.08984375" bestFit="1" customWidth="1"/>
    <col min="8" max="8" width="7.6328125" style="6" bestFit="1" customWidth="1"/>
    <col min="9" max="9" width="7.1796875" bestFit="1" customWidth="1"/>
    <col min="10" max="11" width="6.6328125" style="6" bestFit="1" customWidth="1"/>
    <col min="12" max="12" width="7" bestFit="1" customWidth="1"/>
    <col min="13" max="14" width="6.6328125" style="6" bestFit="1" customWidth="1"/>
    <col min="15" max="15" width="7.1796875" bestFit="1" customWidth="1"/>
    <col min="16" max="17" width="6.6328125" style="6" bestFit="1" customWidth="1"/>
    <col min="18" max="18" width="7" bestFit="1" customWidth="1"/>
    <col min="19" max="20" width="6.6328125" style="6" bestFit="1" customWidth="1"/>
    <col min="21" max="21" width="6.90625" bestFit="1" customWidth="1"/>
    <col min="22" max="22" width="8.54296875" style="6" bestFit="1" customWidth="1"/>
    <col min="23" max="23" width="8.7265625" style="6"/>
    <col min="24" max="24" width="11.08984375" bestFit="1" customWidth="1"/>
    <col min="25" max="25" width="10.36328125" style="6" bestFit="1" customWidth="1"/>
    <col min="26" max="26" width="10.54296875" style="6" bestFit="1" customWidth="1"/>
    <col min="27" max="27" width="13" bestFit="1" customWidth="1"/>
    <col min="28" max="28" width="9.6328125" style="6" bestFit="1" customWidth="1"/>
    <col min="29" max="29" width="9.81640625" style="6" bestFit="1" customWidth="1"/>
    <col min="30" max="30" width="12.1796875" bestFit="1" customWidth="1"/>
    <col min="31" max="31" width="10.26953125" style="6" bestFit="1" customWidth="1"/>
    <col min="32" max="32" width="10.453125" style="6" bestFit="1" customWidth="1"/>
    <col min="33" max="33" width="12.90625" bestFit="1" customWidth="1"/>
    <col min="34" max="34" width="14.54296875" bestFit="1" customWidth="1"/>
    <col min="40" max="40" width="14.1796875" bestFit="1" customWidth="1"/>
  </cols>
  <sheetData>
    <row r="1" spans="1:40" x14ac:dyDescent="0.35">
      <c r="A1" t="s">
        <v>144</v>
      </c>
      <c r="B1" t="s">
        <v>142</v>
      </c>
      <c r="C1" s="7" t="s">
        <v>33</v>
      </c>
      <c r="D1" s="7" t="s">
        <v>45</v>
      </c>
      <c r="E1" s="6" t="s">
        <v>93</v>
      </c>
      <c r="F1" s="6" t="s">
        <v>92</v>
      </c>
      <c r="G1" t="s">
        <v>113</v>
      </c>
      <c r="H1" s="6" t="s">
        <v>94</v>
      </c>
      <c r="I1" t="s">
        <v>95</v>
      </c>
      <c r="J1" s="6" t="s">
        <v>96</v>
      </c>
      <c r="K1" s="6" t="s">
        <v>97</v>
      </c>
      <c r="L1" t="s">
        <v>103</v>
      </c>
      <c r="M1" s="6" t="s">
        <v>104</v>
      </c>
      <c r="N1" s="6" t="s">
        <v>105</v>
      </c>
      <c r="O1" t="s">
        <v>106</v>
      </c>
      <c r="P1" s="6" t="s">
        <v>98</v>
      </c>
      <c r="Q1" s="6" t="s">
        <v>99</v>
      </c>
      <c r="R1" t="s">
        <v>100</v>
      </c>
      <c r="S1" s="6" t="s">
        <v>107</v>
      </c>
      <c r="T1" s="6" t="s">
        <v>108</v>
      </c>
      <c r="U1" t="s">
        <v>109</v>
      </c>
      <c r="V1" s="6" t="s">
        <v>79</v>
      </c>
      <c r="W1" s="6" t="s">
        <v>101</v>
      </c>
      <c r="X1" t="s">
        <v>102</v>
      </c>
      <c r="Y1" s="6" t="s">
        <v>122</v>
      </c>
      <c r="Z1" s="6" t="s">
        <v>123</v>
      </c>
      <c r="AA1" t="s">
        <v>124</v>
      </c>
      <c r="AB1" s="6" t="s">
        <v>125</v>
      </c>
      <c r="AC1" s="6" t="s">
        <v>126</v>
      </c>
      <c r="AD1" t="s">
        <v>127</v>
      </c>
      <c r="AE1" s="6" t="s">
        <v>128</v>
      </c>
      <c r="AF1" s="6" t="s">
        <v>129</v>
      </c>
      <c r="AG1" t="s">
        <v>130</v>
      </c>
      <c r="AH1" s="6" t="s">
        <v>131</v>
      </c>
      <c r="AI1" s="6" t="s">
        <v>132</v>
      </c>
      <c r="AJ1" s="6" t="s">
        <v>136</v>
      </c>
      <c r="AK1" s="6" t="s">
        <v>135</v>
      </c>
      <c r="AL1" s="6" t="s">
        <v>133</v>
      </c>
      <c r="AM1" s="6" t="s">
        <v>134</v>
      </c>
      <c r="AN1" s="6" t="s">
        <v>137</v>
      </c>
    </row>
    <row r="2" spans="1:40" x14ac:dyDescent="0.35">
      <c r="A2" t="s">
        <v>7</v>
      </c>
      <c r="B2" t="str">
        <f>INDEX(TargetSalesBTI!$C:$I,MATCH(d.performance!$C2,TargetSalesBTI!$G:$G,0),4)</f>
        <v>017210032876</v>
      </c>
      <c r="C2" t="s">
        <v>37</v>
      </c>
      <c r="D2" t="str">
        <f>VLOOKUP(C2,Dsource!K:L,2,0)</f>
        <v>Sales Representative Mix Yudistira</v>
      </c>
      <c r="E2" s="6">
        <f>SUMIF(target_proses!$A:$A,d.salesmanproses!$D2,target_proses!B:B)</f>
        <v>150</v>
      </c>
      <c r="F2" s="6">
        <f>SUMIFS(Dsource!S:S,Dsource!$Q:$Q,d.salesmanproses!$C2)</f>
        <v>139</v>
      </c>
      <c r="G2" s="10">
        <f>F2/E2</f>
        <v>0.92666666666666664</v>
      </c>
      <c r="H2" s="6">
        <f>SUMIFS(Dsource!T:T,Dsource!$Q:$Q,d.salesmanproses!$C2)</f>
        <v>123</v>
      </c>
      <c r="I2" s="10">
        <f>H2/F2</f>
        <v>0.8848920863309353</v>
      </c>
      <c r="J2" s="6">
        <f>SUMIF(target_proses!$A:$A,d.salesmanproses!$D2,target_proses!C:C)</f>
        <v>25</v>
      </c>
      <c r="K2" s="6">
        <f>SUMIFS(Dsource!U:U,Dsource!$Q:$Q,d.salesmanproses!$C2)</f>
        <v>23.444444444444443</v>
      </c>
      <c r="L2" s="10">
        <f>K2/J2</f>
        <v>0.93777777777777771</v>
      </c>
      <c r="M2" s="6">
        <f>SUMIF(target_proses!$A:$A,d.salesmanproses!$D2,target_proses!D:D)</f>
        <v>24</v>
      </c>
      <c r="N2" s="6">
        <f>SUMIFS(Dsource!V:V,Dsource!$Q:$Q,d.salesmanproses!$C2)</f>
        <v>23.444444444444443</v>
      </c>
      <c r="O2" s="10">
        <f>N2/M2</f>
        <v>0.97685185185185175</v>
      </c>
      <c r="P2" s="6">
        <f>SUMIF(target_proses!$A:$A,d.salesmanproses!$D2,target_proses!E:E)</f>
        <v>18.75</v>
      </c>
      <c r="Q2" s="6">
        <f>SUMIFS(Dsource!W:W,Dsource!$Q:$Q,d.salesmanproses!$C2)</f>
        <v>18.444444444444443</v>
      </c>
      <c r="R2" s="10">
        <f>Q2/P2</f>
        <v>0.98370370370370364</v>
      </c>
      <c r="S2" s="6">
        <f>SUMIF(target_proses!$A:$A,d.salesmanproses!$D2,target_proses!F:F)</f>
        <v>16.875</v>
      </c>
      <c r="T2" s="6">
        <f>SUMIFS(Dsource!X:X,Dsource!$Q:$Q,d.salesmanproses!$C2)</f>
        <v>14</v>
      </c>
      <c r="U2" s="10">
        <f>T2/S2</f>
        <v>0.82962962962962961</v>
      </c>
      <c r="V2" s="6">
        <f>SUMIF(target_proses!$A:$A,d.salesmanproses!$D2,target_proses!G:G)</f>
        <v>26</v>
      </c>
      <c r="W2" s="6">
        <f>SUMIFS(Dsource!Y:Y,Dsource!$Q:$Q,d.salesmanproses!$C2)</f>
        <v>22.26829268292683</v>
      </c>
      <c r="X2" s="10">
        <f>W2/V2</f>
        <v>0.8564727954971858</v>
      </c>
      <c r="Y2" s="6">
        <f>SUMIF(Dsource!$AC:$AC,$C2,Dsource!AE:AE)</f>
        <v>77</v>
      </c>
      <c r="Z2" s="6">
        <f>SUMIF(Dsource!$AC:$AC,$C2,Dsource!AF:AF)</f>
        <v>55</v>
      </c>
      <c r="AA2" s="10">
        <f>Z2/Y2</f>
        <v>0.7142857142857143</v>
      </c>
      <c r="AB2" s="6">
        <f>SUMIF(Dsource!$AH:$AH,$C2,Dsource!AJ:AJ)</f>
        <v>47</v>
      </c>
      <c r="AC2" s="6">
        <f>SUMIF(Dsource!$AH:$AH,$C2,Dsource!AK:AK)</f>
        <v>46</v>
      </c>
      <c r="AD2" s="10">
        <f>AC2/AB2</f>
        <v>0.97872340425531912</v>
      </c>
      <c r="AE2" s="6">
        <f>SUMIF(Dsource!$AM:$AM,$C2,Dsource!AO:AO)</f>
        <v>14</v>
      </c>
      <c r="AF2" s="6">
        <f>SUMIF(Dsource!$AM:$AM,$C2,Dsource!AP:AP)</f>
        <v>14</v>
      </c>
      <c r="AG2" s="10">
        <f>AF2/AE2</f>
        <v>1</v>
      </c>
      <c r="AH2" s="13">
        <f>AVERAGE(AA2,AD2,AG2)</f>
        <v>0.89766970618034447</v>
      </c>
      <c r="AI2">
        <f>SUMIF(target_proses!$A:$A,$D2,target_proses!H:H)</f>
        <v>920</v>
      </c>
      <c r="AJ2">
        <f>SUMIF(Dsource!$AR:$AR,$C2,Dsource!AT:AT)</f>
        <v>979</v>
      </c>
      <c r="AK2" s="10">
        <f>AJ2/AI2</f>
        <v>1.0641304347826086</v>
      </c>
      <c r="AL2">
        <f>SUMIF(target_proses!$A:$A,$D2,target_proses!I:I)</f>
        <v>300</v>
      </c>
      <c r="AM2">
        <f>SUMIF(Dsource!$AR:$AR,$C2,Dsource!AU:AU)</f>
        <v>189</v>
      </c>
      <c r="AN2" s="10">
        <f>AM2/AL2</f>
        <v>0.63</v>
      </c>
    </row>
    <row r="3" spans="1:40" x14ac:dyDescent="0.35">
      <c r="A3" t="s">
        <v>7</v>
      </c>
      <c r="B3" t="str">
        <f>INDEX(TargetSalesBTI!$C:$I,MATCH(d.performance!$C3,TargetSalesBTI!$G:$G,0),4)</f>
        <v>017210037897</v>
      </c>
      <c r="C3" t="s">
        <v>38</v>
      </c>
      <c r="D3" t="str">
        <f>VLOOKUP(C3,Dsource!K:L,2,0)</f>
        <v>Sales Representative Mix Yudistira</v>
      </c>
      <c r="E3" s="6">
        <f>SUMIF(target_proses!$A:$A,d.salesmanproses!$D3,target_proses!B:B)</f>
        <v>150</v>
      </c>
      <c r="F3" s="6">
        <f>SUMIFS(Dsource!S:S,Dsource!$Q:$Q,d.salesmanproses!$C3)</f>
        <v>162</v>
      </c>
      <c r="G3" s="10">
        <f t="shared" ref="G3:G7" si="0">F3/E3</f>
        <v>1.08</v>
      </c>
      <c r="H3" s="6">
        <f>SUMIFS(Dsource!T:T,Dsource!$Q:$Q,d.salesmanproses!$C3)</f>
        <v>146</v>
      </c>
      <c r="I3" s="10">
        <f t="shared" ref="I3:I7" si="1">H3/F3</f>
        <v>0.90123456790123457</v>
      </c>
      <c r="J3" s="6">
        <f>SUMIF(target_proses!$A:$A,d.salesmanproses!$D3,target_proses!C:C)</f>
        <v>25</v>
      </c>
      <c r="K3" s="6">
        <f>SUMIFS(Dsource!U:U,Dsource!$Q:$Q,d.salesmanproses!$C3)</f>
        <v>26.277777777777779</v>
      </c>
      <c r="L3" s="10">
        <f t="shared" ref="L3:L7" si="2">K3/J3</f>
        <v>1.0511111111111111</v>
      </c>
      <c r="M3" s="6">
        <f>SUMIF(target_proses!$A:$A,d.salesmanproses!$D3,target_proses!D:D)</f>
        <v>24</v>
      </c>
      <c r="N3" s="6">
        <f>SUMIFS(Dsource!V:V,Dsource!$Q:$Q,d.salesmanproses!$C3)</f>
        <v>26.277777777777779</v>
      </c>
      <c r="O3" s="10">
        <f t="shared" ref="O3:O7" si="3">N3/M3</f>
        <v>1.0949074074074074</v>
      </c>
      <c r="P3" s="6">
        <f>SUMIF(target_proses!$A:$A,d.salesmanproses!$D3,target_proses!E:E)</f>
        <v>18.75</v>
      </c>
      <c r="Q3" s="6">
        <f>SUMIFS(Dsource!W:W,Dsource!$Q:$Q,d.salesmanproses!$C3)</f>
        <v>20.111111111111111</v>
      </c>
      <c r="R3" s="10">
        <f t="shared" ref="R3:R7" si="4">Q3/P3</f>
        <v>1.0725925925925925</v>
      </c>
      <c r="S3" s="6">
        <f>SUMIF(target_proses!$A:$A,d.salesmanproses!$D3,target_proses!F:F)</f>
        <v>16.875</v>
      </c>
      <c r="T3" s="6">
        <f>SUMIFS(Dsource!X:X,Dsource!$Q:$Q,d.salesmanproses!$C3)</f>
        <v>16</v>
      </c>
      <c r="U3" s="10">
        <f t="shared" ref="U3:U7" si="5">T3/S3</f>
        <v>0.94814814814814818</v>
      </c>
      <c r="V3" s="6">
        <f>SUMIF(target_proses!$A:$A,d.salesmanproses!$D3,target_proses!G:G)</f>
        <v>26</v>
      </c>
      <c r="W3" s="6">
        <f>SUMIFS(Dsource!Y:Y,Dsource!$Q:$Q,d.salesmanproses!$C3)</f>
        <v>18.301369863013697</v>
      </c>
      <c r="X3" s="10">
        <f t="shared" ref="X3:X7" si="6">W3/V3</f>
        <v>0.70389884088514221</v>
      </c>
      <c r="Y3" s="6">
        <f>SUMIF(Dsource!$AC:$AC,$C3,Dsource!AE:AE)</f>
        <v>35</v>
      </c>
      <c r="Z3" s="6">
        <f>SUMIF(Dsource!$AC:$AC,$C3,Dsource!AF:AF)</f>
        <v>26</v>
      </c>
      <c r="AA3" s="10">
        <f t="shared" ref="AA3:AA7" si="7">Z3/Y3</f>
        <v>0.74285714285714288</v>
      </c>
      <c r="AB3" s="6">
        <f>SUMIF(Dsource!$AH:$AH,$C3,Dsource!AJ:AJ)</f>
        <v>126</v>
      </c>
      <c r="AC3" s="6">
        <f>SUMIF(Dsource!$AH:$AH,$C3,Dsource!AK:AK)</f>
        <v>96</v>
      </c>
      <c r="AD3" s="10">
        <f t="shared" ref="AD3:AD7" si="8">AC3/AB3</f>
        <v>0.76190476190476186</v>
      </c>
      <c r="AE3" s="6">
        <f>SUMIF(Dsource!$AM:$AM,$C3,Dsource!AO:AO)</f>
        <v>1</v>
      </c>
      <c r="AF3" s="6">
        <f>SUMIF(Dsource!$AM:$AM,$C3,Dsource!AP:AP)</f>
        <v>1</v>
      </c>
      <c r="AG3" s="10">
        <f t="shared" ref="AG3:AG7" si="9">AF3/AE3</f>
        <v>1</v>
      </c>
      <c r="AH3" s="13">
        <f t="shared" ref="AH3:AH7" si="10">AVERAGE(AA3,AD3,AG3)</f>
        <v>0.83492063492063495</v>
      </c>
      <c r="AI3">
        <f>SUMIF(target_proses!$A:$A,$D3,target_proses!H:H)</f>
        <v>920</v>
      </c>
      <c r="AJ3">
        <f>SUMIF(Dsource!$AR:$AR,$C3,Dsource!AT:AT)</f>
        <v>832</v>
      </c>
      <c r="AK3" s="10">
        <f t="shared" ref="AK3:AK7" si="11">AJ3/AI3</f>
        <v>0.90434782608695652</v>
      </c>
      <c r="AL3">
        <f>SUMIF(target_proses!$A:$A,$D3,target_proses!I:I)</f>
        <v>300</v>
      </c>
      <c r="AM3">
        <f>SUMIF(Dsource!$AR:$AR,$C3,Dsource!AU:AU)</f>
        <v>135</v>
      </c>
      <c r="AN3" s="10">
        <f t="shared" ref="AN3:AN7" si="12">AM3/AL3</f>
        <v>0.45</v>
      </c>
    </row>
    <row r="4" spans="1:40" x14ac:dyDescent="0.35">
      <c r="A4" t="s">
        <v>7</v>
      </c>
      <c r="B4" t="str">
        <f>INDEX(TargetSalesBTI!$C:$I,MATCH(d.performance!$C4,TargetSalesBTI!$G:$G,0),4)</f>
        <v>017210036369</v>
      </c>
      <c r="C4" t="s">
        <v>39</v>
      </c>
      <c r="D4" t="str">
        <f>VLOOKUP(C4,Dsource!K:L,2,0)</f>
        <v>Sales Representative Mix Yudistira</v>
      </c>
      <c r="E4" s="6">
        <f>SUMIF(target_proses!$A:$A,d.salesmanproses!$D4,target_proses!B:B)</f>
        <v>150</v>
      </c>
      <c r="F4" s="6">
        <f>SUMIFS(Dsource!S:S,Dsource!$Q:$Q,d.salesmanproses!$C4)</f>
        <v>151</v>
      </c>
      <c r="G4" s="10">
        <f t="shared" si="0"/>
        <v>1.0066666666666666</v>
      </c>
      <c r="H4" s="6">
        <f>SUMIFS(Dsource!T:T,Dsource!$Q:$Q,d.salesmanproses!$C4)</f>
        <v>131</v>
      </c>
      <c r="I4" s="10">
        <f t="shared" si="1"/>
        <v>0.86754966887417218</v>
      </c>
      <c r="J4" s="6">
        <f>SUMIF(target_proses!$A:$A,d.salesmanproses!$D4,target_proses!C:C)</f>
        <v>25</v>
      </c>
      <c r="K4" s="6">
        <f>SUMIFS(Dsource!U:U,Dsource!$Q:$Q,d.salesmanproses!$C4)</f>
        <v>25.055555555555557</v>
      </c>
      <c r="L4" s="10">
        <f t="shared" si="2"/>
        <v>1.0022222222222223</v>
      </c>
      <c r="M4" s="6">
        <f>SUMIF(target_proses!$A:$A,d.salesmanproses!$D4,target_proses!D:D)</f>
        <v>24</v>
      </c>
      <c r="N4" s="6">
        <f>SUMIFS(Dsource!V:V,Dsource!$Q:$Q,d.salesmanproses!$C4)</f>
        <v>24</v>
      </c>
      <c r="O4" s="10">
        <f t="shared" si="3"/>
        <v>1</v>
      </c>
      <c r="P4" s="6">
        <f>SUMIF(target_proses!$A:$A,d.salesmanproses!$D4,target_proses!E:E)</f>
        <v>18.75</v>
      </c>
      <c r="Q4" s="6">
        <f>SUMIFS(Dsource!W:W,Dsource!$Q:$Q,d.salesmanproses!$C4)</f>
        <v>18.666666666666668</v>
      </c>
      <c r="R4" s="10">
        <f t="shared" si="4"/>
        <v>0.99555555555555564</v>
      </c>
      <c r="S4" s="6">
        <f>SUMIF(target_proses!$A:$A,d.salesmanproses!$D4,target_proses!F:F)</f>
        <v>16.875</v>
      </c>
      <c r="T4" s="6">
        <f>SUMIFS(Dsource!X:X,Dsource!$Q:$Q,d.salesmanproses!$C4)</f>
        <v>13.882352941176471</v>
      </c>
      <c r="U4" s="10">
        <f t="shared" si="5"/>
        <v>0.82265795206971681</v>
      </c>
      <c r="V4" s="6">
        <f>SUMIF(target_proses!$A:$A,d.salesmanproses!$D4,target_proses!G:G)</f>
        <v>26</v>
      </c>
      <c r="W4" s="6">
        <f>SUMIFS(Dsource!Y:Y,Dsource!$Q:$Q,d.salesmanproses!$C4)</f>
        <v>19.290076335877863</v>
      </c>
      <c r="X4" s="10">
        <f t="shared" si="6"/>
        <v>0.74192601291837934</v>
      </c>
      <c r="Y4" s="6">
        <f>SUMIF(Dsource!$AC:$AC,$C4,Dsource!AE:AE)</f>
        <v>29</v>
      </c>
      <c r="Z4" s="6">
        <f>SUMIF(Dsource!$AC:$AC,$C4,Dsource!AF:AF)</f>
        <v>19</v>
      </c>
      <c r="AA4" s="10">
        <f t="shared" si="7"/>
        <v>0.65517241379310343</v>
      </c>
      <c r="AB4" s="6">
        <f>SUMIF(Dsource!$AH:$AH,$C4,Dsource!AJ:AJ)</f>
        <v>117</v>
      </c>
      <c r="AC4" s="6">
        <f>SUMIF(Dsource!$AH:$AH,$C4,Dsource!AK:AK)</f>
        <v>85</v>
      </c>
      <c r="AD4" s="10">
        <f t="shared" si="8"/>
        <v>0.72649572649572647</v>
      </c>
      <c r="AE4" s="6">
        <f>SUMIF(Dsource!$AM:$AM,$C4,Dsource!AO:AO)</f>
        <v>3</v>
      </c>
      <c r="AF4" s="6">
        <f>SUMIF(Dsource!$AM:$AM,$C4,Dsource!AP:AP)</f>
        <v>3</v>
      </c>
      <c r="AG4" s="10">
        <f t="shared" si="9"/>
        <v>1</v>
      </c>
      <c r="AH4" s="13">
        <f t="shared" si="10"/>
        <v>0.79388938009627663</v>
      </c>
      <c r="AI4">
        <f>SUMIF(target_proses!$A:$A,$D4,target_proses!H:H)</f>
        <v>920</v>
      </c>
      <c r="AJ4">
        <f>SUMIF(Dsource!$AR:$AR,$C4,Dsource!AT:AT)</f>
        <v>765</v>
      </c>
      <c r="AK4" s="10">
        <f t="shared" si="11"/>
        <v>0.83152173913043481</v>
      </c>
      <c r="AL4">
        <f>SUMIF(target_proses!$A:$A,$D4,target_proses!I:I)</f>
        <v>300</v>
      </c>
      <c r="AM4">
        <f>SUMIF(Dsource!$AR:$AR,$C4,Dsource!AU:AU)</f>
        <v>129</v>
      </c>
      <c r="AN4" s="10">
        <f t="shared" si="12"/>
        <v>0.43</v>
      </c>
    </row>
    <row r="5" spans="1:40" x14ac:dyDescent="0.35">
      <c r="A5" t="s">
        <v>7</v>
      </c>
      <c r="B5" t="str">
        <f>INDEX(TargetSalesBTI!$C:$I,MATCH(d.performance!$C5,TargetSalesBTI!$G:$G,0),4)</f>
        <v>017210037713</v>
      </c>
      <c r="C5" t="s">
        <v>40</v>
      </c>
      <c r="D5" t="str">
        <f>VLOOKUP(C5,Dsource!K:L,2,0)</f>
        <v>Sales Representative Mix Yudistira</v>
      </c>
      <c r="E5" s="6">
        <f>SUMIF(target_proses!$A:$A,d.salesmanproses!$D5,target_proses!B:B)</f>
        <v>150</v>
      </c>
      <c r="F5" s="6">
        <f>SUMIFS(Dsource!S:S,Dsource!$Q:$Q,d.salesmanproses!$C5)</f>
        <v>150</v>
      </c>
      <c r="G5" s="10">
        <f t="shared" si="0"/>
        <v>1</v>
      </c>
      <c r="H5" s="6">
        <f>SUMIFS(Dsource!T:T,Dsource!$Q:$Q,d.salesmanproses!$C5)</f>
        <v>132</v>
      </c>
      <c r="I5" s="10">
        <f t="shared" si="1"/>
        <v>0.88</v>
      </c>
      <c r="J5" s="6">
        <f>SUMIF(target_proses!$A:$A,d.salesmanproses!$D5,target_proses!C:C)</f>
        <v>25</v>
      </c>
      <c r="K5" s="6">
        <f>SUMIFS(Dsource!U:U,Dsource!$Q:$Q,d.salesmanproses!$C5)</f>
        <v>24.944444444444443</v>
      </c>
      <c r="L5" s="10">
        <f t="shared" si="2"/>
        <v>0.99777777777777776</v>
      </c>
      <c r="M5" s="6">
        <f>SUMIF(target_proses!$A:$A,d.salesmanproses!$D5,target_proses!D:D)</f>
        <v>24</v>
      </c>
      <c r="N5" s="6">
        <f>SUMIFS(Dsource!V:V,Dsource!$Q:$Q,d.salesmanproses!$C5)</f>
        <v>22.444444444444443</v>
      </c>
      <c r="O5" s="10">
        <f t="shared" si="3"/>
        <v>0.93518518518518512</v>
      </c>
      <c r="P5" s="6">
        <f>SUMIF(target_proses!$A:$A,d.salesmanproses!$D5,target_proses!E:E)</f>
        <v>18.75</v>
      </c>
      <c r="Q5" s="6">
        <f>SUMIFS(Dsource!W:W,Dsource!$Q:$Q,d.salesmanproses!$C5)</f>
        <v>17.666666666666668</v>
      </c>
      <c r="R5" s="10">
        <f t="shared" si="4"/>
        <v>0.94222222222222229</v>
      </c>
      <c r="S5" s="6">
        <f>SUMIF(target_proses!$A:$A,d.salesmanproses!$D5,target_proses!F:F)</f>
        <v>16.875</v>
      </c>
      <c r="T5" s="6">
        <f>SUMIFS(Dsource!X:X,Dsource!$Q:$Q,d.salesmanproses!$C5)</f>
        <v>14.555555555555555</v>
      </c>
      <c r="U5" s="10">
        <f t="shared" si="5"/>
        <v>0.86255144032921804</v>
      </c>
      <c r="V5" s="6">
        <f>SUMIF(target_proses!$A:$A,d.salesmanproses!$D5,target_proses!G:G)</f>
        <v>26</v>
      </c>
      <c r="W5" s="6">
        <f>SUMIFS(Dsource!Y:Y,Dsource!$Q:$Q,d.salesmanproses!$C5)</f>
        <v>18.356060606060606</v>
      </c>
      <c r="X5" s="10">
        <f t="shared" si="6"/>
        <v>0.70600233100233101</v>
      </c>
      <c r="Y5" s="6">
        <f>SUMIF(Dsource!$AC:$AC,$C5,Dsource!AE:AE)</f>
        <v>35</v>
      </c>
      <c r="Z5" s="6">
        <f>SUMIF(Dsource!$AC:$AC,$C5,Dsource!AF:AF)</f>
        <v>20</v>
      </c>
      <c r="AA5" s="10">
        <f t="shared" si="7"/>
        <v>0.5714285714285714</v>
      </c>
      <c r="AB5" s="6">
        <f>SUMIF(Dsource!$AH:$AH,$C5,Dsource!AJ:AJ)</f>
        <v>110</v>
      </c>
      <c r="AC5" s="6">
        <f>SUMIF(Dsource!$AH:$AH,$C5,Dsource!AK:AK)</f>
        <v>82</v>
      </c>
      <c r="AD5" s="10">
        <f t="shared" si="8"/>
        <v>0.74545454545454548</v>
      </c>
      <c r="AE5" s="6">
        <f>SUMIF(Dsource!$AM:$AM,$C5,Dsource!AO:AO)</f>
        <v>2</v>
      </c>
      <c r="AF5" s="6">
        <f>SUMIF(Dsource!$AM:$AM,$C5,Dsource!AP:AP)</f>
        <v>2</v>
      </c>
      <c r="AG5" s="10">
        <f t="shared" si="9"/>
        <v>1</v>
      </c>
      <c r="AH5" s="13">
        <f t="shared" si="10"/>
        <v>0.77229437229437226</v>
      </c>
      <c r="AI5">
        <f>SUMIF(target_proses!$A:$A,$D5,target_proses!H:H)</f>
        <v>920</v>
      </c>
      <c r="AJ5">
        <f>SUMIF(Dsource!$AR:$AR,$C5,Dsource!AT:AT)</f>
        <v>754</v>
      </c>
      <c r="AK5" s="10">
        <f t="shared" si="11"/>
        <v>0.81956521739130439</v>
      </c>
      <c r="AL5">
        <f>SUMIF(target_proses!$A:$A,$D5,target_proses!I:I)</f>
        <v>300</v>
      </c>
      <c r="AM5">
        <f>SUMIF(Dsource!$AR:$AR,$C5,Dsource!AU:AU)</f>
        <v>122</v>
      </c>
      <c r="AN5" s="10">
        <f t="shared" si="12"/>
        <v>0.40666666666666668</v>
      </c>
    </row>
    <row r="6" spans="1:40" x14ac:dyDescent="0.35">
      <c r="A6" t="s">
        <v>7</v>
      </c>
      <c r="B6" t="str">
        <f>INDEX(TargetSalesBTI!$C:$I,MATCH(d.performance!$C6,TargetSalesBTI!$G:$G,0),4)</f>
        <v>017210037632</v>
      </c>
      <c r="C6" t="s">
        <v>41</v>
      </c>
      <c r="D6" t="str">
        <f>VLOOKUP(C6,Dsource!K:L,2,0)</f>
        <v>Sales Representative Mix Yudistira</v>
      </c>
      <c r="E6" s="6">
        <f>SUMIF(target_proses!$A:$A,d.salesmanproses!$D6,target_proses!B:B)</f>
        <v>150</v>
      </c>
      <c r="F6" s="6">
        <f>SUMIFS(Dsource!S:S,Dsource!$Q:$Q,d.salesmanproses!$C6)</f>
        <v>148</v>
      </c>
      <c r="G6" s="10">
        <f t="shared" si="0"/>
        <v>0.98666666666666669</v>
      </c>
      <c r="H6" s="6">
        <f>SUMIFS(Dsource!T:T,Dsource!$Q:$Q,d.salesmanproses!$C6)</f>
        <v>125</v>
      </c>
      <c r="I6" s="10">
        <f t="shared" si="1"/>
        <v>0.84459459459459463</v>
      </c>
      <c r="J6" s="6">
        <f>SUMIF(target_proses!$A:$A,d.salesmanproses!$D6,target_proses!C:C)</f>
        <v>25</v>
      </c>
      <c r="K6" s="6">
        <f>SUMIFS(Dsource!U:U,Dsource!$Q:$Q,d.salesmanproses!$C6)</f>
        <v>24.777777777777779</v>
      </c>
      <c r="L6" s="10">
        <f t="shared" si="2"/>
        <v>0.99111111111111116</v>
      </c>
      <c r="M6" s="6">
        <f>SUMIF(target_proses!$A:$A,d.salesmanproses!$D6,target_proses!D:D)</f>
        <v>24</v>
      </c>
      <c r="N6" s="6">
        <f>SUMIFS(Dsource!V:V,Dsource!$Q:$Q,d.salesmanproses!$C6)</f>
        <v>22.166666666666668</v>
      </c>
      <c r="O6" s="10">
        <f t="shared" si="3"/>
        <v>0.92361111111111116</v>
      </c>
      <c r="P6" s="6">
        <f>SUMIF(target_proses!$A:$A,d.salesmanproses!$D6,target_proses!E:E)</f>
        <v>18.75</v>
      </c>
      <c r="Q6" s="6">
        <f>SUMIFS(Dsource!W:W,Dsource!$Q:$Q,d.salesmanproses!$C6)</f>
        <v>16.888888888888889</v>
      </c>
      <c r="R6" s="10">
        <f t="shared" si="4"/>
        <v>0.90074074074074073</v>
      </c>
      <c r="S6" s="6">
        <f>SUMIF(target_proses!$A:$A,d.salesmanproses!$D6,target_proses!F:F)</f>
        <v>16.875</v>
      </c>
      <c r="T6" s="6">
        <f>SUMIFS(Dsource!X:X,Dsource!$Q:$Q,d.salesmanproses!$C6)</f>
        <v>13.705882352941176</v>
      </c>
      <c r="U6" s="10">
        <f t="shared" si="5"/>
        <v>0.81220043572984746</v>
      </c>
      <c r="V6" s="6">
        <f>SUMIF(target_proses!$A:$A,d.salesmanproses!$D6,target_proses!G:G)</f>
        <v>26</v>
      </c>
      <c r="W6" s="6">
        <f>SUMIFS(Dsource!Y:Y,Dsource!$Q:$Q,d.salesmanproses!$C6)</f>
        <v>20.815999999999999</v>
      </c>
      <c r="X6" s="10">
        <f t="shared" si="6"/>
        <v>0.80061538461538462</v>
      </c>
      <c r="Y6" s="6">
        <f>SUMIF(Dsource!$AC:$AC,$C6,Dsource!AE:AE)</f>
        <v>40</v>
      </c>
      <c r="Z6" s="6">
        <f>SUMIF(Dsource!$AC:$AC,$C6,Dsource!AF:AF)</f>
        <v>29</v>
      </c>
      <c r="AA6" s="10">
        <f t="shared" si="7"/>
        <v>0.72499999999999998</v>
      </c>
      <c r="AB6" s="6">
        <f>SUMIF(Dsource!$AH:$AH,$C6,Dsource!AJ:AJ)</f>
        <v>104</v>
      </c>
      <c r="AC6" s="6">
        <f>SUMIF(Dsource!$AH:$AH,$C6,Dsource!AK:AK)</f>
        <v>76</v>
      </c>
      <c r="AD6" s="10">
        <f t="shared" si="8"/>
        <v>0.73076923076923073</v>
      </c>
      <c r="AE6" s="6">
        <f>SUMIF(Dsource!$AM:$AM,$C6,Dsource!AO:AO)</f>
        <v>1</v>
      </c>
      <c r="AF6" s="6">
        <f>SUMIF(Dsource!$AM:$AM,$C6,Dsource!AP:AP)</f>
        <v>1</v>
      </c>
      <c r="AG6" s="10">
        <f t="shared" si="9"/>
        <v>1</v>
      </c>
      <c r="AH6" s="13">
        <f t="shared" si="10"/>
        <v>0.81858974358974346</v>
      </c>
      <c r="AI6">
        <f>SUMIF(target_proses!$A:$A,$D6,target_proses!H:H)</f>
        <v>920</v>
      </c>
      <c r="AJ6">
        <f>SUMIF(Dsource!$AR:$AR,$C6,Dsource!AT:AT)</f>
        <v>773</v>
      </c>
      <c r="AK6" s="10">
        <f t="shared" si="11"/>
        <v>0.8402173913043478</v>
      </c>
      <c r="AL6">
        <f>SUMIF(target_proses!$A:$A,$D6,target_proses!I:I)</f>
        <v>300</v>
      </c>
      <c r="AM6">
        <f>SUMIF(Dsource!$AR:$AR,$C6,Dsource!AU:AU)</f>
        <v>209</v>
      </c>
      <c r="AN6" s="10">
        <f t="shared" si="12"/>
        <v>0.69666666666666666</v>
      </c>
    </row>
    <row r="7" spans="1:40" x14ac:dyDescent="0.35">
      <c r="A7" t="s">
        <v>7</v>
      </c>
      <c r="B7" t="str">
        <f>INDEX(TargetSalesBTI!$C:$I,MATCH(d.performance!$C7,TargetSalesBTI!$G:$G,0),4)</f>
        <v>017210038077</v>
      </c>
      <c r="C7" t="s">
        <v>42</v>
      </c>
      <c r="D7" t="str">
        <f>VLOOKUP(C7,Dsource!K:L,2,0)</f>
        <v>Sales Representative Retailer Yudistira</v>
      </c>
      <c r="E7" s="6">
        <f>SUMIF(target_proses!$A:$A,d.salesmanproses!$D7,target_proses!B:B)</f>
        <v>360</v>
      </c>
      <c r="F7" s="6">
        <f>SUMIFS(Dsource!S:S,Dsource!$Q:$Q,d.salesmanproses!$C7)</f>
        <v>362</v>
      </c>
      <c r="G7" s="10">
        <f t="shared" si="0"/>
        <v>1.0055555555555555</v>
      </c>
      <c r="H7" s="6">
        <f>SUMIFS(Dsource!T:T,Dsource!$Q:$Q,d.salesmanproses!$C7)</f>
        <v>207</v>
      </c>
      <c r="I7" s="10">
        <f t="shared" si="1"/>
        <v>0.57182320441988954</v>
      </c>
      <c r="J7" s="6">
        <f>SUMIF(target_proses!$A:$A,d.salesmanproses!$D7,target_proses!C:C)</f>
        <v>30</v>
      </c>
      <c r="K7" s="6">
        <f>SUMIFS(Dsource!U:U,Dsource!$Q:$Q,d.salesmanproses!$C7)</f>
        <v>30.277777777777779</v>
      </c>
      <c r="L7" s="10">
        <f t="shared" si="2"/>
        <v>1.0092592592592593</v>
      </c>
      <c r="M7" s="6">
        <f>SUMIF(target_proses!$A:$A,d.salesmanproses!$D7,target_proses!D:D)</f>
        <v>29</v>
      </c>
      <c r="N7" s="6">
        <f>SUMIFS(Dsource!V:V,Dsource!$Q:$Q,d.salesmanproses!$C7)</f>
        <v>30.277777777777779</v>
      </c>
      <c r="O7" s="10">
        <f t="shared" si="3"/>
        <v>1.0440613026819923</v>
      </c>
      <c r="P7" s="6">
        <f>SUMIF(target_proses!$A:$A,d.salesmanproses!$D7,target_proses!E:E)</f>
        <v>22.5</v>
      </c>
      <c r="Q7" s="6">
        <f>SUMIFS(Dsource!W:W,Dsource!$Q:$Q,d.salesmanproses!$C7)</f>
        <v>21.444444444444443</v>
      </c>
      <c r="R7" s="10">
        <f t="shared" si="4"/>
        <v>0.95308641975308639</v>
      </c>
      <c r="S7" s="6">
        <f>SUMIF(target_proses!$A:$A,d.salesmanproses!$D7,target_proses!F:F)</f>
        <v>20.25</v>
      </c>
      <c r="T7" s="6">
        <f>SUMIFS(Dsource!X:X,Dsource!$Q:$Q,d.salesmanproses!$C7)</f>
        <v>14.722222222222221</v>
      </c>
      <c r="U7" s="10">
        <f t="shared" si="5"/>
        <v>0.72702331961591216</v>
      </c>
      <c r="V7" s="6">
        <f>SUMIF(target_proses!$A:$A,d.salesmanproses!$D7,target_proses!G:G)</f>
        <v>21</v>
      </c>
      <c r="W7" s="6">
        <f>SUMIFS(Dsource!Y:Y,Dsource!$Q:$Q,d.salesmanproses!$C7)</f>
        <v>14.917874396135266</v>
      </c>
      <c r="X7" s="10">
        <f t="shared" si="6"/>
        <v>0.71037497124453652</v>
      </c>
      <c r="Y7" s="6">
        <f>SUMIF(Dsource!$AC:$AC,$C7,Dsource!AE:AE)</f>
        <v>4</v>
      </c>
      <c r="Z7" s="6">
        <f>SUMIF(Dsource!$AC:$AC,$C7,Dsource!AF:AF)</f>
        <v>2</v>
      </c>
      <c r="AA7" s="10">
        <f t="shared" si="7"/>
        <v>0.5</v>
      </c>
      <c r="AB7" s="6">
        <f>SUMIF(Dsource!$AH:$AH,$C7,Dsource!AJ:AJ)</f>
        <v>347</v>
      </c>
      <c r="AC7" s="6">
        <f>SUMIF(Dsource!$AH:$AH,$C7,Dsource!AK:AK)</f>
        <v>147</v>
      </c>
      <c r="AD7" s="10">
        <f t="shared" si="8"/>
        <v>0.42363112391930835</v>
      </c>
      <c r="AE7" s="6">
        <f>SUMIF(Dsource!$AM:$AM,$C7,Dsource!AO:AO)</f>
        <v>9</v>
      </c>
      <c r="AF7" s="6">
        <f>SUMIF(Dsource!$AM:$AM,$C7,Dsource!AP:AP)</f>
        <v>6</v>
      </c>
      <c r="AG7" s="10">
        <f t="shared" si="9"/>
        <v>0.66666666666666663</v>
      </c>
      <c r="AH7" s="13">
        <f t="shared" si="10"/>
        <v>0.53009926352865833</v>
      </c>
      <c r="AI7">
        <f>SUMIF(target_proses!$A:$A,$D7,target_proses!H:H)</f>
        <v>600</v>
      </c>
      <c r="AJ7">
        <f>SUMIF(Dsource!$AR:$AR,$C7,Dsource!AT:AT)</f>
        <v>858</v>
      </c>
      <c r="AK7" s="10">
        <f t="shared" si="11"/>
        <v>1.43</v>
      </c>
      <c r="AL7">
        <f>SUMIF(target_proses!$A:$A,$D7,target_proses!I:I)</f>
        <v>200</v>
      </c>
      <c r="AM7">
        <f>SUMIF(Dsource!$AR:$AR,$C7,Dsource!AU:AU)</f>
        <v>143</v>
      </c>
      <c r="AN7" s="10">
        <f t="shared" si="12"/>
        <v>0.71499999999999997</v>
      </c>
    </row>
    <row r="8" spans="1:40" x14ac:dyDescent="0.35">
      <c r="G8" s="10"/>
      <c r="I8" s="10"/>
      <c r="L8" s="10"/>
      <c r="O8" s="10"/>
      <c r="R8" s="10"/>
      <c r="U8" s="10"/>
      <c r="X8" s="10"/>
      <c r="AA8" s="10"/>
      <c r="AD8" s="10"/>
      <c r="AG8" s="10"/>
      <c r="AH8" s="13"/>
      <c r="AK8" s="10"/>
      <c r="AN8" s="1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TargetPOMBTI</vt:lpstr>
      <vt:lpstr>TargetSalesBTI</vt:lpstr>
      <vt:lpstr>target_proses</vt:lpstr>
      <vt:lpstr>Dsource</vt:lpstr>
      <vt:lpstr>d.dashboard</vt:lpstr>
      <vt:lpstr>d.pareto</vt:lpstr>
      <vt:lpstr>d.soharian</vt:lpstr>
      <vt:lpstr>d.performance</vt:lpstr>
      <vt:lpstr>d.salesmanlob</vt:lpstr>
      <vt:lpstr>d.salesmanproses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Kisman Pidu</dc:creator>
  <cp:lastModifiedBy>Kisman Pidu</cp:lastModifiedBy>
  <dcterms:created xsi:type="dcterms:W3CDTF">2025-06-21T09:53:29Z</dcterms:created>
  <dcterms:modified xsi:type="dcterms:W3CDTF">2025-06-24T03:57:59Z</dcterms:modified>
</cp:coreProperties>
</file>