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pivotCache/pivotCacheDefinition10.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Dashboard\"/>
    </mc:Choice>
  </mc:AlternateContent>
  <xr:revisionPtr revIDLastSave="0" documentId="13_ncr:1_{27655349-4C2D-4101-B8EC-322E7ABB259A}" xr6:coauthVersionLast="47" xr6:coauthVersionMax="47" xr10:uidLastSave="{00000000-0000-0000-0000-000000000000}"/>
  <bookViews>
    <workbookView xWindow="-110" yWindow="-110" windowWidth="19420" windowHeight="10420" firstSheet="3" activeTab="7" xr2:uid="{46D4F659-2F2F-4D7F-A0F3-6A235E6B9B55}"/>
  </bookViews>
  <sheets>
    <sheet name="TargetPOMBTI" sheetId="6" r:id="rId1"/>
    <sheet name="TargetSalesBTI" sheetId="5" r:id="rId2"/>
    <sheet name="target_proses" sheetId="8" r:id="rId3"/>
    <sheet name="Dsource" sheetId="2" r:id="rId4"/>
    <sheet name="d.dashboard" sheetId="1" r:id="rId5"/>
    <sheet name="d.performance" sheetId="3" r:id="rId6"/>
    <sheet name="d.salesmanlob" sheetId="7" r:id="rId7"/>
    <sheet name="d.salesmanproses" sheetId="4" r:id="rId8"/>
  </sheets>
  <definedNames>
    <definedName name="\" hidden="1">#REF!</definedName>
    <definedName name="_________new1" localSheetId="0" hidden="1">{"adj95mult",#N/A,FALSE,"COMPCO";"adj95est",#N/A,FALSE,"COMPCO"}</definedName>
    <definedName name="_________new1" hidden="1">{"adj95mult",#N/A,FALSE,"COMPCO";"adj95est",#N/A,FALSE,"COMPCO"}</definedName>
    <definedName name="________new1" localSheetId="0" hidden="1">{"adj95mult",#N/A,FALSE,"COMPCO";"adj95est",#N/A,FALSE,"COMPCO"}</definedName>
    <definedName name="________new1" hidden="1">{"adj95mult",#N/A,FALSE,"COMPCO";"adj95est",#N/A,FALSE,"COMPCO"}</definedName>
    <definedName name="_______new1" localSheetId="0" hidden="1">{"adj95mult",#N/A,FALSE,"COMPCO";"adj95est",#N/A,FALSE,"COMPCO"}</definedName>
    <definedName name="_______new1" hidden="1">{"adj95mult",#N/A,FALSE,"COMPCO";"adj95est",#N/A,FALSE,"COMPCO"}</definedName>
    <definedName name="______new1" localSheetId="0" hidden="1">{"adj95mult",#N/A,FALSE,"COMPCO";"adj95est",#N/A,FALSE,"COMPCO"}</definedName>
    <definedName name="______new1" hidden="1">{"adj95mult",#N/A,FALSE,"COMPCO";"adj95est",#N/A,FALSE,"COMPCO"}</definedName>
    <definedName name="______new2" localSheetId="0" hidden="1">{"adj95mult",#N/A,FALSE,"COMPCO";"adj95est",#N/A,FALSE,"COMPCO"}</definedName>
    <definedName name="______new2" hidden="1">{"adj95mult",#N/A,FALSE,"COMPCO";"adj95est",#N/A,FALSE,"COMPCO"}</definedName>
    <definedName name="_____cc2" localSheetId="0" hidden="1">{"Valuation",#N/A,TRUE,"Valuation Summary";"Financial Statements",#N/A,TRUE,"Results";"Results",#N/A,TRUE,"Results";"Ratios",#N/A,TRUE,"Results";"P2 Summary",#N/A,TRUE,"Results"}</definedName>
    <definedName name="_____cc2" hidden="1">{"Valuation",#N/A,TRUE,"Valuation Summary";"Financial Statements",#N/A,TRUE,"Results";"Results",#N/A,TRUE,"Results";"Ratios",#N/A,TRUE,"Results";"P2 Summary",#N/A,TRUE,"Results"}</definedName>
    <definedName name="_____gg2" localSheetId="0" hidden="1">{"adj95mult",#N/A,FALSE,"COMPCO";"adj95est",#N/A,FALSE,"COMPCO"}</definedName>
    <definedName name="_____gg2" hidden="1">{"adj95mult",#N/A,FALSE,"COMPCO";"adj95est",#N/A,FALSE,"COMPCO"}</definedName>
    <definedName name="_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he2" hidden="1">{"Valuation",#N/A,TRUE,"Valuation Summary";"Financial Statements",#N/A,TRUE,"Results";"Results",#N/A,TRUE,"Results";"Ratios",#N/A,TRUE,"Results";"P2 Summary",#N/A,TRUE,"Results";"Historical data",#N/A,TRUE,"Historical Data";"P1 Inputs",#N/A,TRUE,"Forecast Drivers";"P2 Inputs",#N/A,TRUE,"Forecast Drivers"}</definedName>
    <definedName name="_____hj2" localSheetId="0" hidden="1">{"mult96",#N/A,FALSE,"PETCOMP";"est96",#N/A,FALSE,"PETCOMP";"mult95",#N/A,FALSE,"PETCOMP";"est95",#N/A,FALSE,"PETCOMP";"multltm",#N/A,FALSE,"PETCOMP";"resultltm",#N/A,FALSE,"PETCOMP"}</definedName>
    <definedName name="_____hj2" hidden="1">{"mult96",#N/A,FALSE,"PETCOMP";"est96",#N/A,FALSE,"PETCOMP";"mult95",#N/A,FALSE,"PETCOMP";"est95",#N/A,FALSE,"PETCOMP";"multltm",#N/A,FALSE,"PETCOMP";"resultltm",#N/A,FALSE,"PETCOMP"}</definedName>
    <definedName name="_____hk2" localSheetId="0" hidden="1">{"EVA",#N/A,FALSE,"EVA";"WACC",#N/A,FALSE,"WACC"}</definedName>
    <definedName name="_____hk2" hidden="1">{"EVA",#N/A,FALSE,"EVA";"WACC",#N/A,FALSE,"WACC"}</definedName>
    <definedName name="_____kj2" localSheetId="0" hidden="1">{"mult96",#N/A,FALSE,"PETCOMP";"est96",#N/A,FALSE,"PETCOMP";"mult95",#N/A,FALSE,"PETCOMP";"est95",#N/A,FALSE,"PETCOMP";"multltm",#N/A,FALSE,"PETCOMP";"resultltm",#N/A,FALSE,"PETCOMP"}</definedName>
    <definedName name="_____kj2" hidden="1">{"mult96",#N/A,FALSE,"PETCOMP";"est96",#N/A,FALSE,"PETCOMP";"mult95",#N/A,FALSE,"PETCOMP";"est95",#N/A,FALSE,"PETCOMP";"multltm",#N/A,FALSE,"PETCOMP";"resultltm",#N/A,FALSE,"PETCOMP"}</definedName>
    <definedName name="_____kk2" localSheetId="0" hidden="1">{"Valuation",#N/A,TRUE,"Valuation Summary";"Financial Statements",#N/A,TRUE,"Results";"Results",#N/A,TRUE,"Results";"Ratios",#N/A,TRUE,"Results";"P2 Summary",#N/A,TRUE,"Results"}</definedName>
    <definedName name="_____kk2" hidden="1">{"Valuation",#N/A,TRUE,"Valuation Summary";"Financial Statements",#N/A,TRUE,"Results";"Results",#N/A,TRUE,"Results";"Ratios",#N/A,TRUE,"Results";"P2 Summary",#N/A,TRUE,"Results"}</definedName>
    <definedName name="_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ll2" hidden="1">{"Valuation",#N/A,TRUE,"Valuation Summary";"Financial Statements",#N/A,TRUE,"Results";"Results",#N/A,TRUE,"Results";"Ratios",#N/A,TRUE,"Results";"P2 Summary",#N/A,TRUE,"Results";"Historical data",#N/A,TRUE,"Historical Data";"P1 Inputs",#N/A,TRUE,"Forecast Drivers";"P2 Inputs",#N/A,TRUE,"Forecast Drivers"}</definedName>
    <definedName name="_____n2" localSheetId="0" hidden="1">{"adj95mult",#N/A,FALSE,"COMPCO";"adj95est",#N/A,FALSE,"COMPCO"}</definedName>
    <definedName name="_____n2" hidden="1">{"adj95mult",#N/A,FALSE,"COMPCO";"adj95est",#N/A,FALSE,"COMPCO"}</definedName>
    <definedName name="_____new1" localSheetId="0" hidden="1">{"adj95mult",#N/A,FALSE,"COMPCO";"adj95est",#N/A,FALSE,"COMPCO"}</definedName>
    <definedName name="_____new1" hidden="1">{"adj95mult",#N/A,FALSE,"COMPCO";"adj95est",#N/A,FALSE,"COMPCO"}</definedName>
    <definedName name="_____new10" localSheetId="0" hidden="1">{"adj95mult",#N/A,FALSE,"COMPCO";"adj95est",#N/A,FALSE,"COMPCO"}</definedName>
    <definedName name="_____new10" hidden="1">{"adj95mult",#N/A,FALSE,"COMPCO";"adj95est",#N/A,FALSE,"COMPCO"}</definedName>
    <definedName name="_____new11" localSheetId="0" hidden="1">{"adj95mult",#N/A,FALSE,"COMPCO";"adj95est",#N/A,FALSE,"COMPCO"}</definedName>
    <definedName name="_____new11" hidden="1">{"adj95mult",#N/A,FALSE,"COMPCO";"adj95est",#N/A,FALSE,"COMPCO"}</definedName>
    <definedName name="_____new2" localSheetId="0" hidden="1">{"adj95mult",#N/A,FALSE,"COMPCO";"adj95est",#N/A,FALSE,"COMPCO"}</definedName>
    <definedName name="_____new2" hidden="1">{"adj95mult",#N/A,FALSE,"COMPCO";"adj95est",#N/A,FALSE,"COMPCO"}</definedName>
    <definedName name="____cc2" localSheetId="0" hidden="1">{"Valuation",#N/A,TRUE,"Valuation Summary";"Financial Statements",#N/A,TRUE,"Results";"Results",#N/A,TRUE,"Results";"Ratios",#N/A,TRUE,"Results";"P2 Summary",#N/A,TRUE,"Results"}</definedName>
    <definedName name="____cc2" hidden="1">{"Valuation",#N/A,TRUE,"Valuation Summary";"Financial Statements",#N/A,TRUE,"Results";"Results",#N/A,TRUE,"Results";"Ratios",#N/A,TRUE,"Results";"P2 Summary",#N/A,TRUE,"Results"}</definedName>
    <definedName name="____gg2" localSheetId="0" hidden="1">{"adj95mult",#N/A,FALSE,"COMPCO";"adj95est",#N/A,FALSE,"COMPCO"}</definedName>
    <definedName name="____gg2" hidden="1">{"adj95mult",#N/A,FALSE,"COMPCO";"adj95est",#N/A,FALSE,"COMPCO"}</definedName>
    <definedName name="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he2" hidden="1">{"Valuation",#N/A,TRUE,"Valuation Summary";"Financial Statements",#N/A,TRUE,"Results";"Results",#N/A,TRUE,"Results";"Ratios",#N/A,TRUE,"Results";"P2 Summary",#N/A,TRUE,"Results";"Historical data",#N/A,TRUE,"Historical Data";"P1 Inputs",#N/A,TRUE,"Forecast Drivers";"P2 Inputs",#N/A,TRUE,"Forecast Drivers"}</definedName>
    <definedName name="____hj2" localSheetId="0" hidden="1">{"mult96",#N/A,FALSE,"PETCOMP";"est96",#N/A,FALSE,"PETCOMP";"mult95",#N/A,FALSE,"PETCOMP";"est95",#N/A,FALSE,"PETCOMP";"multltm",#N/A,FALSE,"PETCOMP";"resultltm",#N/A,FALSE,"PETCOMP"}</definedName>
    <definedName name="____hj2" hidden="1">{"mult96",#N/A,FALSE,"PETCOMP";"est96",#N/A,FALSE,"PETCOMP";"mult95",#N/A,FALSE,"PETCOMP";"est95",#N/A,FALSE,"PETCOMP";"multltm",#N/A,FALSE,"PETCOMP";"resultltm",#N/A,FALSE,"PETCOMP"}</definedName>
    <definedName name="____hk2" localSheetId="0" hidden="1">{"EVA",#N/A,FALSE,"EVA";"WACC",#N/A,FALSE,"WACC"}</definedName>
    <definedName name="____hk2" hidden="1">{"EVA",#N/A,FALSE,"EVA";"WACC",#N/A,FALSE,"WACC"}</definedName>
    <definedName name="____kj2" localSheetId="0" hidden="1">{"mult96",#N/A,FALSE,"PETCOMP";"est96",#N/A,FALSE,"PETCOMP";"mult95",#N/A,FALSE,"PETCOMP";"est95",#N/A,FALSE,"PETCOMP";"multltm",#N/A,FALSE,"PETCOMP";"resultltm",#N/A,FALSE,"PETCOMP"}</definedName>
    <definedName name="____kj2" hidden="1">{"mult96",#N/A,FALSE,"PETCOMP";"est96",#N/A,FALSE,"PETCOMP";"mult95",#N/A,FALSE,"PETCOMP";"est95",#N/A,FALSE,"PETCOMP";"multltm",#N/A,FALSE,"PETCOMP";"resultltm",#N/A,FALSE,"PETCOMP"}</definedName>
    <definedName name="____kk2" localSheetId="0" hidden="1">{"Valuation",#N/A,TRUE,"Valuation Summary";"Financial Statements",#N/A,TRUE,"Results";"Results",#N/A,TRUE,"Results";"Ratios",#N/A,TRUE,"Results";"P2 Summary",#N/A,TRUE,"Results"}</definedName>
    <definedName name="____kk2" hidden="1">{"Valuation",#N/A,TRUE,"Valuation Summary";"Financial Statements",#N/A,TRUE,"Results";"Results",#N/A,TRUE,"Results";"Ratios",#N/A,TRUE,"Results";"P2 Summary",#N/A,TRUE,"Results"}</definedName>
    <definedName name="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ll2" hidden="1">{"Valuation",#N/A,TRUE,"Valuation Summary";"Financial Statements",#N/A,TRUE,"Results";"Results",#N/A,TRUE,"Results";"Ratios",#N/A,TRUE,"Results";"P2 Summary",#N/A,TRUE,"Results";"Historical data",#N/A,TRUE,"Historical Data";"P1 Inputs",#N/A,TRUE,"Forecast Drivers";"P2 Inputs",#N/A,TRUE,"Forecast Drivers"}</definedName>
    <definedName name="____n2" localSheetId="0" hidden="1">{"adj95mult",#N/A,FALSE,"COMPCO";"adj95est",#N/A,FALSE,"COMPCO"}</definedName>
    <definedName name="____n2" hidden="1">{"adj95mult",#N/A,FALSE,"COMPCO";"adj95est",#N/A,FALSE,"COMPCO"}</definedName>
    <definedName name="____new1" localSheetId="0" hidden="1">{"adj95mult",#N/A,FALSE,"COMPCO";"adj95est",#N/A,FALSE,"COMPCO"}</definedName>
    <definedName name="____new1" hidden="1">{"adj95mult",#N/A,FALSE,"COMPCO";"adj95est",#N/A,FALSE,"COMPCO"}</definedName>
    <definedName name="____new10" localSheetId="0" hidden="1">{"adj95mult",#N/A,FALSE,"COMPCO";"adj95est",#N/A,FALSE,"COMPCO"}</definedName>
    <definedName name="____new10" hidden="1">{"adj95mult",#N/A,FALSE,"COMPCO";"adj95est",#N/A,FALSE,"COMPCO"}</definedName>
    <definedName name="____new11" localSheetId="0" hidden="1">{"adj95mult",#N/A,FALSE,"COMPCO";"adj95est",#N/A,FALSE,"COMPCO"}</definedName>
    <definedName name="____new11" hidden="1">{"adj95mult",#N/A,FALSE,"COMPCO";"adj95est",#N/A,FALSE,"COMPCO"}</definedName>
    <definedName name="____new2" localSheetId="0" hidden="1">{"adj95mult",#N/A,FALSE,"COMPCO";"adj95est",#N/A,FALSE,"COMPCO"}</definedName>
    <definedName name="____new2" hidden="1">{"adj95mult",#N/A,FALSE,"COMPCO";"adj95est",#N/A,FALSE,"COMPCO"}</definedName>
    <definedName name="___cc2" localSheetId="0" hidden="1">{"Valuation",#N/A,TRUE,"Valuation Summary";"Financial Statements",#N/A,TRUE,"Results";"Results",#N/A,TRUE,"Results";"Ratios",#N/A,TRUE,"Results";"P2 Summary",#N/A,TRUE,"Results"}</definedName>
    <definedName name="___cc2" hidden="1">{"Valuation",#N/A,TRUE,"Valuation Summary";"Financial Statements",#N/A,TRUE,"Results";"Results",#N/A,TRUE,"Results";"Ratios",#N/A,TRUE,"Results";"P2 Summary",#N/A,TRUE,"Results"}</definedName>
    <definedName name="___gg2" localSheetId="0" hidden="1">{"adj95mult",#N/A,FALSE,"COMPCO";"adj95est",#N/A,FALSE,"COMPCO"}</definedName>
    <definedName name="___gg2" hidden="1">{"adj95mult",#N/A,FALSE,"COMPCO";"adj95est",#N/A,FALSE,"COMPCO"}</definedName>
    <definedName name="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he2" hidden="1">{"Valuation",#N/A,TRUE,"Valuation Summary";"Financial Statements",#N/A,TRUE,"Results";"Results",#N/A,TRUE,"Results";"Ratios",#N/A,TRUE,"Results";"P2 Summary",#N/A,TRUE,"Results";"Historical data",#N/A,TRUE,"Historical Data";"P1 Inputs",#N/A,TRUE,"Forecast Drivers";"P2 Inputs",#N/A,TRUE,"Forecast Drivers"}</definedName>
    <definedName name="___hj2" localSheetId="0" hidden="1">{"mult96",#N/A,FALSE,"PETCOMP";"est96",#N/A,FALSE,"PETCOMP";"mult95",#N/A,FALSE,"PETCOMP";"est95",#N/A,FALSE,"PETCOMP";"multltm",#N/A,FALSE,"PETCOMP";"resultltm",#N/A,FALSE,"PETCOMP"}</definedName>
    <definedName name="___hj2" hidden="1">{"mult96",#N/A,FALSE,"PETCOMP";"est96",#N/A,FALSE,"PETCOMP";"mult95",#N/A,FALSE,"PETCOMP";"est95",#N/A,FALSE,"PETCOMP";"multltm",#N/A,FALSE,"PETCOMP";"resultltm",#N/A,FALSE,"PETCOMP"}</definedName>
    <definedName name="___hk2" localSheetId="0" hidden="1">{"EVA",#N/A,FALSE,"EVA";"WACC",#N/A,FALSE,"WACC"}</definedName>
    <definedName name="___hk2" hidden="1">{"EVA",#N/A,FALSE,"EVA";"WACC",#N/A,FALSE,"WACC"}</definedName>
    <definedName name="___kj2" localSheetId="0" hidden="1">{"mult96",#N/A,FALSE,"PETCOMP";"est96",#N/A,FALSE,"PETCOMP";"mult95",#N/A,FALSE,"PETCOMP";"est95",#N/A,FALSE,"PETCOMP";"multltm",#N/A,FALSE,"PETCOMP";"resultltm",#N/A,FALSE,"PETCOMP"}</definedName>
    <definedName name="___kj2" hidden="1">{"mult96",#N/A,FALSE,"PETCOMP";"est96",#N/A,FALSE,"PETCOMP";"mult95",#N/A,FALSE,"PETCOMP";"est95",#N/A,FALSE,"PETCOMP";"multltm",#N/A,FALSE,"PETCOMP";"resultltm",#N/A,FALSE,"PETCOMP"}</definedName>
    <definedName name="___kk2" localSheetId="0" hidden="1">{"Valuation",#N/A,TRUE,"Valuation Summary";"Financial Statements",#N/A,TRUE,"Results";"Results",#N/A,TRUE,"Results";"Ratios",#N/A,TRUE,"Results";"P2 Summary",#N/A,TRUE,"Results"}</definedName>
    <definedName name="___kk2" hidden="1">{"Valuation",#N/A,TRUE,"Valuation Summary";"Financial Statements",#N/A,TRUE,"Results";"Results",#N/A,TRUE,"Results";"Ratios",#N/A,TRUE,"Results";"P2 Summary",#N/A,TRUE,"Results"}</definedName>
    <definedName name="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ll2" hidden="1">{"Valuation",#N/A,TRUE,"Valuation Summary";"Financial Statements",#N/A,TRUE,"Results";"Results",#N/A,TRUE,"Results";"Ratios",#N/A,TRUE,"Results";"P2 Summary",#N/A,TRUE,"Results";"Historical data",#N/A,TRUE,"Historical Data";"P1 Inputs",#N/A,TRUE,"Forecast Drivers";"P2 Inputs",#N/A,TRUE,"Forecast Drivers"}</definedName>
    <definedName name="___n2" localSheetId="0" hidden="1">{"adj95mult",#N/A,FALSE,"COMPCO";"adj95est",#N/A,FALSE,"COMPCO"}</definedName>
    <definedName name="___n2" hidden="1">{"adj95mult",#N/A,FALSE,"COMPCO";"adj95est",#N/A,FALSE,"COMPCO"}</definedName>
    <definedName name="___new1" localSheetId="0" hidden="1">{"adj95mult",#N/A,FALSE,"COMPCO";"adj95est",#N/A,FALSE,"COMPCO"}</definedName>
    <definedName name="___new1" hidden="1">{"adj95mult",#N/A,FALSE,"COMPCO";"adj95est",#N/A,FALSE,"COMPCO"}</definedName>
    <definedName name="___new10" localSheetId="0" hidden="1">{"adj95mult",#N/A,FALSE,"COMPCO";"adj95est",#N/A,FALSE,"COMPCO"}</definedName>
    <definedName name="___new10" hidden="1">{"adj95mult",#N/A,FALSE,"COMPCO";"adj95est",#N/A,FALSE,"COMPCO"}</definedName>
    <definedName name="___new11" localSheetId="0" hidden="1">{"adj95mult",#N/A,FALSE,"COMPCO";"adj95est",#N/A,FALSE,"COMPCO"}</definedName>
    <definedName name="___new11" hidden="1">{"adj95mult",#N/A,FALSE,"COMPCO";"adj95est",#N/A,FALSE,"COMPCO"}</definedName>
    <definedName name="___new2" localSheetId="0" hidden="1">{"adj95mult",#N/A,FALSE,"COMPCO";"adj95est",#N/A,FALSE,"COMPCO"}</definedName>
    <definedName name="___new2" hidden="1">{"adj95mult",#N/A,FALSE,"COMPCO";"adj95est",#N/A,FALSE,"COMPCO"}</definedName>
    <definedName name="__cc2" localSheetId="0" hidden="1">{"Valuation",#N/A,TRUE,"Valuation Summary";"Financial Statements",#N/A,TRUE,"Results";"Results",#N/A,TRUE,"Results";"Ratios",#N/A,TRUE,"Results";"P2 Summary",#N/A,TRUE,"Results"}</definedName>
    <definedName name="__cc2" hidden="1">{"Valuation",#N/A,TRUE,"Valuation Summary";"Financial Statements",#N/A,TRUE,"Results";"Results",#N/A,TRUE,"Results";"Ratios",#N/A,TRUE,"Results";"P2 Summary",#N/A,TRUE,"Results"}</definedName>
    <definedName name="__gg2" localSheetId="0" hidden="1">{"adj95mult",#N/A,FALSE,"COMPCO";"adj95est",#N/A,FALSE,"COMPCO"}</definedName>
    <definedName name="__gg2" hidden="1">{"adj95mult",#N/A,FALSE,"COMPCO";"adj95est",#N/A,FALSE,"COMPCO"}</definedName>
    <definedName name="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he2" hidden="1">{"Valuation",#N/A,TRUE,"Valuation Summary";"Financial Statements",#N/A,TRUE,"Results";"Results",#N/A,TRUE,"Results";"Ratios",#N/A,TRUE,"Results";"P2 Summary",#N/A,TRUE,"Results";"Historical data",#N/A,TRUE,"Historical Data";"P1 Inputs",#N/A,TRUE,"Forecast Drivers";"P2 Inputs",#N/A,TRUE,"Forecast Drivers"}</definedName>
    <definedName name="__hj2" localSheetId="0" hidden="1">{"mult96",#N/A,FALSE,"PETCOMP";"est96",#N/A,FALSE,"PETCOMP";"mult95",#N/A,FALSE,"PETCOMP";"est95",#N/A,FALSE,"PETCOMP";"multltm",#N/A,FALSE,"PETCOMP";"resultltm",#N/A,FALSE,"PETCOMP"}</definedName>
    <definedName name="__hj2" hidden="1">{"mult96",#N/A,FALSE,"PETCOMP";"est96",#N/A,FALSE,"PETCOMP";"mult95",#N/A,FALSE,"PETCOMP";"est95",#N/A,FALSE,"PETCOMP";"multltm",#N/A,FALSE,"PETCOMP";"resultltm",#N/A,FALSE,"PETCOMP"}</definedName>
    <definedName name="__hk2" localSheetId="0" hidden="1">{"EVA",#N/A,FALSE,"EVA";"WACC",#N/A,FALSE,"WACC"}</definedName>
    <definedName name="__hk2" hidden="1">{"EVA",#N/A,FALSE,"EVA";"WACC",#N/A,FALSE,"WACC"}</definedName>
    <definedName name="__KEY2" hidden="1">#REF!</definedName>
    <definedName name="__Key3" hidden="1">#REF!</definedName>
    <definedName name="__kj2" localSheetId="0" hidden="1">{"mult96",#N/A,FALSE,"PETCOMP";"est96",#N/A,FALSE,"PETCOMP";"mult95",#N/A,FALSE,"PETCOMP";"est95",#N/A,FALSE,"PETCOMP";"multltm",#N/A,FALSE,"PETCOMP";"resultltm",#N/A,FALSE,"PETCOMP"}</definedName>
    <definedName name="__kj2" hidden="1">{"mult96",#N/A,FALSE,"PETCOMP";"est96",#N/A,FALSE,"PETCOMP";"mult95",#N/A,FALSE,"PETCOMP";"est95",#N/A,FALSE,"PETCOMP";"multltm",#N/A,FALSE,"PETCOMP";"resultltm",#N/A,FALSE,"PETCOMP"}</definedName>
    <definedName name="__kk2" localSheetId="0" hidden="1">{"Valuation",#N/A,TRUE,"Valuation Summary";"Financial Statements",#N/A,TRUE,"Results";"Results",#N/A,TRUE,"Results";"Ratios",#N/A,TRUE,"Results";"P2 Summary",#N/A,TRUE,"Results"}</definedName>
    <definedName name="__kk2" hidden="1">{"Valuation",#N/A,TRUE,"Valuation Summary";"Financial Statements",#N/A,TRUE,"Results";"Results",#N/A,TRUE,"Results";"Ratios",#N/A,TRUE,"Results";"P2 Summary",#N/A,TRUE,"Results"}</definedName>
    <definedName name="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ll2" hidden="1">{"Valuation",#N/A,TRUE,"Valuation Summary";"Financial Statements",#N/A,TRUE,"Results";"Results",#N/A,TRUE,"Results";"Ratios",#N/A,TRUE,"Results";"P2 Summary",#N/A,TRUE,"Results";"Historical data",#N/A,TRUE,"Historical Data";"P1 Inputs",#N/A,TRUE,"Forecast Drivers";"P2 Inputs",#N/A,TRUE,"Forecast Drivers"}</definedName>
    <definedName name="__n2" localSheetId="0" hidden="1">{"adj95mult",#N/A,FALSE,"COMPCO";"adj95est",#N/A,FALSE,"COMPCO"}</definedName>
    <definedName name="__n2" hidden="1">{"adj95mult",#N/A,FALSE,"COMPCO";"adj95est",#N/A,FALSE,"COMPCO"}</definedName>
    <definedName name="__new1" localSheetId="0" hidden="1">{"adj95mult",#N/A,FALSE,"COMPCO";"adj95est",#N/A,FALSE,"COMPCO"}</definedName>
    <definedName name="__new1" hidden="1">{"adj95mult",#N/A,FALSE,"COMPCO";"adj95est",#N/A,FALSE,"COMPCO"}</definedName>
    <definedName name="__new10" localSheetId="0" hidden="1">{"adj95mult",#N/A,FALSE,"COMPCO";"adj95est",#N/A,FALSE,"COMPCO"}</definedName>
    <definedName name="__new10" hidden="1">{"adj95mult",#N/A,FALSE,"COMPCO";"adj95est",#N/A,FALSE,"COMPCO"}</definedName>
    <definedName name="__new11" localSheetId="0" hidden="1">{"adj95mult",#N/A,FALSE,"COMPCO";"adj95est",#N/A,FALSE,"COMPCO"}</definedName>
    <definedName name="__new11" hidden="1">{"adj95mult",#N/A,FALSE,"COMPCO";"adj95est",#N/A,FALSE,"COMPCO"}</definedName>
    <definedName name="__new2" localSheetId="0" hidden="1">{"adj95mult",#N/A,FALSE,"COMPCO";"adj95est",#N/A,FALSE,"COMPCO"}</definedName>
    <definedName name="__new2" hidden="1">{"adj95mult",#N/A,FALSE,"COMPCO";"adj95est",#N/A,FALSE,"COMPCO"}</definedName>
    <definedName name="_1__123Graph_ACHART_1" hidden="1">#REF!</definedName>
    <definedName name="_2__123Graph_ACHART_2" hidden="1">#REF!</definedName>
    <definedName name="_3__123Graph_BCHART_1" hidden="1">#REF!</definedName>
    <definedName name="_4__123Graph_CCHART_1" hidden="1">#REF!</definedName>
    <definedName name="_5__123Graph_DCHART_1" hidden="1">#REF!</definedName>
    <definedName name="_6__123Graph_ECHART_1" hidden="1">#REF!</definedName>
    <definedName name="_7__123Graph_XCHART_2" hidden="1">#REF!</definedName>
    <definedName name="_bdm.86CDC00D5A9642F2B84C998F0CD2B07D.edm" hidden="1">#REF!</definedName>
    <definedName name="_cc2" localSheetId="0" hidden="1">{"Valuation",#N/A,TRUE,"Valuation Summary";"Financial Statements",#N/A,TRUE,"Results";"Results",#N/A,TRUE,"Results";"Ratios",#N/A,TRUE,"Results";"P2 Summary",#N/A,TRUE,"Results"}</definedName>
    <definedName name="_cc2" hidden="1">{"Valuation",#N/A,TRUE,"Valuation Summary";"Financial Statements",#N/A,TRUE,"Results";"Results",#N/A,TRUE,"Results";"Ratios",#N/A,TRUE,"Results";"P2 Summary",#N/A,TRUE,"Results"}</definedName>
    <definedName name="_Fill" hidden="1">#REF!</definedName>
    <definedName name="_Fill1" hidden="1">#REF!</definedName>
    <definedName name="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he2" hidden="1">{"Valuation",#N/A,TRUE,"Valuation Summary";"Financial Statements",#N/A,TRUE,"Results";"Results",#N/A,TRUE,"Results";"Ratios",#N/A,TRUE,"Results";"P2 Summary",#N/A,TRUE,"Results";"Historical data",#N/A,TRUE,"Historical Data";"P1 Inputs",#N/A,TRUE,"Forecast Drivers";"P2 Inputs",#N/A,TRUE,"Forecast Drivers"}</definedName>
    <definedName name="_hj2" localSheetId="0" hidden="1">{"mult96",#N/A,FALSE,"PETCOMP";"est96",#N/A,FALSE,"PETCOMP";"mult95",#N/A,FALSE,"PETCOMP";"est95",#N/A,FALSE,"PETCOMP";"multltm",#N/A,FALSE,"PETCOMP";"resultltm",#N/A,FALSE,"PETCOMP"}</definedName>
    <definedName name="_hj2" hidden="1">{"mult96",#N/A,FALSE,"PETCOMP";"est96",#N/A,FALSE,"PETCOMP";"mult95",#N/A,FALSE,"PETCOMP";"est95",#N/A,FALSE,"PETCOMP";"multltm",#N/A,FALSE,"PETCOMP";"resultltm",#N/A,FALSE,"PETCOMP"}</definedName>
    <definedName name="_hk2" localSheetId="0" hidden="1">{"EVA",#N/A,FALSE,"EVA";"WACC",#N/A,FALSE,"WACC"}</definedName>
    <definedName name="_hk2" hidden="1">{"EVA",#N/A,FALSE,"EVA";"WACC",#N/A,FALSE,"WACC"}</definedName>
    <definedName name="_Key1" hidden="1">#REF!</definedName>
    <definedName name="_Key2" hidden="1">#REF!</definedName>
    <definedName name="_kj2" localSheetId="0" hidden="1">{"mult96",#N/A,FALSE,"PETCOMP";"est96",#N/A,FALSE,"PETCOMP";"mult95",#N/A,FALSE,"PETCOMP";"est95",#N/A,FALSE,"PETCOMP";"multltm",#N/A,FALSE,"PETCOMP";"resultltm",#N/A,FALSE,"PETCOMP"}</definedName>
    <definedName name="_kj2" hidden="1">{"mult96",#N/A,FALSE,"PETCOMP";"est96",#N/A,FALSE,"PETCOMP";"mult95",#N/A,FALSE,"PETCOMP";"est95",#N/A,FALSE,"PETCOMP";"multltm",#N/A,FALSE,"PETCOMP";"resultltm",#N/A,FALSE,"PETCOMP"}</definedName>
    <definedName name="_kk2" localSheetId="0" hidden="1">{"Valuation",#N/A,TRUE,"Valuation Summary";"Financial Statements",#N/A,TRUE,"Results";"Results",#N/A,TRUE,"Results";"Ratios",#N/A,TRUE,"Results";"P2 Summary",#N/A,TRUE,"Results"}</definedName>
    <definedName name="_kk2" hidden="1">{"Valuation",#N/A,TRUE,"Valuation Summary";"Financial Statements",#N/A,TRUE,"Results";"Results",#N/A,TRUE,"Results";"Ratios",#N/A,TRUE,"Results";"P2 Summary",#N/A,TRUE,"Results"}</definedName>
    <definedName name="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ll2" hidden="1">{"Valuation",#N/A,TRUE,"Valuation Summary";"Financial Statements",#N/A,TRUE,"Results";"Results",#N/A,TRUE,"Results";"Ratios",#N/A,TRUE,"Results";"P2 Summary",#N/A,TRUE,"Results";"Historical data",#N/A,TRUE,"Historical Data";"P1 Inputs",#N/A,TRUE,"Forecast Drivers";"P2 Inputs",#N/A,TRUE,"Forecast Drivers"}</definedName>
    <definedName name="_n2" localSheetId="0" hidden="1">{"adj95mult",#N/A,FALSE,"COMPCO";"adj95est",#N/A,FALSE,"COMPCO"}</definedName>
    <definedName name="_n2" hidden="1">{"adj95mult",#N/A,FALSE,"COMPCO";"adj95est",#N/A,FALSE,"COMPCO"}</definedName>
    <definedName name="_new1" localSheetId="0" hidden="1">{"adj95mult",#N/A,FALSE,"COMPCO";"adj95est",#N/A,FALSE,"COMPCO"}</definedName>
    <definedName name="_new1" hidden="1">{"adj95mult",#N/A,FALSE,"COMPCO";"adj95est",#N/A,FALSE,"COMPCO"}</definedName>
    <definedName name="_new10" localSheetId="0" hidden="1">{"adj95mult",#N/A,FALSE,"COMPCO";"adj95est",#N/A,FALSE,"COMPCO"}</definedName>
    <definedName name="_new10" hidden="1">{"adj95mult",#N/A,FALSE,"COMPCO";"adj95est",#N/A,FALSE,"COMPCO"}</definedName>
    <definedName name="_new11" localSheetId="0" hidden="1">{"adj95mult",#N/A,FALSE,"COMPCO";"adj95est",#N/A,FALSE,"COMPCO"}</definedName>
    <definedName name="_new11" hidden="1">{"adj95mult",#N/A,FALSE,"COMPCO";"adj95est",#N/A,FALSE,"COMPCO"}</definedName>
    <definedName name="_new2" localSheetId="0" hidden="1">{"adj95mult",#N/A,FALSE,"COMPCO";"adj95est",#N/A,FALSE,"COMPCO"}</definedName>
    <definedName name="_new2" hidden="1">{"adj95mult",#N/A,FALSE,"COMPCO";"adj95est",#N/A,FALSE,"COMPCO"}</definedName>
    <definedName name="_Order1" hidden="1">0</definedName>
    <definedName name="_Order2" hidden="1">0</definedName>
    <definedName name="_Regression_Int" hidden="1">1</definedName>
    <definedName name="_Regression_Out" hidden="1">#REF!</definedName>
    <definedName name="_Regression_X" hidden="1">#REF!</definedName>
    <definedName name="_Regression_Y" hidden="1">#REF!</definedName>
    <definedName name="_Sort" hidden="1">#REF!</definedName>
    <definedName name="aa" hidden="1">#REF!</definedName>
    <definedName name="aaaaa\" hidden="1">#REF!</definedName>
    <definedName name="AB" hidden="1">#REF!</definedName>
    <definedName name="abc" hidden="1">#REF!</definedName>
    <definedName name="abcd" hidden="1">#REF!</definedName>
    <definedName name="abcde" hidden="1">#REF!</definedName>
    <definedName name="abcdef" hidden="1">#REF!</definedName>
    <definedName name="abd" hidden="1">#REF!</definedName>
    <definedName name="ac" hidden="1">#REF!</definedName>
    <definedName name="ad" hidden="1">#REF!</definedName>
    <definedName name="ah" hidden="1">#REF!</definedName>
    <definedName name="anscount" hidden="1">1</definedName>
    <definedName name="aoko" hidden="1">#REF!</definedName>
    <definedName name="as" hidden="1">#REF!</definedName>
    <definedName name="AS2DocOpenMode" hidden="1">"AS2DocumentEdit"</definedName>
    <definedName name="assaadd" hidden="1">#REF!</definedName>
    <definedName name="asss" hidden="1">#REF!</definedName>
    <definedName name="be" hidden="1">#REF!</definedName>
    <definedName name="BOT" hidden="1">#REF!</definedName>
    <definedName name="cc" localSheetId="0" hidden="1">{"Valuation",#N/A,TRUE,"Valuation Summary";"Financial Statements",#N/A,TRUE,"Results";"Results",#N/A,TRUE,"Results";"Ratios",#N/A,TRUE,"Results";"P2 Summary",#N/A,TRUE,"Results"}</definedName>
    <definedName name="cc" hidden="1">{"Valuation",#N/A,TRUE,"Valuation Summary";"Financial Statements",#N/A,TRUE,"Results";"Results",#N/A,TRUE,"Results";"Ratios",#N/A,TRUE,"Results";"P2 Summary",#N/A,TRUE,"Results"}</definedName>
    <definedName name="ccc" localSheetId="0" hidden="1">{"Valuation",#N/A,TRUE,"Valuation Summary";"Financial Statements",#N/A,TRUE,"Results";"Results",#N/A,TRUE,"Results";"Ratios",#N/A,TRUE,"Results";"P2 Summary",#N/A,TRUE,"Results"}</definedName>
    <definedName name="ccc" hidden="1">{"Valuation",#N/A,TRUE,"Valuation Summary";"Financial Statements",#N/A,TRUE,"Results";"Results",#N/A,TRUE,"Results";"Ratios",#N/A,TRUE,"Results";"P2 Summary",#N/A,TRUE,"Results"}</definedName>
    <definedName name="CSP4HZ" hidden="1">#REF!</definedName>
    <definedName name="D" hidden="1">#REF!</definedName>
    <definedName name="DAFASDFA" hidden="1">#REF!</definedName>
    <definedName name="dami" hidden="1">#REF!</definedName>
    <definedName name="DD" hidden="1">#REF!</definedName>
    <definedName name="dddd" hidden="1">#REF!</definedName>
    <definedName name="de" hidden="1">#REF!</definedName>
    <definedName name="DETAIL" hidden="1">#REF!</definedName>
    <definedName name="dhhjhvgdha" hidden="1">#REF!</definedName>
    <definedName name="diana" hidden="1">#REF!</definedName>
    <definedName name="dkgjdkfadfa" hidden="1">#REF!</definedName>
    <definedName name="dnkfjkas" hidden="1">#REF!</definedName>
    <definedName name="dor" hidden="1">#REF!</definedName>
    <definedName name="e" hidden="1">#REF!</definedName>
    <definedName name="ee" hidden="1">#REF!</definedName>
    <definedName name="enr" hidden="1">#REF!</definedName>
    <definedName name="ESC" hidden="1">#REF!</definedName>
    <definedName name="f" hidden="1">#REF!</definedName>
    <definedName name="fil" hidden="1">#REF!</definedName>
    <definedName name="Fill" hidden="1">#REF!</definedName>
    <definedName name="FORM" hidden="1">#REF!</definedName>
    <definedName name="form3" hidden="1">#REF!</definedName>
    <definedName name="form31" hidden="1">#REF!</definedName>
    <definedName name="ggg" hidden="1">#REF!</definedName>
    <definedName name="giro" hidden="1">#REF!</definedName>
    <definedName name="gt" hidden="1">#REF!</definedName>
    <definedName name="h" hidden="1">#REF!</definedName>
    <definedName name="he" localSheetId="0" hidden="1">{"Valuation",#N/A,TRUE,"Valuation Summary";"Financial Statements",#N/A,TRUE,"Results";"Results",#N/A,TRUE,"Results";"Ratios",#N/A,TRUE,"Results";"P2 Summary",#N/A,TRUE,"Results";"Historical data",#N/A,TRUE,"Historical Data";"P1 Inputs",#N/A,TRUE,"Forecast Drivers";"P2 Inputs",#N/A,TRUE,"Forecast Drivers"}</definedName>
    <definedName name="he" hidden="1">{"Valuation",#N/A,TRUE,"Valuation Summary";"Financial Statements",#N/A,TRUE,"Results";"Results",#N/A,TRUE,"Results";"Ratios",#N/A,TRUE,"Results";"P2 Summary",#N/A,TRUE,"Results";"Historical data",#N/A,TRUE,"Historical Data";"P1 Inputs",#N/A,TRUE,"Forecast Drivers";"P2 Inputs",#N/A,TRUE,"Forecast Drivers"}</definedName>
    <definedName name="HET" hidden="1">#REF!</definedName>
    <definedName name="hj" localSheetId="0" hidden="1">{"mult96",#N/A,FALSE,"PETCOMP";"est96",#N/A,FALSE,"PETCOMP";"mult95",#N/A,FALSE,"PETCOMP";"est95",#N/A,FALSE,"PETCOMP";"multltm",#N/A,FALSE,"PETCOMP";"resultltm",#N/A,FALSE,"PETCOMP"}</definedName>
    <definedName name="hj" hidden="1">{"mult96",#N/A,FALSE,"PETCOMP";"est96",#N/A,FALSE,"PETCOMP";"mult95",#N/A,FALSE,"PETCOMP";"est95",#N/A,FALSE,"PETCOMP";"multltm",#N/A,FALSE,"PETCOMP";"resultltm",#N/A,FALSE,"PETCOMP"}</definedName>
    <definedName name="hk" localSheetId="0" hidden="1">{"EVA",#N/A,FALSE,"EVA";"WACC",#N/A,FALSE,"WACC"}</definedName>
    <definedName name="hk" hidden="1">{"EVA",#N/A,FALSE,"EVA";"WACC",#N/A,FALSE,"WACC"}</definedName>
    <definedName name="HTML_CodePage" hidden="1">1252</definedName>
    <definedName name="HTML_Description" hidden="1">""</definedName>
    <definedName name="HTML_Email" hidden="1">""</definedName>
    <definedName name="HTML_Header" hidden="1">"DashBoard (2)"</definedName>
    <definedName name="HTML_LastUpdate" hidden="1">"8/19/2002"</definedName>
    <definedName name="HTML_LineAfter" hidden="1">FALSE</definedName>
    <definedName name="HTML_LineBefore" hidden="1">FALSE</definedName>
    <definedName name="HTML_Name" hidden="1">"Scott Von Lutcken"</definedName>
    <definedName name="HTML_OBDlg2" hidden="1">TRUE</definedName>
    <definedName name="HTML_OBDlg4" hidden="1">TRUE</definedName>
    <definedName name="HTML_OS" hidden="1">0</definedName>
    <definedName name="HTML_PathFile" hidden="1">"D:\Scott Docs\Abilitat\Tracking\dash1.htm"</definedName>
    <definedName name="HTML_Title" hidden="1">"Diagnostics"</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S" localSheetId="0" hidden="1">{"Valuation",#N/A,TRUE,"Valuation Summary";"Financial Statements",#N/A,TRUE,"Results";"Results",#N/A,TRUE,"Results";"Ratios",#N/A,TRUE,"Results";"P2 Summary",#N/A,TRUE,"Results";"Historical data",#N/A,TRUE,"Historical Data";"P1 Inputs",#N/A,TRUE,"Forecast Drivers";"P2 Inputs",#N/A,TRUE,"Forecast Drivers"}</definedName>
    <definedName name="IS" hidden="1">{"Valuation",#N/A,TRUE,"Valuation Summary";"Financial Statements",#N/A,TRUE,"Results";"Results",#N/A,TRUE,"Results";"Ratios",#N/A,TRUE,"Results";"P2 Summary",#N/A,TRUE,"Results";"Historical data",#N/A,TRUE,"Historical Data";"P1 Inputs",#N/A,TRUE,"Forecast Drivers";"P2 Inputs",#N/A,TRUE,"Forecast Drivers"}</definedName>
    <definedName name="itoy" localSheetId="0" hidden="1">{"Valuation",#N/A,TRUE,"Valuation Summary";"Financial Statements",#N/A,TRUE,"Results";"Results",#N/A,TRUE,"Results";"Ratios",#N/A,TRUE,"Results";"P2 Summary",#N/A,TRUE,"Results"}</definedName>
    <definedName name="itoy" hidden="1">{"Valuation",#N/A,TRUE,"Valuation Summary";"Financial Statements",#N/A,TRUE,"Results";"Results",#N/A,TRUE,"Results";"Ratios",#N/A,TRUE,"Results";"P2 Summary",#N/A,TRUE,"Results"}</definedName>
    <definedName name="itoy2" localSheetId="0" hidden="1">{"Valuation",#N/A,TRUE,"Valuation Summary";"Financial Statements",#N/A,TRUE,"Results";"Results",#N/A,TRUE,"Results";"Ratios",#N/A,TRUE,"Results";"P2 Summary",#N/A,TRUE,"Results"}</definedName>
    <definedName name="itoy2" hidden="1">{"Valuation",#N/A,TRUE,"Valuation Summary";"Financial Statements",#N/A,TRUE,"Results";"Results",#N/A,TRUE,"Results";"Ratios",#N/A,TRUE,"Results";"P2 Summary",#N/A,TRUE,"Results"}</definedName>
    <definedName name="key" hidden="1">#REF!</definedName>
    <definedName name="kj" localSheetId="0" hidden="1">{"mult96",#N/A,FALSE,"PETCOMP";"est96",#N/A,FALSE,"PETCOMP";"mult95",#N/A,FALSE,"PETCOMP";"est95",#N/A,FALSE,"PETCOMP";"multltm",#N/A,FALSE,"PETCOMP";"resultltm",#N/A,FALSE,"PETCOMP"}</definedName>
    <definedName name="kj" hidden="1">{"mult96",#N/A,FALSE,"PETCOMP";"est96",#N/A,FALSE,"PETCOMP";"mult95",#N/A,FALSE,"PETCOMP";"est95",#N/A,FALSE,"PETCOMP";"multltm",#N/A,FALSE,"PETCOMP";"resultltm",#N/A,FALSE,"PETCOMP"}</definedName>
    <definedName name="kk" localSheetId="0" hidden="1">{"Valuation",#N/A,TRUE,"Valuation Summary";"Financial Statements",#N/A,TRUE,"Results";"Results",#N/A,TRUE,"Results";"Ratios",#N/A,TRUE,"Results";"P2 Summary",#N/A,TRUE,"Results"}</definedName>
    <definedName name="kk" hidden="1">{"Valuation",#N/A,TRUE,"Valuation Summary";"Financial Statements",#N/A,TRUE,"Results";"Results",#N/A,TRUE,"Results";"Ratios",#N/A,TRUE,"Results";"P2 Summary",#N/A,TRUE,"Results"}</definedName>
    <definedName name="KM" hidden="1">#REF!</definedName>
    <definedName name="KOI" hidden="1">#REF!</definedName>
    <definedName name="KPI" hidden="1">#REF!</definedName>
    <definedName name="L" hidden="1">#REF!</definedName>
    <definedName name="lis" hidden="1">#REF!</definedName>
    <definedName name="ll" localSheetId="0" hidden="1">{"Valuation",#N/A,TRUE,"Valuation Summary";"Financial Statements",#N/A,TRUE,"Results";"Results",#N/A,TRUE,"Results";"Ratios",#N/A,TRUE,"Results";"P2 Summary",#N/A,TRUE,"Results";"Historical data",#N/A,TRUE,"Historical Data";"P1 Inputs",#N/A,TRUE,"Forecast Drivers";"P2 Inputs",#N/A,TRUE,"Forecast Drivers"}</definedName>
    <definedName name="ll" hidden="1">{"Valuation",#N/A,TRUE,"Valuation Summary";"Financial Statements",#N/A,TRUE,"Results";"Results",#N/A,TRUE,"Results";"Ratios",#N/A,TRUE,"Results";"P2 Summary",#N/A,TRUE,"Results";"Historical data",#N/A,TRUE,"Historical Data";"P1 Inputs",#N/A,TRUE,"Forecast Drivers";"P2 Inputs",#N/A,TRUE,"Forecast Drivers"}</definedName>
    <definedName name="masa8" hidden="1">#REF!</definedName>
    <definedName name="MK" hidden="1">#REF!</definedName>
    <definedName name="mmmmm" hidden="1">#REF!</definedName>
    <definedName name="n" localSheetId="0" hidden="1">{"adj95mult",#N/A,FALSE,"COMPCO";"adj95est",#N/A,FALSE,"COMPCO"}</definedName>
    <definedName name="n" hidden="1">{"adj95mult",#N/A,FALSE,"COMPCO";"adj95est",#N/A,FALSE,"COMPCO"}</definedName>
    <definedName name="nav" localSheetId="0" hidden="1">{"Valuation - Letter",#N/A,TRUE,"Valuation Summary";"Financial Statements - Letter",#N/A,TRUE,"Results";"Results - Letter",#N/A,TRUE,"Results";"Ratios - Letter",#N/A,TRUE,"Results";"P2 Summary - Letter",#N/A,TRUE,"Results"}</definedName>
    <definedName name="nav" hidden="1">{"Valuation - Letter",#N/A,TRUE,"Valuation Summary";"Financial Statements - Letter",#N/A,TRUE,"Results";"Results - Letter",#N/A,TRUE,"Results";"Ratios - Letter",#N/A,TRUE,"Results";"P2 Summary - Letter",#N/A,TRUE,"Results"}</definedName>
    <definedName name="new" hidden="1">#REF!</definedName>
    <definedName name="nnnnnn" localSheetId="0" hidden="1">{"EVA",#N/A,FALSE,"EVA";"WACC",#N/A,FALSE,"WACC"}</definedName>
    <definedName name="nnnnnn" hidden="1">{"EVA",#N/A,FALSE,"EVA";"WACC",#N/A,FALSE,"WACC"}</definedName>
    <definedName name="o" hidden="1">#REF!</definedName>
    <definedName name="OARTS" hidden="1">#REF!</definedName>
    <definedName name="oijguoaifjaods" hidden="1">#REF!</definedName>
    <definedName name="ooo" localSheetId="0" hidden="1">{"Valuation - Letter",#N/A,TRUE,"Valuation Summary";"Financial Statements - Letter",#N/A,TRUE,"Results";"Results - Letter",#N/A,TRUE,"Results";"Ratios - Letter",#N/A,TRUE,"Results";"P2 Summary - Letter",#N/A,TRUE,"Results"}</definedName>
    <definedName name="ooo" hidden="1">{"Valuation - Letter",#N/A,TRUE,"Valuation Summary";"Financial Statements - Letter",#N/A,TRUE,"Results";"Results - Letter",#N/A,TRUE,"Results";"Ratios - Letter",#N/A,TRUE,"Results";"P2 Summary - Letter",#N/A,TRUE,"Results"}</definedName>
    <definedName name="Opexne" hidden="1">#REF!</definedName>
    <definedName name="Pailit" localSheetId="0" hidden="1">{"Valuation",#N/A,TRUE,"Valuation Summary";"Financial Statements",#N/A,TRUE,"Results";"Results",#N/A,TRUE,"Results";"Ratios",#N/A,TRUE,"Results";"P2 Summary",#N/A,TRUE,"Results"}</definedName>
    <definedName name="Pailit" hidden="1">{"Valuation",#N/A,TRUE,"Valuation Summary";"Financial Statements",#N/A,TRUE,"Results";"Results",#N/A,TRUE,"Results";"Ratios",#N/A,TRUE,"Results";"P2 Summary",#N/A,TRUE,"Results"}</definedName>
    <definedName name="pembayaran" localSheetId="0" hidden="1">{"Valuation",#N/A,TRUE,"Valuation Summary";"Financial Statements",#N/A,TRUE,"Results";"Results",#N/A,TRUE,"Results";"Ratios",#N/A,TRUE,"Results";"P2 Summary",#N/A,TRUE,"Results"}</definedName>
    <definedName name="pembayaran" hidden="1">{"Valuation",#N/A,TRUE,"Valuation Summary";"Financial Statements",#N/A,TRUE,"Results";"Results",#N/A,TRUE,"Results";"Ratios",#N/A,TRUE,"Results";"P2 Summary",#N/A,TRUE,"Results"}</definedName>
    <definedName name="penawa" hidden="1">#REF!</definedName>
    <definedName name="penawaran" hidden="1">#REF!</definedName>
    <definedName name="POTT450" hidden="1">#REF!</definedName>
    <definedName name="Produk" hidden="1">#REF!</definedName>
    <definedName name="Project" hidden="1">#REF!</definedName>
    <definedName name="q" hidden="1">#REF!</definedName>
    <definedName name="qq" hidden="1">#REF!</definedName>
    <definedName name="qqqqqqqqqqq" hidden="1">#REF!</definedName>
    <definedName name="qw" hidden="1">#REF!</definedName>
    <definedName name="qwe" localSheetId="0" hidden="1">{"Valuation",#N/A,TRUE,"Valuation Summary";"Financial Statements",#N/A,TRUE,"Results";"Results",#N/A,TRUE,"Results";"Ratios",#N/A,TRUE,"Results";"P2 Summary",#N/A,TRUE,"Results"}</definedName>
    <definedName name="qwe" hidden="1">{"Valuation",#N/A,TRUE,"Valuation Summary";"Financial Statements",#N/A,TRUE,"Results";"Results",#N/A,TRUE,"Results";"Ratios",#N/A,TRUE,"Results";"P2 Summary",#N/A,TRUE,"Results"}</definedName>
    <definedName name="re" localSheetId="0" hidden="1">{"Valuation",#N/A,TRUE,"Valuation Summary";"Financial Statements",#N/A,TRUE,"Results";"Results",#N/A,TRUE,"Results";"Ratios",#N/A,TRUE,"Results";"P2 Summary",#N/A,TRUE,"Results";"Historical data",#N/A,TRUE,"Historical Data";"P1 Inputs",#N/A,TRUE,"Forecast Drivers";"P2 Inputs",#N/A,TRUE,"Forecast Drivers"}</definedName>
    <definedName name="re" hidden="1">{"Valuation",#N/A,TRUE,"Valuation Summary";"Financial Statements",#N/A,TRUE,"Results";"Results",#N/A,TRUE,"Results";"Ratios",#N/A,TRUE,"Results";"P2 Summary",#N/A,TRUE,"Results";"Historical data",#N/A,TRUE,"Historical Data";"P1 Inputs",#N/A,TRUE,"Forecast Drivers";"P2 Inputs",#N/A,TRUE,"Forecast Drivers"}</definedName>
    <definedName name="REKAP" hidden="1">#REF!</definedName>
    <definedName name="REKAP1" hidden="1">#REF!</definedName>
    <definedName name="RKP" hidden="1">#REF!</definedName>
    <definedName name="SAPBEXhrIndnt" hidden="1">"Wide"</definedName>
    <definedName name="SAPsysID" hidden="1">"708C5W7SBKP804JT78WJ0JNKI"</definedName>
    <definedName name="SAPwbID" hidden="1">"ARS"</definedName>
    <definedName name="sdf" localSheetId="0" hidden="1">{"Valuation",#N/A,TRUE,"Valuation Summary";"Financial Statements",#N/A,TRUE,"Results";"Results",#N/A,TRUE,"Results";"Ratios",#N/A,TRUE,"Results";"P2 Summary",#N/A,TRUE,"Results"}</definedName>
    <definedName name="sdf" hidden="1">{"Valuation",#N/A,TRUE,"Valuation Summary";"Financial Statements",#N/A,TRUE,"Results";"Results",#N/A,TRUE,"Results";"Ratios",#N/A,TRUE,"Results";"P2 Summary",#N/A,TRUE,"Results"}</definedName>
    <definedName name="sdgjykjl" hidden="1">#REF!</definedName>
    <definedName name="sencount" hidden="1">1</definedName>
    <definedName name="she" localSheetId="0" hidden="1">{"Valuation",#N/A,TRUE,"Valuation Summary";"Financial Statements",#N/A,TRUE,"Results";"Results",#N/A,TRUE,"Results";"Ratios",#N/A,TRUE,"Results";"P2 Summary",#N/A,TRUE,"Results";"Historical data",#N/A,TRUE,"Historical Data";"P1 Inputs",#N/A,TRUE,"Forecast Drivers";"P2 Inputs",#N/A,TRUE,"Forecast Drivers"}</definedName>
    <definedName name="she" hidden="1">{"Valuation",#N/A,TRUE,"Valuation Summary";"Financial Statements",#N/A,TRUE,"Results";"Results",#N/A,TRUE,"Results";"Ratios",#N/A,TRUE,"Results";"P2 Summary",#N/A,TRUE,"Results";"Historical data",#N/A,TRUE,"Historical Data";"P1 Inputs",#N/A,TRUE,"Forecast Drivers";"P2 Inputs",#N/A,TRUE,"Forecast Drivers"}</definedName>
    <definedName name="sheet" hidden="1">#REF!</definedName>
    <definedName name="SHEET3" hidden="1">#REF!</definedName>
    <definedName name="Slicer_Period_YMWD">#N/A</definedName>
    <definedName name="SORT" hidden="1">#REF!</definedName>
    <definedName name="SORTI" hidden="1">#REF!</definedName>
    <definedName name="ss" hidden="1">#REF!</definedName>
    <definedName name="sss" hidden="1">#REF!</definedName>
    <definedName name="Status_1">INDIRECT(#REF!)</definedName>
    <definedName name="Status_2">INDIRECT(#REF!)</definedName>
    <definedName name="Status_3">INDIRECT(#REF!)</definedName>
    <definedName name="Status_4">INDIRECT(#REF!)</definedName>
    <definedName name="Status_5">INDIRECT(#REF!)</definedName>
    <definedName name="Status_6">INDIRECT(#REF!)</definedName>
    <definedName name="summary2" hidden="1">#REF!</definedName>
    <definedName name="tesssss" localSheetId="0" hidden="1">{"mult96",#N/A,FALSE,"PETCOMP";"est96",#N/A,FALSE,"PETCOMP";"mult95",#N/A,FALSE,"PETCOMP";"est95",#N/A,FALSE,"PETCOMP";"multltm",#N/A,FALSE,"PETCOMP";"resultltm",#N/A,FALSE,"PETCOMP"}</definedName>
    <definedName name="tesssss" hidden="1">{"mult96",#N/A,FALSE,"PETCOMP";"est96",#N/A,FALSE,"PETCOMP";"mult95",#N/A,FALSE,"PETCOMP";"est95",#N/A,FALSE,"PETCOMP";"multltm",#N/A,FALSE,"PETCOMP";"resultltm",#N/A,FALSE,"PETCOMP"}</definedName>
    <definedName name="tessssss" localSheetId="0" hidden="1">{"mult96",#N/A,FALSE,"PETCOMP";"est96",#N/A,FALSE,"PETCOMP";"mult95",#N/A,FALSE,"PETCOMP";"est95",#N/A,FALSE,"PETCOMP";"multltm",#N/A,FALSE,"PETCOMP";"resultltm",#N/A,FALSE,"PETCOMP"}</definedName>
    <definedName name="tessssss" hidden="1">{"mult96",#N/A,FALSE,"PETCOMP";"est96",#N/A,FALSE,"PETCOMP";"mult95",#N/A,FALSE,"PETCOMP";"est95",#N/A,FALSE,"PETCOMP";"multltm",#N/A,FALSE,"PETCOMP";"resultltm",#N/A,FALSE,"PETCOMP"}</definedName>
    <definedName name="test" localSheetId="0" hidden="1">{"adj95mult",#N/A,FALSE,"COMPCO";"adj95est",#N/A,FALSE,"COMPCO"}</definedName>
    <definedName name="test" hidden="1">{"adj95mult",#N/A,FALSE,"COMPCO";"adj95est",#N/A,FALSE,"COMPCO"}</definedName>
    <definedName name="tgt" hidden="1">#REF!</definedName>
    <definedName name="Timeline_Dim_Period">#N/A</definedName>
    <definedName name="Timeline_Dim_Period11">CUBESET("10.50.1.53_olap14 SuperdashTab Model3","Filter({[Dim_Period].[Date].Levels(1).Members}, ([Dim_Period].[Date].CurrentMember.MemberValue&gt;=CDate(""2023-05-01"") AND [Dim_Period].[Date].CurrentMember.MemberValue&lt;CDate(""2023-05-20"")))")</definedName>
    <definedName name="Timeline_Dim_Period12">CUBESET("10.50.1.51_olap161 SuperdashTab Model","Filter({[Dim_Period].[Date].Levels(1).Members}, ([Dim_Period].[Date].CurrentMember.MemberValue&gt;=CDate(""2024-04-29"") AND [Dim_Period].[Date].CurrentMember.MemberValue&lt;CDate(""2024-05-30"")))")</definedName>
    <definedName name="Timeline_Dim_Period13">CUBESET("10.50.1.51_olap161 SuperdashTab Model","Filter({[Dim_Period].[Date].Levels(1).Members}, ([Dim_Period].[Date].CurrentMember.MemberValue&gt;=CDate(""2024-04-29"") AND [Dim_Period].[Date].CurrentMember.MemberValue&lt;CDate(""2024-05-30"")))")</definedName>
    <definedName name="Timeline_Dim_Period21">CUBESET("10.50.1.53_olap14 SuperdashTab Model4","Filter({[Dim_Period].[Date].Levels(1).Members}, ([Dim_Period].[Date].CurrentMember.MemberValue&gt;=CDate(""2023-03-01"") AND [Dim_Period].[Date].CurrentMember.MemberValue&lt;CDate(""2023-03-18"")))")</definedName>
    <definedName name="Timeline_Dim_Period22">CUBESET("10.50.1.51_olap161 SuperdashTab Model","Filter({[Dim_Period].[Date].Levels(1).Members}, ([Dim_Period].[Date].CurrentMember.MemberValue&gt;=CDate(""2023-01-01"") AND [Dim_Period].[Date].CurrentMember.MemberValue&lt;CDate(""2023-05-01"")))")</definedName>
    <definedName name="Timeline_Dim_Period23">CUBESET("10.50.1.51_olap161 SuperdashTab Model","Filter({[Dim_Period].[Date].Levels(1).Members}, ([Dim_Period].[Date].CurrentMember.MemberValue&gt;=CDate(""2023-01-01"") AND [Dim_Period].[Date].CurrentMember.MemberValue&lt;CDate(""2023-05-01"")))")</definedName>
    <definedName name="Timeline_Dim_Period41">CUBESET("10.50.1.53_olap14 SuperdashTab Model6","Filter({[Dim_Period].[Date].Levels(1).Members}, ([Dim_Period].[Date].CurrentMember.MemberValue&gt;=CDate(""2023-07-01"") AND [Dim_Period].[Date].CurrentMember.MemberValue&lt;CDate(""2023-07-12"")))")</definedName>
    <definedName name="Timeline_Dim_Period7">CUBESET("10.50.1.53_olap14 SuperdashTab Model","Filter({[Dim_Period].[Date].Levels(1).Members}, ([Dim_Period].[Date].CurrentMember.MemberValue&gt;=CDate(""2023-02-01"") AND [Dim_Period].[Date].CurrentMember.MemberValue&lt;CDate(""2023-02-26"")))")</definedName>
    <definedName name="Timeline_Dim_Period8">CUBESET("10.50.1.53_olap14 SuperdashTab Model","Filter({[Dim_Period].[Date].Levels(1).Members}, ([Dim_Period].[Date].CurrentMember.MemberValue&gt;=CDate(""2023-02-01"") AND [Dim_Period].[Date].CurrentMember.MemberValue&lt;CDate(""2023-02-26"")))")</definedName>
    <definedName name="TimeTable" hidden="1">#REF!</definedName>
    <definedName name="toyi" localSheetId="0" hidden="1">{"Valuation",#N/A,TRUE,"Valuation Summary";"Financial Statements",#N/A,TRUE,"Results";"Results",#N/A,TRUE,"Results";"Ratios",#N/A,TRUE,"Results";"P2 Summary",#N/A,TRUE,"Results"}</definedName>
    <definedName name="toyi" hidden="1">{"Valuation",#N/A,TRUE,"Valuation Summary";"Financial Statements",#N/A,TRUE,"Results";"Results",#N/A,TRUE,"Results";"Ratios",#N/A,TRUE,"Results";"P2 Summary",#N/A,TRUE,"Results"}</definedName>
    <definedName name="uu" localSheetId="0" hidden="1">{"Valuation",#N/A,TRUE,"Valuation Summary";"Financial Statements",#N/A,TRUE,"Results";"Results",#N/A,TRUE,"Results";"Ratios",#N/A,TRUE,"Results";"P2 Summary",#N/A,TRUE,"Results"}</definedName>
    <definedName name="uu" hidden="1">{"Valuation",#N/A,TRUE,"Valuation Summary";"Financial Statements",#N/A,TRUE,"Results";"Results",#N/A,TRUE,"Results";"Ratios",#N/A,TRUE,"Results";"P2 Summary",#N/A,TRUE,"Results"}</definedName>
    <definedName name="uuuu" localSheetId="0" hidden="1">{"Valuation",#N/A,TRUE,"Valuation Summary";"Financial Statements",#N/A,TRUE,"Results";"Results",#N/A,TRUE,"Results";"Ratios",#N/A,TRUE,"Results";"P2 Summary",#N/A,TRUE,"Results"}</definedName>
    <definedName name="uuuu" hidden="1">{"Valuation",#N/A,TRUE,"Valuation Summary";"Financial Statements",#N/A,TRUE,"Results";"Results",#N/A,TRUE,"Results";"Ratios",#N/A,TRUE,"Results";"P2 Summary",#N/A,TRUE,"Results"}</definedName>
    <definedName name="v" hidden="1">#REF!</definedName>
    <definedName name="vb" localSheetId="0" hidden="1">{"Valuation",#N/A,TRUE,"Valuation Summary";"Financial Statements",#N/A,TRUE,"Results";"Results",#N/A,TRUE,"Results";"Ratios",#N/A,TRUE,"Results";"P2 Summary",#N/A,TRUE,"Results"}</definedName>
    <definedName name="vb" hidden="1">{"Valuation",#N/A,TRUE,"Valuation Summary";"Financial Statements",#N/A,TRUE,"Results";"Results",#N/A,TRUE,"Results";"Ratios",#N/A,TRUE,"Results";"P2 Summary",#N/A,TRUE,"Results"}</definedName>
    <definedName name="vn" localSheetId="0" hidden="1">{"adj95mult",#N/A,FALSE,"COMPCO";"adj95est",#N/A,FALSE,"COMPCO"}</definedName>
    <definedName name="vn" hidden="1">{"adj95mult",#N/A,FALSE,"COMPCO";"adj95est",#N/A,FALSE,"COMPCO"}</definedName>
    <definedName name="w" hidden="1">#REF!</definedName>
    <definedName name="wafer" hidden="1">#REF!</definedName>
    <definedName name="wd" hidden="1">#REF!</definedName>
    <definedName name="we" hidden="1">#REF!</definedName>
    <definedName name="wrn.Accounts._.schedules." localSheetId="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dj95." localSheetId="0" hidden="1">{"adj95mult",#N/A,FALSE,"COMPCO";"adj95est",#N/A,FALSE,"COMPCO"}</definedName>
    <definedName name="wrn.adj95." hidden="1">{"adj95mult",#N/A,FALSE,"COMPCO";"adj95est",#N/A,FALSE,"COMPCO"}</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_.schedules." localSheetId="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compco." localSheetId="0"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data." localSheetId="0" hidden="1">{#N/A,#N/A,FALSE,"DATA"}</definedName>
    <definedName name="wrn.data." hidden="1">{#N/A,#N/A,FALSE,"DATA"}</definedName>
    <definedName name="wrn.Economic._.Value._.Added._.Analysis." localSheetId="0" hidden="1">{"EVA",#N/A,FALSE,"EVA";"WACC",#N/A,FALSE,"WACC"}</definedName>
    <definedName name="wrn.Economic._.Value._.Added._.Analysis." hidden="1">{"EVA",#N/A,FALSE,"EVA";"WACC",#N/A,FALSE,"WACC"}</definedName>
    <definedName name="wrn.INPUT." localSheetId="0" hidden="1">{#N/A,#N/A,FALSE,"12MFC"}</definedName>
    <definedName name="wrn.INPUT." hidden="1">{#N/A,#N/A,FALSE,"12MFC"}</definedName>
    <definedName name="wrn.Landscape._.schs." localSheetId="0"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OUTPUT." localSheetId="0" hidden="1">{"DCF","UPSIDE CASE",FALSE,"Sheet1";"DCF","BASE CASE",FALSE,"Sheet1";"DCF","DOWNSIDE CASE",FALSE,"Sheet1"}</definedName>
    <definedName name="wrn.OUTPUT." hidden="1">{"DCF","UPSIDE CASE",FALSE,"Sheet1";"DCF","BASE CASE",FALSE,"Sheet1";"DCF","DOWNSIDE CASE",FALSE,"Sheet1"}</definedName>
    <definedName name="wrn.Print._.All._.A4." localSheetId="0" hidden="1">{"Valuation",#N/A,TRUE,"Valuation Summary";"Financial Statements",#N/A,TRUE,"Results";"Results",#N/A,TRUE,"Results";"Ratios",#N/A,TRUE,"Results";"P2 Summary",#N/A,TRUE,"Results";"Historical data",#N/A,TRUE,"Historical Data";"P1 Inputs",#N/A,TRUE,"Forecast Drivers";"P2 Inputs",#N/A,TRUE,"Forecast Drivers"}</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Letter." localSheetId="0"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Results._.A4." localSheetId="0" hidden="1">{"Valuation",#N/A,TRUE,"Valuation Summary";"Financial Statements",#N/A,TRUE,"Results";"Results",#N/A,TRUE,"Results";"Ratios",#N/A,TRUE,"Results";"P2 Summary",#N/A,TRUE,"Results"}</definedName>
    <definedName name="wrn.Print._.Results._.A4." hidden="1">{"Valuation",#N/A,TRUE,"Valuation Summary";"Financial Statements",#N/A,TRUE,"Results";"Results",#N/A,TRUE,"Results";"Ratios",#N/A,TRUE,"Results";"P2 Summary",#N/A,TRUE,"Results"}</definedName>
    <definedName name="wrn.Print._.Results._.Letter." localSheetId="0" hidden="1">{"Valuation - Letter",#N/A,TRUE,"Valuation Summary";"Financial Statements - Letter",#N/A,TRUE,"Results";"Results - Letter",#N/A,TRUE,"Results";"Ratios - Letter",#N/A,TRUE,"Results";"P2 Summary - Letter",#N/A,TRUE,"Results"}</definedName>
    <definedName name="wrn.Print._.Results._.Letter." hidden="1">{"Valuation - Letter",#N/A,TRUE,"Valuation Summary";"Financial Statements - Letter",#N/A,TRUE,"Results";"Results - Letter",#N/A,TRUE,"Results";"Ratios - Letter",#N/A,TRUE,"Results";"P2 Summary - Letter",#N/A,TRUE,"Results"}</definedName>
    <definedName name="wrn.tax._.schedules." localSheetId="0"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Valuation._.LB." localSheetId="0" hidden="1">{"Assumptions",#N/A,FALSE,"ASSUMPTION";"Cash Minimum",#N/A,FALSE,"ASSUMPTION"}</definedName>
    <definedName name="wrn.Valuation._.LB." hidden="1">{"Assumptions",#N/A,FALSE,"ASSUMPTION";"Cash Minimum",#N/A,FALSE,"ASSUMPTION"}</definedName>
    <definedName name="ww" hidden="1">#REF!</definedName>
    <definedName name="wwwww" localSheetId="0" hidden="1">{"Valuation",#N/A,TRUE,"Valuation Summary";"Financial Statements",#N/A,TRUE,"Results";"Results",#N/A,TRUE,"Results";"Ratios",#N/A,TRUE,"Results";"P2 Summary",#N/A,TRUE,"Results"}</definedName>
    <definedName name="wwwww" hidden="1">{"Valuation",#N/A,TRUE,"Valuation Summary";"Financial Statements",#N/A,TRUE,"Results";"Results",#N/A,TRUE,"Results";"Ratios",#N/A,TRUE,"Results";"P2 Summary",#N/A,TRUE,"Results"}</definedName>
    <definedName name="yy" hidden="1">#REF!</definedName>
    <definedName name="zz" hidden="1">#REF!</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s>
  <extLst>
    <ext xmlns:x14="http://schemas.microsoft.com/office/spreadsheetml/2009/9/main" uri="{876F7934-8845-4945-9796-88D515C7AA90}">
      <x14:pivotCaches>
        <pivotCache cacheId="8" r:id="rId17"/>
      </x14:pivotCaches>
    </ex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9" r:id="rId19"/>
      </x15:timelineCachePivotCaches>
    </ext>
    <ext xmlns:x15="http://schemas.microsoft.com/office/spreadsheetml/2010/11/main" uri="{D0CA8CA8-9F24-4464-BF8E-62219DCF47F9}">
      <x15:timelineCacheRefs>
        <x15:timelineCacheRef r:id="rId2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4" l="1"/>
  <c r="B7" i="4"/>
  <c r="B5" i="4"/>
  <c r="B4" i="4"/>
  <c r="B3" i="4"/>
  <c r="B2" i="4"/>
  <c r="B7" i="3"/>
  <c r="B6" i="3"/>
  <c r="B5" i="3"/>
  <c r="B4" i="3"/>
  <c r="B3" i="3"/>
  <c r="B2" i="3"/>
  <c r="L10" i="1"/>
  <c r="K10" i="1"/>
  <c r="J10" i="1"/>
  <c r="I10" i="1"/>
  <c r="H10" i="1"/>
  <c r="G10" i="1"/>
  <c r="F10" i="1"/>
  <c r="E10" i="1"/>
  <c r="D10" i="1"/>
  <c r="C10" i="1"/>
  <c r="AM7" i="4"/>
  <c r="AM6" i="4"/>
  <c r="AM5" i="4"/>
  <c r="AM4" i="4"/>
  <c r="AM3" i="4"/>
  <c r="AM2" i="4"/>
  <c r="AJ3" i="4"/>
  <c r="AJ4" i="4"/>
  <c r="AJ5" i="4"/>
  <c r="AJ6" i="4"/>
  <c r="AJ7" i="4"/>
  <c r="AJ2" i="4"/>
  <c r="AF7" i="4"/>
  <c r="AE7" i="4"/>
  <c r="AF6" i="4"/>
  <c r="AE6" i="4"/>
  <c r="AF5" i="4"/>
  <c r="AG5" i="4" s="1"/>
  <c r="AE5" i="4"/>
  <c r="AF4" i="4"/>
  <c r="AE4" i="4"/>
  <c r="AF3" i="4"/>
  <c r="AE3" i="4"/>
  <c r="AF2" i="4"/>
  <c r="AE2" i="4"/>
  <c r="AC7" i="4"/>
  <c r="AB7" i="4"/>
  <c r="AC6" i="4"/>
  <c r="AB6" i="4"/>
  <c r="AC5" i="4"/>
  <c r="AB5" i="4"/>
  <c r="AC4" i="4"/>
  <c r="AB4" i="4"/>
  <c r="AC3" i="4"/>
  <c r="AB3" i="4"/>
  <c r="AC2" i="4"/>
  <c r="AB2" i="4"/>
  <c r="Z7" i="4"/>
  <c r="Y7" i="4"/>
  <c r="Z6" i="4"/>
  <c r="Y6" i="4"/>
  <c r="Z5" i="4"/>
  <c r="Y5" i="4"/>
  <c r="Z4" i="4"/>
  <c r="Y4" i="4"/>
  <c r="Z3" i="4"/>
  <c r="Y3" i="4"/>
  <c r="Z2" i="4"/>
  <c r="Y2" i="4"/>
  <c r="W7" i="4"/>
  <c r="W6" i="4"/>
  <c r="W5" i="4"/>
  <c r="W4" i="4"/>
  <c r="W3" i="4"/>
  <c r="W2" i="4"/>
  <c r="T7" i="4"/>
  <c r="T6" i="4"/>
  <c r="T5" i="4"/>
  <c r="T4" i="4"/>
  <c r="T3" i="4"/>
  <c r="T2" i="4"/>
  <c r="Q7" i="4"/>
  <c r="Q6" i="4"/>
  <c r="Q5" i="4"/>
  <c r="Q4" i="4"/>
  <c r="Q3" i="4"/>
  <c r="Q2" i="4"/>
  <c r="N3" i="4"/>
  <c r="N4" i="4"/>
  <c r="N5" i="4"/>
  <c r="N6" i="4"/>
  <c r="N7" i="4"/>
  <c r="N2" i="4"/>
  <c r="K7" i="4"/>
  <c r="K6" i="4"/>
  <c r="K5" i="4"/>
  <c r="K4" i="4"/>
  <c r="K3" i="4"/>
  <c r="K2" i="4"/>
  <c r="H7" i="4"/>
  <c r="H6" i="4"/>
  <c r="H5" i="4"/>
  <c r="H4" i="4"/>
  <c r="H3" i="4"/>
  <c r="H2" i="4"/>
  <c r="F7" i="4"/>
  <c r="F6" i="4"/>
  <c r="F5" i="4"/>
  <c r="F4" i="4"/>
  <c r="F3" i="4"/>
  <c r="F2" i="4"/>
  <c r="F7" i="8"/>
  <c r="F6" i="8"/>
  <c r="F5" i="8"/>
  <c r="F4" i="8"/>
  <c r="F3" i="8"/>
  <c r="F2" i="8"/>
  <c r="E7" i="8"/>
  <c r="E6" i="8"/>
  <c r="E5" i="8"/>
  <c r="E4" i="8"/>
  <c r="E3" i="8"/>
  <c r="E2" i="8"/>
  <c r="C2" i="8"/>
  <c r="D7" i="4"/>
  <c r="J7" i="4" s="1"/>
  <c r="D6" i="4"/>
  <c r="J6" i="4" s="1"/>
  <c r="D5" i="4"/>
  <c r="J5" i="4" s="1"/>
  <c r="D4" i="4"/>
  <c r="E4" i="4" s="1"/>
  <c r="D3" i="4"/>
  <c r="J3" i="4" s="1"/>
  <c r="D2" i="4"/>
  <c r="E2" i="4" s="1"/>
  <c r="J49" i="7"/>
  <c r="J48" i="7"/>
  <c r="J47" i="7"/>
  <c r="J46" i="7"/>
  <c r="J45" i="7"/>
  <c r="J44" i="7"/>
  <c r="J43" i="7"/>
  <c r="J42" i="7"/>
  <c r="J41" i="7"/>
  <c r="J40" i="7"/>
  <c r="J39" i="7"/>
  <c r="J38" i="7"/>
  <c r="J37" i="7"/>
  <c r="J36" i="7"/>
  <c r="J35" i="7"/>
  <c r="J34" i="7"/>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J4" i="7"/>
  <c r="J3" i="7"/>
  <c r="J2"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H5" i="7"/>
  <c r="H4" i="7"/>
  <c r="H3" i="7"/>
  <c r="H2" i="7"/>
  <c r="I31" i="7"/>
  <c r="I30" i="7"/>
  <c r="I29" i="7"/>
  <c r="I28" i="7"/>
  <c r="I27" i="7"/>
  <c r="I26" i="7"/>
  <c r="I25" i="7"/>
  <c r="I24" i="7"/>
  <c r="I23" i="7"/>
  <c r="I22" i="7"/>
  <c r="I21" i="7"/>
  <c r="I20" i="7"/>
  <c r="I19" i="7"/>
  <c r="I18" i="7"/>
  <c r="I17" i="7"/>
  <c r="I16" i="7"/>
  <c r="I15" i="7"/>
  <c r="I14" i="7"/>
  <c r="I13" i="7"/>
  <c r="I12" i="7"/>
  <c r="I11" i="7"/>
  <c r="I10" i="7"/>
  <c r="I9" i="7"/>
  <c r="I8" i="7"/>
  <c r="I7" i="7"/>
  <c r="I6" i="7"/>
  <c r="I5" i="7"/>
  <c r="I4" i="7"/>
  <c r="I3" i="7"/>
  <c r="I2" i="7"/>
  <c r="F7" i="3"/>
  <c r="F6" i="3"/>
  <c r="F5" i="3"/>
  <c r="F4" i="3"/>
  <c r="F3" i="3"/>
  <c r="F2" i="3"/>
  <c r="E7" i="3"/>
  <c r="E6" i="3"/>
  <c r="E5" i="3"/>
  <c r="E4" i="3"/>
  <c r="E3" i="3"/>
  <c r="E2" i="3"/>
  <c r="P43" i="5"/>
  <c r="N43" i="5"/>
  <c r="P42" i="5"/>
  <c r="N42" i="5"/>
  <c r="P41" i="5"/>
  <c r="N41" i="5"/>
  <c r="P40" i="5"/>
  <c r="N40" i="5"/>
  <c r="P39" i="5"/>
  <c r="N39" i="5"/>
  <c r="P38" i="5"/>
  <c r="N38" i="5"/>
  <c r="P37" i="5"/>
  <c r="N37" i="5"/>
  <c r="P36" i="5"/>
  <c r="N36" i="5"/>
  <c r="P35" i="5"/>
  <c r="N35" i="5"/>
  <c r="P34" i="5"/>
  <c r="N34" i="5"/>
  <c r="P33" i="5"/>
  <c r="N33" i="5"/>
  <c r="P32" i="5"/>
  <c r="N32" i="5"/>
  <c r="P31" i="5"/>
  <c r="N31" i="5"/>
  <c r="P30" i="5"/>
  <c r="N30" i="5"/>
  <c r="P29" i="5"/>
  <c r="N29" i="5"/>
  <c r="P28" i="5"/>
  <c r="N28" i="5"/>
  <c r="P27" i="5"/>
  <c r="N27" i="5"/>
  <c r="P26" i="5"/>
  <c r="N26" i="5"/>
  <c r="P25" i="5"/>
  <c r="N25" i="5"/>
  <c r="P24" i="5"/>
  <c r="N24" i="5"/>
  <c r="P23" i="5"/>
  <c r="N23" i="5"/>
  <c r="P22" i="5"/>
  <c r="N22" i="5"/>
  <c r="P21" i="5"/>
  <c r="N21" i="5"/>
  <c r="P20" i="5"/>
  <c r="N20" i="5"/>
  <c r="P19" i="5"/>
  <c r="N19" i="5"/>
  <c r="P18" i="5"/>
  <c r="N18" i="5"/>
  <c r="P17" i="5"/>
  <c r="N17" i="5"/>
  <c r="P16" i="5"/>
  <c r="N16" i="5"/>
  <c r="P15" i="5"/>
  <c r="N15" i="5"/>
  <c r="P14" i="5"/>
  <c r="N14" i="5"/>
  <c r="P13" i="5"/>
  <c r="N13" i="5"/>
  <c r="P12" i="5"/>
  <c r="N12" i="5"/>
  <c r="P11" i="5"/>
  <c r="N11" i="5"/>
  <c r="P10" i="5"/>
  <c r="N10" i="5"/>
  <c r="P9" i="5"/>
  <c r="N9" i="5"/>
  <c r="P8" i="5"/>
  <c r="N8" i="5"/>
  <c r="P7" i="5"/>
  <c r="N7" i="5"/>
  <c r="P6" i="5"/>
  <c r="N6" i="5"/>
  <c r="P5" i="5"/>
  <c r="N5" i="5"/>
  <c r="P4" i="5"/>
  <c r="N4" i="5"/>
  <c r="P3" i="5"/>
  <c r="N3" i="5"/>
  <c r="P2" i="5"/>
  <c r="N2" i="5"/>
  <c r="I35" i="7" l="1"/>
  <c r="K35" i="7" s="1"/>
  <c r="I37" i="7"/>
  <c r="K37" i="7" s="1"/>
  <c r="K4" i="7"/>
  <c r="K12" i="7"/>
  <c r="K20" i="7"/>
  <c r="K28" i="7"/>
  <c r="I46" i="7"/>
  <c r="AG7" i="4"/>
  <c r="AD2" i="4"/>
  <c r="AA2" i="4"/>
  <c r="AA6" i="4"/>
  <c r="AG6" i="4"/>
  <c r="K8" i="7"/>
  <c r="K16" i="7"/>
  <c r="K24" i="7"/>
  <c r="I34" i="7"/>
  <c r="K34" i="7" s="1"/>
  <c r="I42" i="7"/>
  <c r="K42" i="7" s="1"/>
  <c r="I45" i="7"/>
  <c r="K45" i="7" s="1"/>
  <c r="I38" i="7"/>
  <c r="K38" i="7" s="1"/>
  <c r="I39" i="7"/>
  <c r="K39" i="7" s="1"/>
  <c r="I47" i="7"/>
  <c r="K47" i="7" s="1"/>
  <c r="L7" i="7"/>
  <c r="L15" i="7"/>
  <c r="L23" i="7"/>
  <c r="L31" i="7"/>
  <c r="L39" i="7"/>
  <c r="L47" i="7"/>
  <c r="AG3" i="4"/>
  <c r="I32" i="7"/>
  <c r="K32" i="7" s="1"/>
  <c r="I40" i="7"/>
  <c r="K40" i="7" s="1"/>
  <c r="I48" i="7"/>
  <c r="K48" i="7" s="1"/>
  <c r="L8" i="7"/>
  <c r="L16" i="7"/>
  <c r="L24" i="7"/>
  <c r="L32" i="7"/>
  <c r="L48" i="7"/>
  <c r="AA4" i="4"/>
  <c r="AD6" i="4"/>
  <c r="I33" i="7"/>
  <c r="K33" i="7" s="1"/>
  <c r="I41" i="7"/>
  <c r="K41" i="7" s="1"/>
  <c r="I49" i="7"/>
  <c r="K49" i="7" s="1"/>
  <c r="L9" i="7"/>
  <c r="L17" i="7"/>
  <c r="L25" i="7"/>
  <c r="L33" i="7"/>
  <c r="AG4" i="4"/>
  <c r="L34" i="7"/>
  <c r="L42" i="7"/>
  <c r="AD3" i="4"/>
  <c r="AD7" i="4"/>
  <c r="L37" i="7"/>
  <c r="I43" i="7"/>
  <c r="K43" i="7" s="1"/>
  <c r="L3" i="7"/>
  <c r="L11" i="7"/>
  <c r="L19" i="7"/>
  <c r="L27" i="7"/>
  <c r="L35" i="7"/>
  <c r="L43" i="7"/>
  <c r="AD5" i="4"/>
  <c r="I36" i="7"/>
  <c r="K36" i="7" s="1"/>
  <c r="I44" i="7"/>
  <c r="K44" i="7" s="1"/>
  <c r="L4" i="7"/>
  <c r="L12" i="7"/>
  <c r="L20" i="7"/>
  <c r="L28" i="7"/>
  <c r="AD4" i="4"/>
  <c r="K5" i="7"/>
  <c r="K13" i="7"/>
  <c r="K21" i="7"/>
  <c r="K29" i="7"/>
  <c r="K6" i="7"/>
  <c r="K14" i="7"/>
  <c r="K22" i="7"/>
  <c r="K30" i="7"/>
  <c r="K46" i="7"/>
  <c r="K2" i="7"/>
  <c r="K10" i="7"/>
  <c r="K18" i="7"/>
  <c r="K26" i="7"/>
  <c r="L36" i="7"/>
  <c r="L44" i="7"/>
  <c r="K25" i="7"/>
  <c r="K17" i="7"/>
  <c r="K9" i="7"/>
  <c r="L5" i="7"/>
  <c r="L13" i="7"/>
  <c r="L21" i="7"/>
  <c r="L29" i="7"/>
  <c r="L45" i="7"/>
  <c r="L6" i="7"/>
  <c r="L14" i="7"/>
  <c r="L22" i="7"/>
  <c r="L30" i="7"/>
  <c r="L38" i="7"/>
  <c r="L46" i="7"/>
  <c r="K31" i="7"/>
  <c r="K23" i="7"/>
  <c r="K15" i="7"/>
  <c r="K7" i="7"/>
  <c r="L40" i="7"/>
  <c r="L41" i="7"/>
  <c r="L49" i="7"/>
  <c r="L2" i="7"/>
  <c r="L10" i="7"/>
  <c r="L18" i="7"/>
  <c r="L26" i="7"/>
  <c r="K27" i="7"/>
  <c r="K19" i="7"/>
  <c r="K11" i="7"/>
  <c r="K3" i="7"/>
  <c r="AI4" i="4"/>
  <c r="AK4" i="4" s="1"/>
  <c r="AL6" i="4"/>
  <c r="AN6" i="4" s="1"/>
  <c r="AA5" i="4"/>
  <c r="AI5" i="4"/>
  <c r="AK5" i="4" s="1"/>
  <c r="AL7" i="4"/>
  <c r="AN7" i="4" s="1"/>
  <c r="AI6" i="4"/>
  <c r="AK6" i="4" s="1"/>
  <c r="AI7" i="4"/>
  <c r="AK7" i="4" s="1"/>
  <c r="AL2" i="4"/>
  <c r="AN2" i="4" s="1"/>
  <c r="AA3" i="4"/>
  <c r="AA7" i="4"/>
  <c r="AL3" i="4"/>
  <c r="AN3" i="4" s="1"/>
  <c r="AI2" i="4"/>
  <c r="AK2" i="4" s="1"/>
  <c r="AL4" i="4"/>
  <c r="AN4" i="4" s="1"/>
  <c r="AI3" i="4"/>
  <c r="AK3" i="4" s="1"/>
  <c r="AL5" i="4"/>
  <c r="AN5" i="4" s="1"/>
  <c r="AG2" i="4"/>
  <c r="AH2" i="4" s="1"/>
  <c r="I4" i="4"/>
  <c r="L3" i="4"/>
  <c r="L5" i="4"/>
  <c r="G2" i="4"/>
  <c r="L6" i="4"/>
  <c r="L7" i="4"/>
  <c r="I6" i="4"/>
  <c r="I7" i="4"/>
  <c r="I2" i="4"/>
  <c r="I5" i="4"/>
  <c r="I3" i="4"/>
  <c r="G4" i="4"/>
  <c r="M6" i="4"/>
  <c r="O6" i="4" s="1"/>
  <c r="S2" i="4"/>
  <c r="U2" i="4" s="1"/>
  <c r="V4" i="4"/>
  <c r="X4" i="4" s="1"/>
  <c r="M7" i="4"/>
  <c r="O7" i="4" s="1"/>
  <c r="S3" i="4"/>
  <c r="U3" i="4" s="1"/>
  <c r="V5" i="4"/>
  <c r="X5" i="4" s="1"/>
  <c r="P2" i="4"/>
  <c r="R2" i="4" s="1"/>
  <c r="S4" i="4"/>
  <c r="U4" i="4" s="1"/>
  <c r="V6" i="4"/>
  <c r="X6" i="4" s="1"/>
  <c r="E3" i="4"/>
  <c r="G3" i="4" s="1"/>
  <c r="P3" i="4"/>
  <c r="R3" i="4" s="1"/>
  <c r="S5" i="4"/>
  <c r="U5" i="4" s="1"/>
  <c r="V7" i="4"/>
  <c r="X7" i="4" s="1"/>
  <c r="M2" i="4"/>
  <c r="O2" i="4" s="1"/>
  <c r="P4" i="4"/>
  <c r="R4" i="4" s="1"/>
  <c r="S6" i="4"/>
  <c r="U6" i="4" s="1"/>
  <c r="M3" i="4"/>
  <c r="O3" i="4" s="1"/>
  <c r="P5" i="4"/>
  <c r="R5" i="4" s="1"/>
  <c r="S7" i="4"/>
  <c r="U7" i="4" s="1"/>
  <c r="M5" i="4"/>
  <c r="O5" i="4" s="1"/>
  <c r="P7" i="4"/>
  <c r="R7" i="4" s="1"/>
  <c r="M4" i="4"/>
  <c r="O4" i="4" s="1"/>
  <c r="P6" i="4"/>
  <c r="R6" i="4" s="1"/>
  <c r="V2" i="4"/>
  <c r="X2" i="4" s="1"/>
  <c r="V3" i="4"/>
  <c r="X3" i="4" s="1"/>
  <c r="E5" i="4"/>
  <c r="G5" i="4" s="1"/>
  <c r="E6" i="4"/>
  <c r="G6" i="4" s="1"/>
  <c r="E7" i="4"/>
  <c r="G7" i="4" s="1"/>
  <c r="J2" i="4"/>
  <c r="L2" i="4" s="1"/>
  <c r="J4" i="4"/>
  <c r="L4" i="4" s="1"/>
  <c r="AH6" i="4" l="1"/>
  <c r="AH3" i="4"/>
  <c r="AH4" i="4"/>
  <c r="AH7" i="4"/>
  <c r="AH5" i="4"/>
  <c r="D7" i="3" l="1"/>
  <c r="D6" i="3"/>
  <c r="D5" i="3"/>
  <c r="D4" i="3"/>
  <c r="D3" i="3"/>
  <c r="D2" i="3"/>
  <c r="G9" i="1"/>
  <c r="F9" i="1"/>
  <c r="G8" i="1"/>
  <c r="F8" i="1"/>
  <c r="G7" i="1"/>
  <c r="F7" i="1"/>
  <c r="G6" i="1"/>
  <c r="F6" i="1"/>
  <c r="G5" i="1"/>
  <c r="F5" i="1"/>
  <c r="G4" i="1"/>
  <c r="F4" i="1"/>
  <c r="G3" i="1"/>
  <c r="F3" i="1"/>
  <c r="G2" i="1"/>
  <c r="F2" i="1"/>
  <c r="D9" i="1"/>
  <c r="D8" i="1"/>
  <c r="D7" i="1"/>
  <c r="D6" i="1"/>
  <c r="D5" i="1"/>
  <c r="D4" i="1"/>
  <c r="D3" i="1"/>
  <c r="D2" i="1"/>
  <c r="E9" i="1"/>
  <c r="E8" i="1"/>
  <c r="E7" i="1"/>
  <c r="E6" i="1"/>
  <c r="E5" i="1"/>
  <c r="E4" i="1"/>
  <c r="E3" i="1"/>
  <c r="E2" i="1"/>
  <c r="C9" i="1"/>
  <c r="C8" i="1"/>
  <c r="C7" i="1"/>
  <c r="C6" i="1"/>
  <c r="C5" i="1"/>
  <c r="C4" i="1"/>
  <c r="C3" i="1"/>
  <c r="C2" i="1"/>
  <c r="J5" i="1" l="1"/>
  <c r="L5" i="1"/>
  <c r="I3" i="1"/>
  <c r="I4" i="1"/>
  <c r="I8" i="1"/>
  <c r="J8" i="1"/>
  <c r="I5" i="1"/>
  <c r="I2" i="1"/>
  <c r="I6" i="1"/>
  <c r="I7" i="1"/>
  <c r="I9" i="1"/>
  <c r="H6" i="1"/>
  <c r="K6" i="1" s="1"/>
  <c r="H2" i="3"/>
  <c r="G2" i="3"/>
  <c r="H3" i="3"/>
  <c r="G3" i="3"/>
  <c r="H4" i="3"/>
  <c r="G4" i="3"/>
  <c r="G5" i="3"/>
  <c r="H5" i="3"/>
  <c r="H6" i="3"/>
  <c r="G6" i="3"/>
  <c r="H7" i="3"/>
  <c r="G7" i="3"/>
  <c r="J3" i="1"/>
  <c r="J7" i="1"/>
  <c r="H4" i="1"/>
  <c r="K4" i="1" s="1"/>
  <c r="L8" i="1"/>
  <c r="H5" i="1"/>
  <c r="K5" i="1" s="1"/>
  <c r="L9" i="1"/>
  <c r="H8" i="1"/>
  <c r="K8" i="1" s="1"/>
  <c r="L3" i="1"/>
  <c r="L2" i="1"/>
  <c r="J6" i="1"/>
  <c r="J4" i="1"/>
  <c r="J9" i="1"/>
  <c r="H7" i="1"/>
  <c r="K7" i="1" s="1"/>
  <c r="L4" i="1"/>
  <c r="H9" i="1"/>
  <c r="K9" i="1" s="1"/>
  <c r="L6" i="1"/>
  <c r="H2" i="1"/>
  <c r="L7" i="1"/>
  <c r="H3" i="1"/>
  <c r="K3" i="1" s="1"/>
  <c r="J2" i="1"/>
  <c r="K2" i="1"/>
  <c r="I7" i="3" l="1"/>
  <c r="I5" i="3"/>
  <c r="I6" i="3"/>
  <c r="I4" i="3"/>
  <c r="I3" i="3"/>
  <c r="I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002F3C-C88F-4267-B287-9A8AEA81C148}" keepAlive="1" name="10.40.30.204 SuperdashTab Model" type="5" refreshedVersion="8" saveData="1">
    <dbPr connection="Provider=MSOLAP.8;Integrated Security=SSPI;Persist Security Info=True;Initial Catalog=SuperdashTab;Data Source=Superdash1.garudafood.co.id;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8">
    <s v="10.40.30.204 SuperdashTab Model"/>
    <s v="{[Dim_Region].[Workplace Office].&amp;[Depo Tanjung]}"/>
    <s v="{[Dim_Period].[Period YMWD].[All]}"/>
    <s v="{[Dim_Period].[Period YMWD].[Year].&amp;[2025].&amp;[Jun 2025]}"/>
    <s v="{[NewGroupChannel].[BPC_Channel].[All]}"/>
    <s v="{[NewGroupChannel].[BPC_Channel].&amp;[WHOLESALER]}"/>
    <s v="{[NewGroupChannel].[BPC_Channel].&amp;[Others],[NewGroupChannel].[BPC_Channel].&amp;[RETAIL]}"/>
    <s v="{[NewGroupChannel].[BPC_Channel].&amp;[MTI]}"/>
  </metadataStrings>
  <mdxMetadata count="7">
    <mdx n="0" f="s">
      <ms ns="1" c="0"/>
    </mdx>
    <mdx n="0" f="s">
      <ms ns="2" c="0"/>
    </mdx>
    <mdx n="0" f="s">
      <ms ns="3" c="0"/>
    </mdx>
    <mdx n="0" f="s">
      <ms ns="4" c="0"/>
    </mdx>
    <mdx n="0" f="s">
      <ms ns="5" c="0"/>
    </mdx>
    <mdx n="0" f="s">
      <ms ns="6" c="0"/>
    </mdx>
    <mdx n="0" f="s">
      <ms ns="7" c="0"/>
    </mdx>
  </mdx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<sst xmlns="http://schemas.openxmlformats.org/spreadsheetml/2006/main" count="1637" uniqueCount="159">
  <si>
    <t>LOB</t>
  </si>
  <si>
    <t>LY</t>
  </si>
  <si>
    <t>LM</t>
  </si>
  <si>
    <t>3LM</t>
  </si>
  <si>
    <t>BP</t>
  </si>
  <si>
    <t>Actual</t>
  </si>
  <si>
    <t>Workplace Office</t>
  </si>
  <si>
    <t>Depo Tanjung</t>
  </si>
  <si>
    <t>Period YMWD</t>
  </si>
  <si>
    <t>All</t>
  </si>
  <si>
    <t>Row Labels</t>
  </si>
  <si>
    <t>Total targetExValue</t>
  </si>
  <si>
    <t>NetSalesPKD</t>
  </si>
  <si>
    <t>GPPJ</t>
  </si>
  <si>
    <t>GEN</t>
  </si>
  <si>
    <t>GBS</t>
  </si>
  <si>
    <t>MBR</t>
  </si>
  <si>
    <t>HGJ</t>
  </si>
  <si>
    <t>RANS</t>
  </si>
  <si>
    <t>GSJ</t>
  </si>
  <si>
    <t>ABBOTT</t>
  </si>
  <si>
    <t>Grand Total</t>
  </si>
  <si>
    <t>Jun 2025</t>
  </si>
  <si>
    <t>AVG NetSalesPKD L3M</t>
  </si>
  <si>
    <t>Column Labels</t>
  </si>
  <si>
    <t>2024</t>
  </si>
  <si>
    <t>2025</t>
  </si>
  <si>
    <t>BE</t>
  </si>
  <si>
    <t>Gap</t>
  </si>
  <si>
    <t>vs LY</t>
  </si>
  <si>
    <t>vs 3LM</t>
  </si>
  <si>
    <t>vs LM</t>
  </si>
  <si>
    <t>vs BP</t>
  </si>
  <si>
    <t>Nama Salesman</t>
  </si>
  <si>
    <t>Target</t>
  </si>
  <si>
    <t>Ach</t>
  </si>
  <si>
    <t>Rank</t>
  </si>
  <si>
    <t>Asman</t>
  </si>
  <si>
    <t>Hindra</t>
  </si>
  <si>
    <t>Muhammad Tamrin</t>
  </si>
  <si>
    <t>Rahmani</t>
  </si>
  <si>
    <t>Robianor</t>
  </si>
  <si>
    <t>Sopian Sauri</t>
  </si>
  <si>
    <t>szDepartment_Desc</t>
  </si>
  <si>
    <t>(Multiple Items)</t>
  </si>
  <si>
    <t>Tipe Salesman</t>
  </si>
  <si>
    <t>Sales Representative Mix Yudistira</t>
  </si>
  <si>
    <t>Sales Representative Retailer Yudistira</t>
  </si>
  <si>
    <t>szName</t>
  </si>
  <si>
    <t>Kalimantan</t>
  </si>
  <si>
    <t>0172</t>
  </si>
  <si>
    <t>017200519965</t>
  </si>
  <si>
    <t>Kisman Pidu</t>
  </si>
  <si>
    <t>017210032876</t>
  </si>
  <si>
    <t>ADD</t>
  </si>
  <si>
    <t>OTHERS</t>
  </si>
  <si>
    <t>GPPJ-B</t>
  </si>
  <si>
    <t>GPPJ-A</t>
  </si>
  <si>
    <t>017210036369</t>
  </si>
  <si>
    <t>017210037632</t>
  </si>
  <si>
    <t>017210037713</t>
  </si>
  <si>
    <t>017210037897</t>
  </si>
  <si>
    <t>017210038077</t>
  </si>
  <si>
    <t>ACV</t>
  </si>
  <si>
    <t>90101223201100</t>
  </si>
  <si>
    <t>CREAM8</t>
  </si>
  <si>
    <t>90103211170100</t>
  </si>
  <si>
    <t>OKKY MAXX</t>
  </si>
  <si>
    <t>90101111607100</t>
  </si>
  <si>
    <t>ORBM</t>
  </si>
  <si>
    <t>90101232167101</t>
  </si>
  <si>
    <t>WCG2L</t>
  </si>
  <si>
    <t>96201511601103</t>
  </si>
  <si>
    <t>SKMB50</t>
  </si>
  <si>
    <t>Principle</t>
  </si>
  <si>
    <t>CR</t>
  </si>
  <si>
    <t>CA</t>
  </si>
  <si>
    <t>EC</t>
  </si>
  <si>
    <t>PC</t>
  </si>
  <si>
    <t>T.AvgSKU</t>
  </si>
  <si>
    <t>Mtd ActualCR</t>
  </si>
  <si>
    <t>Effective Call</t>
  </si>
  <si>
    <t>Avg PC per Day</t>
  </si>
  <si>
    <t>Avg EC per Day</t>
  </si>
  <si>
    <t>Avg SKU Per Customer</t>
  </si>
  <si>
    <t>Tipe</t>
  </si>
  <si>
    <t>Sales Representative Wholesaler Arjuna</t>
  </si>
  <si>
    <t>Sales Representative Wholesaler Bima</t>
  </si>
  <si>
    <t>Sales Representative Retail Arjuna</t>
  </si>
  <si>
    <t>Sales Representative Retail Bima</t>
  </si>
  <si>
    <t>AC</t>
  </si>
  <si>
    <t>ET</t>
  </si>
  <si>
    <t>A.CR</t>
  </si>
  <si>
    <t>T.CR</t>
  </si>
  <si>
    <t>A.CA</t>
  </si>
  <si>
    <t>Ach_CA</t>
  </si>
  <si>
    <t>T.PC</t>
  </si>
  <si>
    <t>A.PC</t>
  </si>
  <si>
    <t>T.EC</t>
  </si>
  <si>
    <t>A.EC</t>
  </si>
  <si>
    <t>Ach_EC</t>
  </si>
  <si>
    <t>A.AvgSKU</t>
  </si>
  <si>
    <t>Ach_AvgSKU</t>
  </si>
  <si>
    <t>Ach_PC</t>
  </si>
  <si>
    <t>T.AC</t>
  </si>
  <si>
    <t>A.AC</t>
  </si>
  <si>
    <t>Ach_AC</t>
  </si>
  <si>
    <t>T.ET</t>
  </si>
  <si>
    <t>A.ET</t>
  </si>
  <si>
    <t>Ach_ET</t>
  </si>
  <si>
    <t>AvgSKU</t>
  </si>
  <si>
    <t>GP_GPPJ+GEN</t>
  </si>
  <si>
    <t>GP_GBS+OTHERS</t>
  </si>
  <si>
    <t>Ach_CR</t>
  </si>
  <si>
    <t>Avg AC per Day</t>
  </si>
  <si>
    <t>Effective Transaksi</t>
  </si>
  <si>
    <t>CA1000K</t>
  </si>
  <si>
    <t>BPC_Channel</t>
  </si>
  <si>
    <t>WHOLESALER</t>
  </si>
  <si>
    <t>CA 200K</t>
  </si>
  <si>
    <t>CA500K</t>
  </si>
  <si>
    <t>MTI</t>
  </si>
  <si>
    <t>T.CAProdW</t>
  </si>
  <si>
    <t>A.CAProdW</t>
  </si>
  <si>
    <t>Ach_CAProdW</t>
  </si>
  <si>
    <t>T.CAProdR</t>
  </si>
  <si>
    <t>A.CAProdR</t>
  </si>
  <si>
    <t>Ach_CAProdR</t>
  </si>
  <si>
    <t>T.CAProdM</t>
  </si>
  <si>
    <t>A.CAProdM</t>
  </si>
  <si>
    <t>Ach_CAProdM</t>
  </si>
  <si>
    <t>Ach_CAProdAll</t>
  </si>
  <si>
    <t>T.GPFood</t>
  </si>
  <si>
    <t>T.GPOthers</t>
  </si>
  <si>
    <t>A.GPOthers</t>
  </si>
  <si>
    <t>Ach_GPFood</t>
  </si>
  <si>
    <t>A.GPFood</t>
  </si>
  <si>
    <t>Ach_GPOthers</t>
  </si>
  <si>
    <t>Actual GP</t>
  </si>
  <si>
    <t>PwC_Grp4</t>
  </si>
  <si>
    <t>GBS &amp; OTHERS</t>
  </si>
  <si>
    <t>GPPJ &amp; GEN</t>
  </si>
  <si>
    <t>NIK</t>
  </si>
  <si>
    <t>Dept</t>
  </si>
  <si>
    <t>Nama Depo</t>
  </si>
  <si>
    <t>NIK SAC</t>
  </si>
  <si>
    <t>Nama SAC</t>
  </si>
  <si>
    <t>Region</t>
  </si>
  <si>
    <t>Kode Depo</t>
  </si>
  <si>
    <t>CR JKS</t>
  </si>
  <si>
    <t>NPN</t>
  </si>
  <si>
    <t>SKU</t>
  </si>
  <si>
    <t>T.POM</t>
  </si>
  <si>
    <t>T.POMAdj</t>
  </si>
  <si>
    <t>T.Sales</t>
  </si>
  <si>
    <t>T.SalesAdj</t>
  </si>
  <si>
    <t>MaxSales</t>
  </si>
  <si>
    <t>GrSales</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</si>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</sst>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 x14ac:knownFonts="1">
    <font>
      <sz val="11"/>
      <color theme="1"/>
      <name val="Calibri"/>
      <family val="2"/>
    </font>
    <font>
      <sz val="11"/>
      <color theme="1"/>
      <name val="Calibri"/>
      <family val="2"/>
    </font>
    <font>
      <sz val="10"/>
      <color theme="1"/>
      <name val="Calibri"/>
      <family val="2"/>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
    <xf numFmtId="0" fontId="0" fillId="0" borderId="0" xfId="0"/>
    <xf numFmtId="0" fontId="2" fillId="0" borderId="0" xfId="0" applyFont="1"/>
    <xf numFmtId="0" fontId="2" fillId="0" borderId="0" xfId="0" applyFont="1" applyAlignment="1">
      <alignment horizontal="left"/>
    </xf>
    <xf numFmtId="3" fontId="2" fillId="0" borderId="0" xfId="0" applyNumberFormat="1" applyFont="1"/>
    <xf numFmtId="0" fontId="2" fillId="0" borderId="0" xfId="0" pivotButton="1" applyFont="1"/>
    <xf numFmtId="43" fontId="0" fillId="0" borderId="0" xfId="1" applyFont="1"/>
    <xf numFmtId="164" fontId="0" fillId="0" borderId="0" xfId="1" applyNumberFormat="1" applyFont="1"/>
    <xf numFmtId="0" fontId="0" fillId="0" borderId="0" xfId="0" applyAlignment="1">
      <alignment horizontal="center"/>
    </xf>
    <xf numFmtId="164" fontId="0" fillId="0" borderId="0" xfId="1" applyNumberFormat="1" applyFont="1" applyAlignment="1">
      <alignment horizontal="center"/>
    </xf>
    <xf numFmtId="164" fontId="0" fillId="0" borderId="0" xfId="0" applyNumberFormat="1"/>
    <xf numFmtId="9" fontId="0" fillId="0" borderId="0" xfId="2" applyFont="1"/>
    <xf numFmtId="164" fontId="2" fillId="0" borderId="0" xfId="1" applyNumberFormat="1" applyFont="1"/>
    <xf numFmtId="164" fontId="2" fillId="0" borderId="0" xfId="0" applyNumberFormat="1" applyFont="1"/>
    <xf numFmtId="9" fontId="0" fillId="0" borderId="0" xfId="0" applyNumberFormat="1"/>
  </cellXfs>
  <cellStyles count="3">
    <cellStyle name="Comma" xfId="1" builtinId="3"/>
    <cellStyle name="Normal" xfId="0" builtinId="0"/>
    <cellStyle name="Percent" xfId="2" builtinId="5"/>
  </cellStyles>
  <dxfs count="42">
    <dxf>
      <numFmt numFmtId="164" formatCode="_(* #,##0_);_(* \(#,##0\);_(* &quot;-&quot;??_);_(@_)"/>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5.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microsoft.com/office/2011/relationships/timelineCache" Target="timelineCaches/timeline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openxmlformats.org/officeDocument/2006/relationships/styles" Target="styles.xml"/><Relationship Id="rId10" Type="http://schemas.openxmlformats.org/officeDocument/2006/relationships/pivotCacheDefinition" Target="pivotCache/pivotCacheDefinition2.xml"/><Relationship Id="rId19" Type="http://schemas.openxmlformats.org/officeDocument/2006/relationships/pivotCacheDefinition" Target="pivotCache/pivotCacheDefinition1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openxmlformats.org/officeDocument/2006/relationships/connections" Target="connection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346654</xdr:colOff>
      <xdr:row>0</xdr:row>
      <xdr:rowOff>101600</xdr:rowOff>
    </xdr:from>
    <xdr:to>
      <xdr:col>18</xdr:col>
      <xdr:colOff>151063</xdr:colOff>
      <xdr:row>13</xdr:row>
      <xdr:rowOff>35738</xdr:rowOff>
    </xdr:to>
    <xdr:pic>
      <xdr:nvPicPr>
        <xdr:cNvPr id="2" name="Picture 1">
          <a:extLst>
            <a:ext uri="{FF2B5EF4-FFF2-40B4-BE49-F238E27FC236}">
              <a16:creationId xmlns:a16="http://schemas.microsoft.com/office/drawing/2014/main" id="{DB16D813-8135-2B36-5801-4895AFA87217}"/>
            </a:ext>
          </a:extLst>
        </xdr:cNvPr>
        <xdr:cNvPicPr>
          <a:picLocks noChangeAspect="1"/>
        </xdr:cNvPicPr>
      </xdr:nvPicPr>
      <xdr:blipFill>
        <a:blip xmlns:r="http://schemas.openxmlformats.org/officeDocument/2006/relationships" r:embed="rId1"/>
        <a:stretch>
          <a:fillRect/>
        </a:stretch>
      </xdr:blipFill>
      <xdr:spPr>
        <a:xfrm>
          <a:off x="8233354" y="101600"/>
          <a:ext cx="4681209" cy="23280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152400</xdr:colOff>
      <xdr:row>15</xdr:row>
      <xdr:rowOff>6350</xdr:rowOff>
    </xdr:from>
    <xdr:to>
      <xdr:col>7</xdr:col>
      <xdr:colOff>139700</xdr:colOff>
      <xdr:row>22</xdr:row>
      <xdr:rowOff>88900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A3138973-8EB1-4436-A32F-EF45CA34156F}"/>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683000" y="27686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165100</xdr:colOff>
      <xdr:row>14</xdr:row>
      <xdr:rowOff>50801</xdr:rowOff>
    </xdr:from>
    <xdr:to>
      <xdr:col>2</xdr:col>
      <xdr:colOff>311150</xdr:colOff>
      <xdr:row>20</xdr:row>
      <xdr:rowOff>139700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9807D2BA-BD0D-9F92-8F6D-8CD930BCC29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5100" y="2628901"/>
              <a:ext cx="2101850" cy="1193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21</xdr:row>
      <xdr:rowOff>12700</xdr:rowOff>
    </xdr:from>
    <xdr:to>
      <xdr:col>2</xdr:col>
      <xdr:colOff>292100</xdr:colOff>
      <xdr:row>34</xdr:row>
      <xdr:rowOff>142875</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BD0F6267-0631-5720-9B75-46B248A91F4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2400" y="3879850"/>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444212964" createdVersion="8" refreshedVersion="8" minRefreshableVersion="3" recordCount="0" supportSubquery="1" supportAdvancedDrill="1" xr:uid="{DEC24D19-2B55-41BB-900C-77A1638BD115}">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NewGroupChannel].[BPC_Channel].[BPC_Channel]" caption="BPC_Channel" numFmtId="0" hierarchy="466" level="1">
      <sharedItems containsSemiMixedTypes="0" containsString="0"/>
    </cacheField>
    <cacheField name="[Measures].[Actual GP]" caption="Actual GP" numFmtId="0" hierarchy="2541" level="32767"/>
    <cacheField name="[Dim_Product].[Product Group4 (PWC)].[PwC_Grp4]" caption="PwC_Grp4" numFmtId="0" hierarchy="262" level="1">
      <sharedItems count="2">
        <s v="[Dim_Product].[Product Group4 (PWC)].[PwC_Grp4].&amp;[GBS &amp; OTHERS]" c="GBS &amp; OTHERS"/>
        <s v="[Dim_Product].[Product Group4 (PWC)].[PwC_Grp4].&amp;[GPPJ &amp; GEN]" c="GPPJ &amp; GEN"/>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fieldsUsage count="2">
        <fieldUsage x="-1"/>
        <fieldUsage x="11"/>
      </fieldsUsage>
    </cacheHierarchy>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9"/>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oneField="1">
      <fieldsUsage count="1">
        <fieldUsage x="10"/>
      </fieldsUsage>
    </cacheHierarchy>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482407405" createdVersion="8" refreshedVersion="8" minRefreshableVersion="3" recordCount="0" supportSubquery="1" supportAdvancedDrill="1" xr:uid="{FD776C6D-030B-4499-BC55-4A9F78D801F5}">
  <cacheSource type="external" connectionId="1"/>
  <cacheFields count="18">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Measures].[AVG NetSalesPKD L3M]" caption="AVG NetSalesPKD L3M" numFmtId="0" hierarchy="1883" level="32767"/>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17"/>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16"/>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5"/>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650000001" createdVersion="8" refreshedVersion="8" minRefreshableVersion="3" recordCount="0" supportSubquery="1" supportAdvancedDrill="1" xr:uid="{37A3016A-DE7F-47AE-9E1F-9D1991CDF138}">
  <cacheSource type="external" connectionId="1"/>
  <cacheFields count="17">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 caption="CA" numFmtId="0" hierarchy="1546" level="32767"/>
    <cacheField name="[Measures].[Avg PC per Day]" caption="Avg PC per Day" numFmtId="0" hierarchy="1601" level="32767"/>
    <cacheField name="[Measures].[Avg EC per Day]" caption="Avg EC per Day" numFmtId="0" hierarchy="1603" level="32767"/>
    <cacheField name="[Measures].[Avg SKU Per Customer]" caption="Avg SKU Per Customer" numFmtId="0" hierarchy="2342" level="32767"/>
    <cacheField name="[Measures].[Avg AC per Day]" caption="Avg AC per Day" numFmtId="0" hierarchy="1602" level="32767"/>
    <cacheField name="[Measures].[Effective Transaksi]" caption="Effective Transaksi" numFmtId="0" hierarchy="1545" level="32767"/>
    <cacheField name="[Measures].[Effective Call]" caption="Effective Call" numFmtId="0" hierarchy="1730"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oneField="1">
      <fieldsUsage count="1">
        <fieldUsage x="15"/>
      </fieldsUsage>
    </cacheHierarchy>
    <cacheHierarchy uniqueName="[Measures].[CA]" caption="CA" measure="1" displayFolder="" measureGroup="V_ActualSales" count="0" oneField="1">
      <fieldsUsage count="1">
        <fieldUsage x="10"/>
      </fieldsUsage>
    </cacheHierarchy>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oneField="1">
      <fieldsUsage count="1">
        <fieldUsage x="11"/>
      </fieldsUsage>
    </cacheHierarchy>
    <cacheHierarchy uniqueName="[Measures].[Avg AC per Day]" caption="Avg AC per Day" measure="1" displayFolder="" measureGroup="V_ActualSales" count="0" oneField="1">
      <fieldsUsage count="1">
        <fieldUsage x="14"/>
      </fieldsUsage>
    </cacheHierarchy>
    <cacheHierarchy uniqueName="[Measures].[Avg EC per Day]" caption="Avg EC per Day" measure="1" displayFolder="" measureGroup="V_ActualSales" count="0" oneField="1">
      <fieldsUsage count="1">
        <fieldUsage x="12"/>
      </fieldsUsage>
    </cacheHierarchy>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oneField="1">
      <fieldsUsage count="1">
        <fieldUsage x="16"/>
      </fieldsUsage>
    </cacheHierarchy>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oneField="1">
      <fieldsUsage count="1">
        <fieldUsage x="13"/>
      </fieldsUsage>
    </cacheHierarchy>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779629626" createdVersion="8" refreshedVersion="8" minRefreshableVersion="3" recordCount="0" supportSubquery="1" supportAdvancedDrill="1" xr:uid="{5F4B0030-8625-4596-8318-9E58AD4E7973}">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1000K]" caption="CA1000K" numFmtId="0" hierarchy="1906" level="32767"/>
    <cacheField name="[NewGroupChannel].[BPC_Channel].[BPC_Channel]" caption="BPC_Channel" numFmtId="0" hierarchy="466"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1"/>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oneField="1">
      <fieldsUsage count="1">
        <fieldUsage x="10"/>
      </fieldsUsage>
    </cacheHierarchy>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857060185" createdVersion="8" refreshedVersion="8" minRefreshableVersion="3" recordCount="0" supportSubquery="1" supportAdvancedDrill="1" xr:uid="{1CF786A1-A476-4D13-A0A3-0A5E5FB09767}">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 200K]" caption="CA 200K" numFmtId="0" hierarchy="1904"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oneField="1">
      <fieldsUsage count="1">
        <fieldUsage x="11"/>
      </fieldsUsage>
    </cacheHierarchy>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898958336" createdVersion="8" refreshedVersion="8" minRefreshableVersion="3" recordCount="0" supportSubquery="1" supportAdvancedDrill="1" xr:uid="{71B92DE6-26A8-401A-BFFC-EFADB0D2AE36}">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500K]" caption="CA500K" numFmtId="0" hierarchy="1895"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oneField="1">
      <fieldsUsage count="1">
        <fieldUsage x="11"/>
      </fieldsUsage>
    </cacheHierarchy>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926504631" createdVersion="8" refreshedVersion="8" minRefreshableVersion="3" recordCount="0" supportSubquery="1" supportAdvancedDrill="1" xr:uid="{3684ED32-AE05-42CB-BF86-92801125EA97}">
  <cacheSource type="external" connectionId="1"/>
  <cacheFields count="17">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ntainsSemiMixedTypes="0" containsString="0"/>
    </cacheField>
    <cacheField name="[Measures].[AVG NetSalesPKD L3M]" caption="AVG NetSalesPKD L3M" numFmtId="0" hierarchy="1883" level="32767"/>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6"/>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2674421295" createdVersion="8" refreshedVersion="8" minRefreshableVersion="3" recordCount="0" supportSubquery="1" supportAdvancedDrill="1" xr:uid="{5E31F328-6862-44BB-89DA-5D9D83793FE3}">
  <cacheSource type="external" connectionId="1"/>
  <cacheFields count="15">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unt="2">
        <s v="[Dim_Period].[Period YMWD].[Year].&amp;[2024]" c="2024"/>
        <s v="[Dim_Period].[Period YMWD].[Year].&amp;[2025]" c="2025"/>
      </sharedItems>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1628472222" createdVersion="3" refreshedVersion="8" minRefreshableVersion="3" recordCount="0" supportSubquery="1" supportAdvancedDrill="1" xr:uid="{C9A051FC-AE38-488A-9E28-3544420435A4}">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0"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slicerData="1" pivotCacheId="393323996"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89376851854" createdVersion="3" refreshedVersion="8" minRefreshableVersion="3" recordCount="0" supportSubquery="1" supportAdvancedDrill="1" xr:uid="{A9019A6A-4D77-455B-A645-964C17BA5B3B}">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0"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pivotCacheId="336575615" supportSubqueryNonVisual="1" supportSubqueryCalcMem="1" supportAddCalcMems="1"/>
    </ext>
    <ext xmlns:x15="http://schemas.microsoft.com/office/spreadsheetml/2010/11/main" uri="{ABF5C744-AB39-4b91-8756-CFA1BBC848D5}">
      <x15:pivotCacheIdVersion cacheIdSupportedVersion="6" cacheIdCreatedVersion="7"/>
    </ext>
    <ext xmlns:xxpim="http://schemas.microsoft.com/office/spreadsheetml/2020/pivotNov2020" uri="{48A13866-0669-42A6-8768-4E36796AE8C3}">
      <xxpim:implicitMeasureSupport>1</xxpim:implicitMeasureSupport>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724E1B-627D-4FA5-AEB1-89D9781328C3}" name="PivotTable8" cacheId="4"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H6:AK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Others]" cap="Others"/>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4">
      <pivotArea type="all" dataOnly="0" outline="0" fieldPosition="0"/>
    </format>
    <format dxfId="3">
      <pivotArea outline="0" collapsedLevelsAreSubtotals="1" fieldPosition="0"/>
    </format>
    <format dxfId="2">
      <pivotArea dataOnly="0" labelOnly="1" grandRow="1" outline="0" fieldPosition="0"/>
    </format>
    <format dxfId="1">
      <pivotArea outline="0" collapsedLevelsAreSubtotals="1" fieldPosition="0"/>
    </format>
    <format dxfId="0">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1">
        <member name="[NewGroupChannel].[BPC_Channel].&amp;[Others]"/>
        <member name="[NewGroupChannel].[BPC_Channel].&amp;[RETAIL]"/>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CDBD0A-E158-42EF-91BC-1C4C64D895E1}" name="PivotTable6" cacheId="2"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Q6:Z13" firstHeaderRow="0" firstDataRow="1" firstDataCol="2" rowPageCount="2" colPageCount="1"/>
  <pivotFields count="17">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8">
    <i>
      <x/>
    </i>
    <i i="1">
      <x v="1"/>
    </i>
    <i i="2">
      <x v="2"/>
    </i>
    <i i="3">
      <x v="3"/>
    </i>
    <i i="4">
      <x v="4"/>
    </i>
    <i i="5">
      <x v="5"/>
    </i>
    <i i="6">
      <x v="6"/>
    </i>
    <i i="7">
      <x v="7"/>
    </i>
  </colItems>
  <pageFields count="2">
    <pageField fld="0" hier="323" name="[Dim_Region].[Workplace Office].&amp;[Depo Tanjung]" cap="Depo Tanjung"/>
    <pageField fld="1" hier="213" name="[Dim_Period].[Period YMWD].[Year].&amp;[2025].&amp;[Jun 2025]" cap="Jun 2025"/>
  </pageFields>
  <dataFields count="8">
    <dataField fld="9" baseField="0" baseItem="0"/>
    <dataField fld="10" baseField="0" baseItem="0"/>
    <dataField fld="11" baseField="0" baseItem="0"/>
    <dataField fld="14" baseField="0" baseItem="0"/>
    <dataField fld="12" baseField="0" baseItem="0"/>
    <dataField fld="15" baseField="0" baseItem="0"/>
    <dataField fld="13" baseField="0" baseItem="0"/>
    <dataField fld="16" baseField="0" baseItem="0"/>
  </dataFields>
  <formats count="5">
    <format dxfId="9">
      <pivotArea type="all" dataOnly="0" outline="0" fieldPosition="0"/>
    </format>
    <format dxfId="8">
      <pivotArea outline="0" collapsedLevelsAreSubtotals="1" fieldPosition="0"/>
    </format>
    <format dxfId="7">
      <pivotArea dataOnly="0" labelOnly="1" grandRow="1" outline="0" fieldPosition="0"/>
    </format>
    <format dxfId="6">
      <pivotArea outline="0" collapsedLevelsAreSubtotals="1" fieldPosition="0"/>
    </format>
    <format dxfId="5">
      <pivotArea dataOnly="0" labelOnly="1" outline="0" fieldPosition="0">
        <references count="1">
          <reference field="4294967294" count="8">
            <x v="0"/>
            <x v="1"/>
            <x v="2"/>
            <x v="3"/>
            <x v="4"/>
            <x v="5"/>
            <x v="6"/>
            <x v="7"/>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8E49AD-3ADE-4221-A721-F12F7EB29B2A}" name="PivotTable5" cacheId="1"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K6:O50" firstHeaderRow="0" firstDataRow="1" firstDataCol="3" rowPageCount="2" colPageCount="1"/>
  <pivotFields count="18">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efaultSubtotal="0">
      <items count="8">
        <item c="1" x="0"/>
        <item c="1" x="1"/>
        <item c="1" x="2"/>
        <item c="1" x="3"/>
        <item c="1" x="4"/>
        <item c="1" x="5"/>
        <item c="1" x="6"/>
        <item c="1" x="7"/>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s>
  <rowFields count="3">
    <field x="16"/>
    <field x="17"/>
    <field x="1"/>
  </rowFields>
  <rowItems count="44">
    <i>
      <x/>
      <x/>
      <x/>
    </i>
    <i r="2">
      <x v="1"/>
    </i>
    <i r="2">
      <x v="2"/>
    </i>
    <i r="2">
      <x v="3"/>
    </i>
    <i r="2">
      <x v="4"/>
    </i>
    <i r="2">
      <x v="5"/>
    </i>
    <i r="2">
      <x v="6"/>
    </i>
    <i r="2">
      <x v="7"/>
    </i>
    <i>
      <x v="1"/>
      <x/>
      <x v="1"/>
    </i>
    <i r="2">
      <x v="2"/>
    </i>
    <i r="2">
      <x v="3"/>
    </i>
    <i r="2">
      <x v="4"/>
    </i>
    <i r="2">
      <x v="5"/>
    </i>
    <i r="2">
      <x v="6"/>
    </i>
    <i r="2">
      <x v="7"/>
    </i>
    <i>
      <x v="2"/>
      <x/>
      <x v="1"/>
    </i>
    <i r="2">
      <x v="2"/>
    </i>
    <i r="2">
      <x v="3"/>
    </i>
    <i r="2">
      <x v="4"/>
    </i>
    <i r="2">
      <x v="5"/>
    </i>
    <i r="2">
      <x v="6"/>
    </i>
    <i r="2">
      <x v="7"/>
    </i>
    <i>
      <x v="3"/>
      <x/>
      <x v="1"/>
    </i>
    <i r="2">
      <x v="2"/>
    </i>
    <i r="2">
      <x v="3"/>
    </i>
    <i r="2">
      <x v="4"/>
    </i>
    <i r="2">
      <x v="5"/>
    </i>
    <i r="2">
      <x v="6"/>
    </i>
    <i r="2">
      <x v="7"/>
    </i>
    <i>
      <x v="4"/>
      <x/>
      <x v="1"/>
    </i>
    <i r="2">
      <x v="2"/>
    </i>
    <i r="2">
      <x v="3"/>
    </i>
    <i r="2">
      <x v="4"/>
    </i>
    <i r="2">
      <x v="5"/>
    </i>
    <i r="2">
      <x v="6"/>
    </i>
    <i r="2">
      <x v="7"/>
    </i>
    <i>
      <x v="5"/>
      <x v="1"/>
      <x v="1"/>
    </i>
    <i r="2">
      <x v="2"/>
    </i>
    <i r="2">
      <x v="3"/>
    </i>
    <i r="2">
      <x v="4"/>
    </i>
    <i r="2">
      <x v="5"/>
    </i>
    <i r="2">
      <x v="6"/>
    </i>
    <i r="2">
      <x v="7"/>
    </i>
    <i t="grand">
      <x/>
    </i>
  </rowItems>
  <colFields count="1">
    <field x="-2"/>
  </colFields>
  <colItems count="2">
    <i>
      <x/>
    </i>
    <i i="1">
      <x v="1"/>
    </i>
  </colItems>
  <pageFields count="2">
    <pageField fld="8" hier="323" name="[Dim_Region].[Workplace Office].&amp;[Depo Tanjung]" cap="Depo Tanjung"/>
    <pageField fld="9" hier="213" name="[Dim_Period].[Period YMWD].[Year].&amp;[2025].&amp;[Jun 2025]" cap="Jun 2025"/>
  </pageFields>
  <dataFields count="2">
    <dataField fld="15" baseField="0" baseItem="0"/>
    <dataField fld="0" baseField="0" baseItem="0"/>
  </dataFields>
  <formats count="6">
    <format dxfId="15">
      <pivotArea type="all" dataOnly="0" outline="0" fieldPosition="0"/>
    </format>
    <format dxfId="14">
      <pivotArea outline="0" collapsedLevelsAreSubtotals="1" fieldPosition="0"/>
    </format>
    <format dxfId="13">
      <pivotArea field="1" type="button" dataOnly="0" labelOnly="1" outline="0" axis="axisRow" fieldPosition="2"/>
    </format>
    <format dxfId="12">
      <pivotArea dataOnly="0" labelOnly="1" fieldPosition="0">
        <references count="1">
          <reference field="1" count="0"/>
        </references>
      </pivotArea>
    </format>
    <format dxfId="11">
      <pivotArea dataOnly="0" labelOnly="1" grandRow="1" outline="0" fieldPosition="0"/>
    </format>
    <format dxfId="10">
      <pivotArea dataOnly="0" labelOnly="1" outline="0" fieldPosition="0">
        <references count="1">
          <reference field="4294967294" count="1">
            <x v="1"/>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3">
    <rowHierarchyUsage hierarchyUsage="335"/>
    <rowHierarchyUsage hierarchyUsage="329"/>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4FDED8-7F8F-4C40-8599-9B77C5462E2F}" name="PivotTable3" cacheId="6"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E4:H13" firstHeaderRow="0" firstDataRow="1" firstDataCol="1" rowPageCount="2" colPageCount="1"/>
  <pivotFields count="17">
    <pivotField dataField="1" subtotalTop="0" showAll="0" defaultSubtotal="0"/>
    <pivotField axis="axisRow" allDrilled="1" subtotalTop="0" showAll="0" defaultSubtotal="0">
      <items count="8">
        <item c="1" x="3"/>
        <item c="1" x="2"/>
        <item c="1" x="1"/>
        <item c="1" x="6"/>
        <item c="1" x="5"/>
        <item c="1" x="7"/>
        <item c="1" x="4"/>
        <item c="1" x="0"/>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llDrilled="1" subtotalTop="0" showAll="0" dataSourceSort="1" defaultSubtotal="0" defaultAttributeDrillState="1"/>
    <pivotField dataField="1" subtotalTop="0" showAll="0" defaultSubtotal="0"/>
  </pivotFields>
  <rowFields count="1">
    <field x="1"/>
  </rowFields>
  <rowItems count="9">
    <i>
      <x/>
    </i>
    <i>
      <x v="1"/>
    </i>
    <i>
      <x v="2"/>
    </i>
    <i>
      <x v="3"/>
    </i>
    <i>
      <x v="4"/>
    </i>
    <i>
      <x v="5"/>
    </i>
    <i>
      <x v="6"/>
    </i>
    <i>
      <x v="7"/>
    </i>
    <i t="grand">
      <x/>
    </i>
  </rowItems>
  <colFields count="1">
    <field x="-2"/>
  </colFields>
  <colItems count="3">
    <i>
      <x/>
    </i>
    <i i="1">
      <x v="1"/>
    </i>
    <i i="2">
      <x v="2"/>
    </i>
  </colItems>
  <pageFields count="2">
    <pageField fld="8" hier="323" name="[Dim_Region].[Workplace Office].&amp;[Depo Tanjung]" cap="Depo Tanjung"/>
    <pageField fld="9" hier="213" name="[Dim_Period].[Period YMWD].[All]" cap="All"/>
  </pageFields>
  <dataFields count="3">
    <dataField fld="16" baseField="0" baseItem="0"/>
    <dataField fld="14" baseField="0" baseItem="0"/>
    <dataField fld="0" baseField="0" baseItem="0"/>
  </dataFields>
  <formats count="6">
    <format dxfId="21">
      <pivotArea type="all" dataOnly="0" outline="0" fieldPosition="0"/>
    </format>
    <format dxfId="20">
      <pivotArea outline="0" collapsedLevelsAreSubtotals="1" fieldPosition="0"/>
    </format>
    <format dxfId="19">
      <pivotArea field="1" type="button" dataOnly="0" labelOnly="1" outline="0" axis="axisRow" fieldPosition="0"/>
    </format>
    <format dxfId="18">
      <pivotArea dataOnly="0" labelOnly="1" fieldPosition="0">
        <references count="1">
          <reference field="1" count="0"/>
        </references>
      </pivotArea>
    </format>
    <format dxfId="17">
      <pivotArea dataOnly="0" labelOnly="1" grandRow="1" outline="0" fieldPosition="0"/>
    </format>
    <format dxfId="16">
      <pivotArea dataOnly="0" labelOnly="1" outline="0" fieldPosition="0">
        <references count="1">
          <reference field="4294967294" count="2">
            <x v="1"/>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A1BC12C-BDEB-433C-99C6-8CB1CAC9ED20}" name="PivotTable10" cacheId="0"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R6:AV14" firstHeaderRow="1" firstDataRow="2"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Col" compact="0" allDrilled="1" outline="0" subtotalTop="0" showAll="0" defaultSubtotal="0">
      <items count="2">
        <item x="1"/>
        <item x="0"/>
      </items>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11"/>
  </colFields>
  <colItems count="3">
    <i>
      <x/>
    </i>
    <i>
      <x v="1"/>
    </i>
    <i t="grand">
      <x/>
    </i>
  </colItems>
  <pageFields count="3">
    <pageField fld="9" hier="466" name="[NewGroupChannel].[BPC_Channel].[All]" cap="All"/>
    <pageField fld="0" hier="323" name="[Dim_Region].[Workplace Office].&amp;[Depo Tanjung]" cap="Depo Tanjung"/>
    <pageField fld="1" hier="213" name="[Dim_Period].[Period YMWD].[Year].&amp;[2025].&amp;[Jun 2025]" cap="Jun 2025"/>
  </pageFields>
  <dataFields count="1">
    <dataField fld="10" baseField="0" baseItem="0"/>
  </dataFields>
  <formats count="4">
    <format dxfId="25">
      <pivotArea type="all" dataOnly="0" outline="0" fieldPosition="0"/>
    </format>
    <format dxfId="24">
      <pivotArea outline="0" collapsedLevelsAreSubtotals="1" fieldPosition="0"/>
    </format>
    <format dxfId="23">
      <pivotArea dataOnly="0" labelOnly="1" grandRow="1" outline="0" fieldPosition="0"/>
    </format>
    <format dxfId="22">
      <pivotArea outline="0" collapsedLevelsAreSubtotals="1" fieldPosition="0"/>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6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6F72FA2-5877-4742-A64B-15442B6E10CE}" name="PivotTable7" cacheId="3"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C6:AF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1" hier="466" name="[NewGroupChannel].[BPC_Channel].&amp;[WHOLESALER]" cap="WHOLESALER"/>
    <pageField fld="0" hier="323" name="[Dim_Region].[Workplace Office].&amp;[Depo Tanjung]" cap="Depo Tanjung"/>
    <pageField fld="1" hier="213" name="[Dim_Period].[Period YMWD].[Year].&amp;[2025].&amp;[Jun 2025]" cap="Jun 2025"/>
  </pageFields>
  <dataFields count="2">
    <dataField fld="9" baseField="0" baseItem="0"/>
    <dataField fld="10" baseField="0" baseItem="0"/>
  </dataFields>
  <formats count="5">
    <format dxfId="30">
      <pivotArea type="all" dataOnly="0" outline="0" fieldPosition="0"/>
    </format>
    <format dxfId="29">
      <pivotArea outline="0" collapsedLevelsAreSubtotals="1" fieldPosition="0"/>
    </format>
    <format dxfId="28">
      <pivotArea dataOnly="0" labelOnly="1" grandRow="1" outline="0" fieldPosition="0"/>
    </format>
    <format dxfId="27">
      <pivotArea outline="0" collapsedLevelsAreSubtotals="1" fieldPosition="0"/>
    </format>
    <format dxfId="26">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FB52336-6402-4CE3-A86B-DBB5C318B6F7}" name="PivotTable9" cacheId="5"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M6:AP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MTI]" cap="MTI"/>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35">
      <pivotArea type="all" dataOnly="0" outline="0" fieldPosition="0"/>
    </format>
    <format dxfId="34">
      <pivotArea outline="0" collapsedLevelsAreSubtotals="1" fieldPosition="0"/>
    </format>
    <format dxfId="33">
      <pivotArea dataOnly="0" labelOnly="1" grandRow="1" outline="0" fieldPosition="0"/>
    </format>
    <format dxfId="32">
      <pivotArea outline="0" collapsedLevelsAreSubtotals="1" fieldPosition="0"/>
    </format>
    <format dxfId="31">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D8E82A1-7B2A-47E2-B939-18A6B1828907}" name="PivotTable4" cacheId="7" applyNumberFormats="0" applyBorderFormats="0" applyFontFormats="0" applyPatternFormats="0" applyAlignmentFormats="0" applyWidthHeightFormats="1" dataCaption="Values" updatedVersion="8" minRefreshableVersion="5" useAutoFormatting="1" subtotalHiddenItems="1" colGrandTotals="0" itemPrintTitles="1" createdVersion="8" indent="0" outline="1" outlineData="1" multipleFieldFilters="0" fieldListSortAscending="1">
  <location ref="A4:C14" firstHeaderRow="1" firstDataRow="2" firstDataCol="1" rowPageCount="1" colPageCount="1"/>
  <pivotFields count="15">
    <pivotField dataField="1" subtotalTop="0" showAll="0" defaultSubtotal="0"/>
    <pivotField axis="axisRow" allDrilled="1" subtotalTop="0" showAll="0" defaultSubtotal="0">
      <items count="8">
        <item c="1" x="3"/>
        <item c="1" x="2"/>
        <item c="1" x="1"/>
        <item c="1" x="6"/>
        <item c="1" x="5"/>
        <item c="1" x="7"/>
        <item c="1" x="4"/>
        <item c="1" x="0"/>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Col" allDrilled="1" subtotalTop="0" showAll="0" dataSourceSort="1" defaultSubtotal="0">
      <items count="2">
        <item c="1" x="0"/>
        <item c="1" x="1"/>
      </items>
    </pivotField>
    <pivotField axis="axisCol" subtotalTop="0" showAll="0" dataSourceSort="1" defaultSubtotal="0"/>
    <pivotField axis="axisCol" subtotalTop="0" showAll="0" dataSourceSort="1" defaultSubtotal="0"/>
    <pivotField axis="axisCol" subtotalTop="0" showAll="0" dataSourceSort="1" defaultSubtotal="0"/>
    <pivotField axis="axisCol" subtotalTop="0" showAll="0" dataSourceSort="1"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Fields count="1">
    <field x="9"/>
  </colFields>
  <colItems count="2">
    <i>
      <x/>
    </i>
    <i>
      <x v="1"/>
    </i>
  </colItems>
  <pageFields count="1">
    <pageField fld="8" hier="323" name="[Dim_Region].[Workplace Office].&amp;[Depo Tanjung]" cap="Depo Tanjung"/>
  </pageFields>
  <dataFields count="1">
    <dataField fld="0" baseField="0" baseItem="0"/>
  </dataFields>
  <formats count="6">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fieldPosition="0">
        <references count="1">
          <reference field="1" count="0"/>
        </references>
      </pivotArea>
    </format>
    <format dxfId="37">
      <pivotArea dataOnly="0" labelOnly="1" grandRow="1" outline="0" fieldPosition="0"/>
    </format>
    <format dxfId="36">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embers count="2" level="2">
        <member name="[Dim_Period].[Period YMWD].[Year].&amp;[2024].&amp;[Jun 2024]"/>
        <member name="[Dim_Period].[Period YMWD].[Year].&amp;[2025].&amp;[May 2025]"/>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3"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13"/>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_YMWD" xr10:uid="{FB9BED27-AD2C-4AB5-9A27-7C34B91BF5AD}" sourceName="[Dim_Period].[Period YMWD]">
  <pivotTables>
    <pivotTable tabId="2" name="PivotTable4"/>
  </pivotTables>
  <data>
    <olap pivotCacheId="393323996">
      <levels count="6">
        <level uniqueName="[Dim_Period].[Period YMWD].[(All)]" sourceCaption="(All)" count="0"/>
        <level uniqueName="[Dim_Period].[Period YMWD].[Year]" sourceCaption="Year" count="5">
          <ranges>
            <range startItem="0">
              <i n="[Dim_Period].[Period YMWD].[Year].&amp;[2022]" c="2022"/>
              <i n="[Dim_Period].[Period YMWD].[Year].&amp;[2023]" c="2023"/>
              <i n="[Dim_Period].[Period YMWD].[Year].&amp;[2024]" c="2024"/>
              <i n="[Dim_Period].[Period YMWD].[Year].&amp;[2025]" c="2025"/>
              <i n="[Dim_Period].[Period YMWD].[Year].&amp;[2021]" c="2021" nd="1"/>
            </range>
          </ranges>
        </level>
        <level uniqueName="[Dim_Period].[Period YMWD].[Month]" sourceCaption="Month" count="60">
          <ranges>
            <range startItem="0">
              <i n="[Dim_Period].[Period YMWD].[Year].&amp;[2022].&amp;[Jan 2022]" c="Jan 2022">
                <p n="[Dim_Period].[Period YMWD].[Year].&amp;[2022]"/>
              </i>
              <i n="[Dim_Period].[Period YMWD].[Year].&amp;[2022].&amp;[Feb 2022]" c="Feb 2022">
                <p n="[Dim_Period].[Period YMWD].[Year].&amp;[2022]"/>
              </i>
              <i n="[Dim_Period].[Period YMWD].[Year].&amp;[2022].&amp;[Mar 2022]" c="Mar 2022">
                <p n="[Dim_Period].[Period YMWD].[Year].&amp;[2022]"/>
              </i>
              <i n="[Dim_Period].[Period YMWD].[Year].&amp;[2022].&amp;[Apr 2022]" c="Apr 2022">
                <p n="[Dim_Period].[Period YMWD].[Year].&amp;[2022]"/>
              </i>
              <i n="[Dim_Period].[Period YMWD].[Year].&amp;[2022].&amp;[May 2022]" c="May 2022">
                <p n="[Dim_Period].[Period YMWD].[Year].&amp;[2022]"/>
              </i>
              <i n="[Dim_Period].[Period YMWD].[Year].&amp;[2022].&amp;[Jun 2022]" c="Jun 2022">
                <p n="[Dim_Period].[Period YMWD].[Year].&amp;[2022]"/>
              </i>
              <i n="[Dim_Period].[Period YMWD].[Year].&amp;[2022].&amp;[Jul 2022]" c="Jul 2022">
                <p n="[Dim_Period].[Period YMWD].[Year].&amp;[2022]"/>
              </i>
              <i n="[Dim_Period].[Period YMWD].[Year].&amp;[2022].&amp;[Aug 2022]" c="Aug 2022">
                <p n="[Dim_Period].[Period YMWD].[Year].&amp;[2022]"/>
              </i>
              <i n="[Dim_Period].[Period YMWD].[Year].&amp;[2022].&amp;[Sep 2022]" c="Sep 2022">
                <p n="[Dim_Period].[Period YMWD].[Year].&amp;[2022]"/>
              </i>
              <i n="[Dim_Period].[Period YMWD].[Year].&amp;[2022].&amp;[Oct 2022]" c="Oct 2022">
                <p n="[Dim_Period].[Period YMWD].[Year].&amp;[2022]"/>
              </i>
              <i n="[Dim_Period].[Period YMWD].[Year].&amp;[2022].&amp;[Nov 2022]" c="Nov 2022">
                <p n="[Dim_Period].[Period YMWD].[Year].&amp;[2022]"/>
              </i>
              <i n="[Dim_Period].[Period YMWD].[Year].&amp;[2022].&amp;[Dec 2022]" c="Dec 2022">
                <p n="[Dim_Period].[Period YMWD].[Year].&amp;[2022]"/>
              </i>
              <i n="[Dim_Period].[Period YMWD].[Year].&amp;[2023].&amp;[Jan 2023]" c="Jan 2023">
                <p n="[Dim_Period].[Period YMWD].[Year].&amp;[2023]"/>
              </i>
              <i n="[Dim_Period].[Period YMWD].[Year].&amp;[2023].&amp;[Feb 2023]" c="Feb 2023">
                <p n="[Dim_Period].[Period YMWD].[Year].&amp;[2023]"/>
              </i>
              <i n="[Dim_Period].[Period YMWD].[Year].&amp;[2023].&amp;[Mar 2023]" c="Mar 2023">
                <p n="[Dim_Period].[Period YMWD].[Year].&amp;[2023]"/>
              </i>
              <i n="[Dim_Period].[Period YMWD].[Year].&amp;[2023].&amp;[Apr 2023]" c="Apr 2023">
                <p n="[Dim_Period].[Period YMWD].[Year].&amp;[2023]"/>
              </i>
              <i n="[Dim_Period].[Period YMWD].[Year].&amp;[2023].&amp;[May 2023]" c="May 2023">
                <p n="[Dim_Period].[Period YMWD].[Year].&amp;[2023]"/>
              </i>
              <i n="[Dim_Period].[Period YMWD].[Year].&amp;[2023].&amp;[Jun 2023]" c="Jun 2023">
                <p n="[Dim_Period].[Period YMWD].[Year].&amp;[2023]"/>
              </i>
              <i n="[Dim_Period].[Period YMWD].[Year].&amp;[2023].&amp;[Jul 2023]" c="Jul 2023">
                <p n="[Dim_Period].[Period YMWD].[Year].&amp;[2023]"/>
              </i>
              <i n="[Dim_Period].[Period YMWD].[Year].&amp;[2023].&amp;[Aug 2023]" c="Aug 2023">
                <p n="[Dim_Period].[Period YMWD].[Year].&amp;[2023]"/>
              </i>
              <i n="[Dim_Period].[Period YMWD].[Year].&amp;[2023].&amp;[Sep 2023]" c="Sep 2023">
                <p n="[Dim_Period].[Period YMWD].[Year].&amp;[2023]"/>
              </i>
              <i n="[Dim_Period].[Period YMWD].[Year].&amp;[2023].&amp;[Oct 2023]" c="Oct 2023">
                <p n="[Dim_Period].[Period YMWD].[Year].&amp;[2023]"/>
              </i>
              <i n="[Dim_Period].[Period YMWD].[Year].&amp;[2023].&amp;[Nov 2023]" c="Nov 2023">
                <p n="[Dim_Period].[Period YMWD].[Year].&amp;[2023]"/>
              </i>
              <i n="[Dim_Period].[Period YMWD].[Year].&amp;[2023].&amp;[Dec 2023]" c="Dec 2023">
                <p n="[Dim_Period].[Period YMWD].[Year].&amp;[2023]"/>
              </i>
              <i n="[Dim_Period].[Period YMWD].[Year].&amp;[2024].&amp;[Jan 2024]" c="Jan 2024">
                <p n="[Dim_Period].[Period YMWD].[Year].&amp;[2024]"/>
              </i>
              <i n="[Dim_Period].[Period YMWD].[Year].&amp;[2024].&amp;[Feb 2024]" c="Feb 2024">
                <p n="[Dim_Period].[Period YMWD].[Year].&amp;[2024]"/>
              </i>
              <i n="[Dim_Period].[Period YMWD].[Year].&amp;[2024].&amp;[Mar 2024]" c="Mar 2024">
                <p n="[Dim_Period].[Period YMWD].[Year].&amp;[2024]"/>
              </i>
              <i n="[Dim_Period].[Period YMWD].[Year].&amp;[2024].&amp;[Apr 2024]" c="Apr 2024">
                <p n="[Dim_Period].[Period YMWD].[Year].&amp;[2024]"/>
              </i>
              <i n="[Dim_Period].[Period YMWD].[Year].&amp;[2024].&amp;[May 2024]" c="May 2024">
                <p n="[Dim_Period].[Period YMWD].[Year].&amp;[2024]"/>
              </i>
              <i n="[Dim_Period].[Period YMWD].[Year].&amp;[2024].&amp;[Jun 2024]" c="Jun 2024">
                <p n="[Dim_Period].[Period YMWD].[Year].&amp;[2024]"/>
              </i>
              <i n="[Dim_Period].[Period YMWD].[Year].&amp;[2024].&amp;[Jul 2024]" c="Jul 2024">
                <p n="[Dim_Period].[Period YMWD].[Year].&amp;[2024]"/>
              </i>
              <i n="[Dim_Period].[Period YMWD].[Year].&amp;[2024].&amp;[Aug 2024]" c="Aug 2024">
                <p n="[Dim_Period].[Period YMWD].[Year].&amp;[2024]"/>
              </i>
              <i n="[Dim_Period].[Period YMWD].[Year].&amp;[2024].&amp;[Sep 2024]" c="Sep 2024">
                <p n="[Dim_Period].[Period YMWD].[Year].&amp;[2024]"/>
              </i>
              <i n="[Dim_Period].[Period YMWD].[Year].&amp;[2024].&amp;[Oct 2024]" c="Oct 2024">
                <p n="[Dim_Period].[Period YMWD].[Year].&amp;[2024]"/>
              </i>
              <i n="[Dim_Period].[Period YMWD].[Year].&amp;[2024].&amp;[Nov 2024]" c="Nov 2024">
                <p n="[Dim_Period].[Period YMWD].[Year].&amp;[2024]"/>
              </i>
              <i n="[Dim_Period].[Period YMWD].[Year].&amp;[2024].&amp;[Dec 2024]" c="Dec 2024">
                <p n="[Dim_Period].[Period YMWD].[Year].&amp;[2024]"/>
              </i>
              <i n="[Dim_Period].[Period YMWD].[Year].&amp;[2025].&amp;[Jan 2025]" c="Jan 2025">
                <p n="[Dim_Period].[Period YMWD].[Year].&amp;[2025]"/>
              </i>
              <i n="[Dim_Period].[Period YMWD].[Year].&amp;[2025].&amp;[Feb 2025]" c="Feb 2025">
                <p n="[Dim_Period].[Period YMWD].[Year].&amp;[2025]"/>
              </i>
              <i n="[Dim_Period].[Period YMWD].[Year].&amp;[2025].&amp;[Mar 2025]" c="Mar 2025">
                <p n="[Dim_Period].[Period YMWD].[Year].&amp;[2025]"/>
              </i>
              <i n="[Dim_Period].[Period YMWD].[Year].&amp;[2025].&amp;[Apr 2025]" c="Apr 2025">
                <p n="[Dim_Period].[Period YMWD].[Year].&amp;[2025]"/>
              </i>
              <i n="[Dim_Period].[Period YMWD].[Year].&amp;[2025].&amp;[May 2025]" c="May 2025">
                <p n="[Dim_Period].[Period YMWD].[Year].&amp;[2025]"/>
              </i>
              <i n="[Dim_Period].[Period YMWD].[Year].&amp;[2025].&amp;[Jun 2025]" c="Jun 2025">
                <p n="[Dim_Period].[Period YMWD].[Year].&amp;[2025]"/>
              </i>
              <i n="[Dim_Period].[Period YMWD].[Year].&amp;[2021].&amp;[Jan 2021]" c="Jan 2021" nd="1">
                <p n="[Dim_Period].[Period YMWD].[Year].&amp;[2021]"/>
              </i>
              <i n="[Dim_Period].[Period YMWD].[Year].&amp;[2021].&amp;[Feb 2021]" c="Feb 2021" nd="1">
                <p n="[Dim_Period].[Period YMWD].[Year].&amp;[2021]"/>
              </i>
              <i n="[Dim_Period].[Period YMWD].[Year].&amp;[2021].&amp;[Mar 2021]" c="Mar 2021" nd="1">
                <p n="[Dim_Period].[Period YMWD].[Year].&amp;[2021]"/>
              </i>
              <i n="[Dim_Period].[Period YMWD].[Year].&amp;[2021].&amp;[Apr 2021]" c="Apr 2021" nd="1">
                <p n="[Dim_Period].[Period YMWD].[Year].&amp;[2021]"/>
              </i>
              <i n="[Dim_Period].[Period YMWD].[Year].&amp;[2021].&amp;[May 2021]" c="May 2021" nd="1">
                <p n="[Dim_Period].[Period YMWD].[Year].&amp;[2021]"/>
              </i>
              <i n="[Dim_Period].[Period YMWD].[Year].&amp;[2021].&amp;[Jun 2021]" c="Jun 2021" nd="1">
                <p n="[Dim_Period].[Period YMWD].[Year].&amp;[2021]"/>
              </i>
              <i n="[Dim_Period].[Period YMWD].[Year].&amp;[2021].&amp;[Jul 2021]" c="Jul 2021" nd="1">
                <p n="[Dim_Period].[Period YMWD].[Year].&amp;[2021]"/>
              </i>
              <i n="[Dim_Period].[Period YMWD].[Year].&amp;[2021].&amp;[Aug 2021]" c="Aug 2021" nd="1">
                <p n="[Dim_Period].[Period YMWD].[Year].&amp;[2021]"/>
              </i>
              <i n="[Dim_Period].[Period YMWD].[Year].&amp;[2021].&amp;[Sep 2021]" c="Sep 2021" nd="1">
                <p n="[Dim_Period].[Period YMWD].[Year].&amp;[2021]"/>
              </i>
              <i n="[Dim_Period].[Period YMWD].[Year].&amp;[2021].&amp;[Oct 2021]" c="Oct 2021" nd="1">
                <p n="[Dim_Period].[Period YMWD].[Year].&amp;[2021]"/>
              </i>
              <i n="[Dim_Period].[Period YMWD].[Year].&amp;[2021].&amp;[Nov 2021]" c="Nov 2021" nd="1">
                <p n="[Dim_Period].[Period YMWD].[Year].&amp;[2021]"/>
              </i>
              <i n="[Dim_Period].[Period YMWD].[Year].&amp;[2021].&amp;[Dec 2021]" c="Dec 2021" nd="1">
                <p n="[Dim_Period].[Period YMWD].[Year].&amp;[2021]"/>
              </i>
              <i n="[Dim_Period].[Period YMWD].[Year].&amp;[2025].&amp;[Jul 2025]" c="Jul 2025" nd="1">
                <p n="[Dim_Period].[Period YMWD].[Year].&amp;[2025]"/>
              </i>
              <i n="[Dim_Period].[Period YMWD].[Year].&amp;[2025].&amp;[Aug 2025]" c="Aug 2025" nd="1">
                <p n="[Dim_Period].[Period YMWD].[Year].&amp;[2025]"/>
              </i>
              <i n="[Dim_Period].[Period YMWD].[Year].&amp;[2025].&amp;[Sep 2025]" c="Sep 2025" nd="1">
                <p n="[Dim_Period].[Period YMWD].[Year].&amp;[2025]"/>
              </i>
              <i n="[Dim_Period].[Period YMWD].[Year].&amp;[2025].&amp;[Oct 2025]" c="Oct 2025" nd="1">
                <p n="[Dim_Period].[Period YMWD].[Year].&amp;[2025]"/>
              </i>
              <i n="[Dim_Period].[Period YMWD].[Year].&amp;[2025].&amp;[Nov 2025]" c="Nov 2025" nd="1">
                <p n="[Dim_Period].[Period YMWD].[Year].&amp;[2025]"/>
              </i>
              <i n="[Dim_Period].[Period YMWD].[Year].&amp;[2025].&amp;[Dec 2025]" c="Dec 2025" nd="1">
                <p n="[Dim_Period].[Period YMWD].[Year].&amp;[2025]"/>
              </i>
            </range>
          </ranges>
        </level>
        <level uniqueName="[Dim_Period].[Period YMWD].[Week]" sourceCaption="Week" count="0"/>
        <level uniqueName="[Dim_Period].[Period YMWD].[Date]" sourceCaption="Date" count="0"/>
        <level uniqueName="[Dim_Period].[Period YMWD].[Day]" sourceCaption="Day" count="0"/>
      </levels>
      <selections count="2">
        <selection n="[Dim_Period].[Period YMWD].[Year].&amp;[2024].&amp;[Jun 2024]">
          <p n="[Dim_Period].[Period YMWD].[Year].&amp;[2024]"/>
        </selection>
        <selection n="[Dim_Period].[Period YMWD].[Year].&amp;[2025].&amp;[May 2025]">
          <p n="[Dim_Period].[Period YMWD].[Year].&amp;[2025]"/>
        </selectio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6413C54-AAE2-488F-A936-DE33DE658CE9}" cache="Slicer_Period_YMWD" caption="Year" columnCount="2" level="1" rowHeight="241300"/>
  <slicer name="Month" xr10:uid="{42E886A1-39DE-498C-9739-138E60B24875}" cache="Slicer_Period_YMWD" caption="Month" startItem="26" columnCount="2" level="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im_Period" xr10:uid="{F2AA2B47-FF1E-4625-BB89-6D44C39B9085}" sourceName="[Dim_Period].[Date]">
  <pivotTables>
    <pivotTable tabId="2" name="PivotTable3"/>
    <pivotTable tabId="2" name="PivotTable10"/>
    <pivotTable tabId="2" name="PivotTable5"/>
    <pivotTable tabId="2" name="PivotTable6"/>
    <pivotTable tabId="2" name="PivotTable7"/>
    <pivotTable tabId="2" name="PivotTable8"/>
    <pivotTable tabId="2" name="PivotTable9"/>
  </pivotTables>
  <state minimalRefreshVersion="6" lastRefreshVersion="6" pivotCacheId="336575615" filterType="dateBetween">
    <selection startDate="2025-06-01T00:00:00" endDate="2025-06-30T00:00:00"/>
    <bounds startDate="2021-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409C436C-60E9-42A2-801F-9CD98DD0FCBE}" cache="Timeline_Dim_Period" caption="Dim_Period" level="2" selectionLevel="2" scrollPosition="2025-06-07T00:00:00"/>
</timeline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11/relationships/timeline" Target="../timelines/timeline1.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B25FF-2CCD-480B-AF56-599685491B61}">
  <sheetPr codeName="Sheet1"/>
  <dimension ref="A1:N31"/>
  <sheetViews>
    <sheetView workbookViewId="0">
      <selection activeCell="N2" sqref="N2"/>
    </sheetView>
  </sheetViews>
  <sheetFormatPr defaultRowHeight="14.5" x14ac:dyDescent="0.35"/>
  <sheetData>
    <row r="1" spans="1:14" x14ac:dyDescent="0.35">
      <c r="A1" t="s">
        <v>147</v>
      </c>
      <c r="B1" t="s">
        <v>148</v>
      </c>
      <c r="C1" t="s">
        <v>144</v>
      </c>
      <c r="D1" t="s">
        <v>145</v>
      </c>
      <c r="E1" t="s">
        <v>146</v>
      </c>
      <c r="F1" t="s">
        <v>142</v>
      </c>
      <c r="G1" t="s">
        <v>33</v>
      </c>
      <c r="H1" t="s">
        <v>143</v>
      </c>
      <c r="I1" t="s">
        <v>45</v>
      </c>
      <c r="J1" t="s">
        <v>149</v>
      </c>
      <c r="K1" t="s">
        <v>150</v>
      </c>
      <c r="L1" t="s">
        <v>151</v>
      </c>
      <c r="M1" t="s">
        <v>152</v>
      </c>
      <c r="N1" t="s">
        <v>153</v>
      </c>
    </row>
    <row r="2" spans="1:14" x14ac:dyDescent="0.35">
      <c r="A2" t="s">
        <v>49</v>
      </c>
      <c r="B2" t="s">
        <v>50</v>
      </c>
      <c r="C2" t="s">
        <v>7</v>
      </c>
      <c r="D2" t="s">
        <v>51</v>
      </c>
      <c r="E2" t="s">
        <v>52</v>
      </c>
      <c r="F2" t="s">
        <v>53</v>
      </c>
      <c r="G2" t="s">
        <v>37</v>
      </c>
      <c r="H2" t="s">
        <v>54</v>
      </c>
      <c r="I2" t="s">
        <v>46</v>
      </c>
      <c r="J2">
        <v>136</v>
      </c>
      <c r="K2" t="s">
        <v>64</v>
      </c>
      <c r="L2" t="s">
        <v>65</v>
      </c>
      <c r="M2">
        <v>69</v>
      </c>
      <c r="N2">
        <v>69</v>
      </c>
    </row>
    <row r="3" spans="1:14" x14ac:dyDescent="0.35">
      <c r="A3" t="s">
        <v>49</v>
      </c>
      <c r="B3" t="s">
        <v>50</v>
      </c>
      <c r="C3" t="s">
        <v>7</v>
      </c>
      <c r="D3" t="s">
        <v>51</v>
      </c>
      <c r="E3" t="s">
        <v>52</v>
      </c>
      <c r="F3" t="s">
        <v>61</v>
      </c>
      <c r="G3" t="s">
        <v>38</v>
      </c>
      <c r="H3" t="s">
        <v>54</v>
      </c>
      <c r="I3" t="s">
        <v>46</v>
      </c>
      <c r="J3">
        <v>160</v>
      </c>
      <c r="K3" t="s">
        <v>64</v>
      </c>
      <c r="L3" t="s">
        <v>65</v>
      </c>
      <c r="M3">
        <v>80</v>
      </c>
      <c r="N3">
        <v>80</v>
      </c>
    </row>
    <row r="4" spans="1:14" x14ac:dyDescent="0.35">
      <c r="A4" t="s">
        <v>49</v>
      </c>
      <c r="B4" t="s">
        <v>50</v>
      </c>
      <c r="C4" t="s">
        <v>7</v>
      </c>
      <c r="D4" t="s">
        <v>51</v>
      </c>
      <c r="E4" t="s">
        <v>52</v>
      </c>
      <c r="F4" t="s">
        <v>58</v>
      </c>
      <c r="G4" t="s">
        <v>39</v>
      </c>
      <c r="H4" t="s">
        <v>54</v>
      </c>
      <c r="I4" t="s">
        <v>46</v>
      </c>
      <c r="J4">
        <v>154</v>
      </c>
      <c r="K4" t="s">
        <v>64</v>
      </c>
      <c r="L4" t="s">
        <v>65</v>
      </c>
      <c r="M4">
        <v>76</v>
      </c>
      <c r="N4">
        <v>76</v>
      </c>
    </row>
    <row r="5" spans="1:14" x14ac:dyDescent="0.35">
      <c r="A5" t="s">
        <v>49</v>
      </c>
      <c r="B5" t="s">
        <v>50</v>
      </c>
      <c r="C5" t="s">
        <v>7</v>
      </c>
      <c r="D5" t="s">
        <v>51</v>
      </c>
      <c r="E5" t="s">
        <v>52</v>
      </c>
      <c r="F5" t="s">
        <v>60</v>
      </c>
      <c r="G5" t="s">
        <v>40</v>
      </c>
      <c r="H5" t="s">
        <v>54</v>
      </c>
      <c r="I5" t="s">
        <v>46</v>
      </c>
      <c r="J5">
        <v>151</v>
      </c>
      <c r="K5" t="s">
        <v>64</v>
      </c>
      <c r="L5" t="s">
        <v>65</v>
      </c>
      <c r="M5">
        <v>76</v>
      </c>
      <c r="N5">
        <v>76</v>
      </c>
    </row>
    <row r="6" spans="1:14" x14ac:dyDescent="0.35">
      <c r="A6" t="s">
        <v>49</v>
      </c>
      <c r="B6" t="s">
        <v>50</v>
      </c>
      <c r="C6" t="s">
        <v>7</v>
      </c>
      <c r="D6" t="s">
        <v>51</v>
      </c>
      <c r="E6" t="s">
        <v>52</v>
      </c>
      <c r="F6" t="s">
        <v>59</v>
      </c>
      <c r="G6" t="s">
        <v>41</v>
      </c>
      <c r="H6" t="s">
        <v>54</v>
      </c>
      <c r="I6" t="s">
        <v>46</v>
      </c>
      <c r="J6">
        <v>151</v>
      </c>
      <c r="K6" t="s">
        <v>64</v>
      </c>
      <c r="L6" t="s">
        <v>65</v>
      </c>
      <c r="M6">
        <v>77</v>
      </c>
      <c r="N6">
        <v>77</v>
      </c>
    </row>
    <row r="7" spans="1:14" x14ac:dyDescent="0.35">
      <c r="A7" t="s">
        <v>49</v>
      </c>
      <c r="B7" t="s">
        <v>50</v>
      </c>
      <c r="C7" t="s">
        <v>7</v>
      </c>
      <c r="D7" t="s">
        <v>51</v>
      </c>
      <c r="E7" t="s">
        <v>52</v>
      </c>
      <c r="F7" t="s">
        <v>62</v>
      </c>
      <c r="G7" t="s">
        <v>42</v>
      </c>
      <c r="H7" t="s">
        <v>63</v>
      </c>
      <c r="I7" t="s">
        <v>47</v>
      </c>
      <c r="J7">
        <v>327</v>
      </c>
      <c r="K7" t="s">
        <v>64</v>
      </c>
      <c r="L7" t="s">
        <v>65</v>
      </c>
      <c r="M7">
        <v>163</v>
      </c>
      <c r="N7">
        <v>163</v>
      </c>
    </row>
    <row r="8" spans="1:14" x14ac:dyDescent="0.35">
      <c r="A8" t="s">
        <v>49</v>
      </c>
      <c r="B8" t="s">
        <v>50</v>
      </c>
      <c r="C8" t="s">
        <v>7</v>
      </c>
      <c r="D8" t="s">
        <v>51</v>
      </c>
      <c r="E8" t="s">
        <v>52</v>
      </c>
      <c r="F8" t="s">
        <v>53</v>
      </c>
      <c r="G8" t="s">
        <v>37</v>
      </c>
      <c r="H8" t="s">
        <v>54</v>
      </c>
      <c r="I8" t="s">
        <v>46</v>
      </c>
      <c r="J8">
        <v>136</v>
      </c>
      <c r="K8" t="s">
        <v>66</v>
      </c>
      <c r="L8" t="s">
        <v>67</v>
      </c>
      <c r="M8">
        <v>35</v>
      </c>
      <c r="N8">
        <v>35</v>
      </c>
    </row>
    <row r="9" spans="1:14" x14ac:dyDescent="0.35">
      <c r="A9" t="s">
        <v>49</v>
      </c>
      <c r="B9" t="s">
        <v>50</v>
      </c>
      <c r="C9" t="s">
        <v>7</v>
      </c>
      <c r="D9" t="s">
        <v>51</v>
      </c>
      <c r="E9" t="s">
        <v>52</v>
      </c>
      <c r="F9" t="s">
        <v>61</v>
      </c>
      <c r="G9" t="s">
        <v>38</v>
      </c>
      <c r="H9" t="s">
        <v>54</v>
      </c>
      <c r="I9" t="s">
        <v>46</v>
      </c>
      <c r="J9">
        <v>160</v>
      </c>
      <c r="K9" t="s">
        <v>66</v>
      </c>
      <c r="L9" t="s">
        <v>67</v>
      </c>
      <c r="M9">
        <v>45</v>
      </c>
      <c r="N9">
        <v>45</v>
      </c>
    </row>
    <row r="10" spans="1:14" x14ac:dyDescent="0.35">
      <c r="A10" t="s">
        <v>49</v>
      </c>
      <c r="B10" t="s">
        <v>50</v>
      </c>
      <c r="C10" t="s">
        <v>7</v>
      </c>
      <c r="D10" t="s">
        <v>51</v>
      </c>
      <c r="E10" t="s">
        <v>52</v>
      </c>
      <c r="F10" t="s">
        <v>58</v>
      </c>
      <c r="G10" t="s">
        <v>39</v>
      </c>
      <c r="H10" t="s">
        <v>54</v>
      </c>
      <c r="I10" t="s">
        <v>46</v>
      </c>
      <c r="J10">
        <v>154</v>
      </c>
      <c r="K10" t="s">
        <v>66</v>
      </c>
      <c r="L10" t="s">
        <v>67</v>
      </c>
      <c r="M10">
        <v>42</v>
      </c>
      <c r="N10">
        <v>42</v>
      </c>
    </row>
    <row r="11" spans="1:14" x14ac:dyDescent="0.35">
      <c r="A11" t="s">
        <v>49</v>
      </c>
      <c r="B11" t="s">
        <v>50</v>
      </c>
      <c r="C11" t="s">
        <v>7</v>
      </c>
      <c r="D11" t="s">
        <v>51</v>
      </c>
      <c r="E11" t="s">
        <v>52</v>
      </c>
      <c r="F11" t="s">
        <v>60</v>
      </c>
      <c r="G11" t="s">
        <v>40</v>
      </c>
      <c r="H11" t="s">
        <v>54</v>
      </c>
      <c r="I11" t="s">
        <v>46</v>
      </c>
      <c r="J11">
        <v>151</v>
      </c>
      <c r="K11" t="s">
        <v>66</v>
      </c>
      <c r="L11" t="s">
        <v>67</v>
      </c>
      <c r="M11">
        <v>42</v>
      </c>
      <c r="N11">
        <v>42</v>
      </c>
    </row>
    <row r="12" spans="1:14" x14ac:dyDescent="0.35">
      <c r="A12" t="s">
        <v>49</v>
      </c>
      <c r="B12" t="s">
        <v>50</v>
      </c>
      <c r="C12" t="s">
        <v>7</v>
      </c>
      <c r="D12" t="s">
        <v>51</v>
      </c>
      <c r="E12" t="s">
        <v>52</v>
      </c>
      <c r="F12" t="s">
        <v>59</v>
      </c>
      <c r="G12" t="s">
        <v>41</v>
      </c>
      <c r="H12" t="s">
        <v>54</v>
      </c>
      <c r="I12" t="s">
        <v>46</v>
      </c>
      <c r="J12">
        <v>151</v>
      </c>
      <c r="K12" t="s">
        <v>66</v>
      </c>
      <c r="L12" t="s">
        <v>67</v>
      </c>
      <c r="M12">
        <v>42</v>
      </c>
      <c r="N12">
        <v>42</v>
      </c>
    </row>
    <row r="13" spans="1:14" x14ac:dyDescent="0.35">
      <c r="A13" t="s">
        <v>49</v>
      </c>
      <c r="B13" t="s">
        <v>50</v>
      </c>
      <c r="C13" t="s">
        <v>7</v>
      </c>
      <c r="D13" t="s">
        <v>51</v>
      </c>
      <c r="E13" t="s">
        <v>52</v>
      </c>
      <c r="F13" t="s">
        <v>62</v>
      </c>
      <c r="G13" t="s">
        <v>42</v>
      </c>
      <c r="H13" t="s">
        <v>63</v>
      </c>
      <c r="I13" t="s">
        <v>47</v>
      </c>
      <c r="J13">
        <v>327</v>
      </c>
      <c r="K13" t="s">
        <v>66</v>
      </c>
      <c r="L13" t="s">
        <v>67</v>
      </c>
      <c r="M13">
        <v>96</v>
      </c>
      <c r="N13">
        <v>96</v>
      </c>
    </row>
    <row r="14" spans="1:14" x14ac:dyDescent="0.35">
      <c r="A14" t="s">
        <v>49</v>
      </c>
      <c r="B14" t="s">
        <v>50</v>
      </c>
      <c r="C14" t="s">
        <v>7</v>
      </c>
      <c r="D14" t="s">
        <v>51</v>
      </c>
      <c r="E14" t="s">
        <v>52</v>
      </c>
      <c r="F14" t="s">
        <v>53</v>
      </c>
      <c r="G14" t="s">
        <v>37</v>
      </c>
      <c r="H14" t="s">
        <v>54</v>
      </c>
      <c r="I14" t="s">
        <v>46</v>
      </c>
      <c r="J14">
        <v>136</v>
      </c>
      <c r="K14" t="s">
        <v>68</v>
      </c>
      <c r="L14" t="s">
        <v>69</v>
      </c>
      <c r="M14">
        <v>9</v>
      </c>
      <c r="N14">
        <v>9</v>
      </c>
    </row>
    <row r="15" spans="1:14" x14ac:dyDescent="0.35">
      <c r="A15" t="s">
        <v>49</v>
      </c>
      <c r="B15" t="s">
        <v>50</v>
      </c>
      <c r="C15" t="s">
        <v>7</v>
      </c>
      <c r="D15" t="s">
        <v>51</v>
      </c>
      <c r="E15" t="s">
        <v>52</v>
      </c>
      <c r="F15" t="s">
        <v>61</v>
      </c>
      <c r="G15" t="s">
        <v>38</v>
      </c>
      <c r="H15" t="s">
        <v>54</v>
      </c>
      <c r="I15" t="s">
        <v>46</v>
      </c>
      <c r="J15">
        <v>160</v>
      </c>
      <c r="K15" t="s">
        <v>68</v>
      </c>
      <c r="L15" t="s">
        <v>69</v>
      </c>
      <c r="M15">
        <v>1</v>
      </c>
      <c r="N15">
        <v>1</v>
      </c>
    </row>
    <row r="16" spans="1:14" x14ac:dyDescent="0.35">
      <c r="A16" t="s">
        <v>49</v>
      </c>
      <c r="B16" t="s">
        <v>50</v>
      </c>
      <c r="C16" t="s">
        <v>7</v>
      </c>
      <c r="D16" t="s">
        <v>51</v>
      </c>
      <c r="E16" t="s">
        <v>52</v>
      </c>
      <c r="F16" t="s">
        <v>58</v>
      </c>
      <c r="G16" t="s">
        <v>39</v>
      </c>
      <c r="H16" t="s">
        <v>54</v>
      </c>
      <c r="I16" t="s">
        <v>46</v>
      </c>
      <c r="J16">
        <v>154</v>
      </c>
      <c r="K16" t="s">
        <v>68</v>
      </c>
      <c r="L16" t="s">
        <v>69</v>
      </c>
      <c r="M16">
        <v>2</v>
      </c>
      <c r="N16">
        <v>2</v>
      </c>
    </row>
    <row r="17" spans="1:14" x14ac:dyDescent="0.35">
      <c r="A17" t="s">
        <v>49</v>
      </c>
      <c r="B17" t="s">
        <v>50</v>
      </c>
      <c r="C17" t="s">
        <v>7</v>
      </c>
      <c r="D17" t="s">
        <v>51</v>
      </c>
      <c r="E17" t="s">
        <v>52</v>
      </c>
      <c r="F17" t="s">
        <v>60</v>
      </c>
      <c r="G17" t="s">
        <v>40</v>
      </c>
      <c r="H17" t="s">
        <v>54</v>
      </c>
      <c r="I17" t="s">
        <v>46</v>
      </c>
      <c r="J17">
        <v>151</v>
      </c>
      <c r="K17" t="s">
        <v>68</v>
      </c>
      <c r="L17" t="s">
        <v>69</v>
      </c>
      <c r="M17">
        <v>1</v>
      </c>
      <c r="N17">
        <v>1</v>
      </c>
    </row>
    <row r="18" spans="1:14" x14ac:dyDescent="0.35">
      <c r="A18" t="s">
        <v>49</v>
      </c>
      <c r="B18" t="s">
        <v>50</v>
      </c>
      <c r="C18" t="s">
        <v>7</v>
      </c>
      <c r="D18" t="s">
        <v>51</v>
      </c>
      <c r="E18" t="s">
        <v>52</v>
      </c>
      <c r="F18" t="s">
        <v>59</v>
      </c>
      <c r="G18" t="s">
        <v>41</v>
      </c>
      <c r="H18" t="s">
        <v>54</v>
      </c>
      <c r="I18" t="s">
        <v>46</v>
      </c>
      <c r="J18">
        <v>151</v>
      </c>
      <c r="K18" t="s">
        <v>68</v>
      </c>
      <c r="L18" t="s">
        <v>69</v>
      </c>
      <c r="M18">
        <v>1</v>
      </c>
      <c r="N18">
        <v>1</v>
      </c>
    </row>
    <row r="19" spans="1:14" x14ac:dyDescent="0.35">
      <c r="A19" t="s">
        <v>49</v>
      </c>
      <c r="B19" t="s">
        <v>50</v>
      </c>
      <c r="C19" t="s">
        <v>7</v>
      </c>
      <c r="D19" t="s">
        <v>51</v>
      </c>
      <c r="E19" t="s">
        <v>52</v>
      </c>
      <c r="F19" t="s">
        <v>62</v>
      </c>
      <c r="G19" t="s">
        <v>42</v>
      </c>
      <c r="H19" t="s">
        <v>63</v>
      </c>
      <c r="I19" t="s">
        <v>47</v>
      </c>
      <c r="J19">
        <v>327</v>
      </c>
      <c r="K19" t="s">
        <v>68</v>
      </c>
      <c r="L19" t="s">
        <v>69</v>
      </c>
      <c r="M19">
        <v>6</v>
      </c>
      <c r="N19">
        <v>6</v>
      </c>
    </row>
    <row r="20" spans="1:14" x14ac:dyDescent="0.35">
      <c r="A20" t="s">
        <v>49</v>
      </c>
      <c r="B20" t="s">
        <v>50</v>
      </c>
      <c r="C20" t="s">
        <v>7</v>
      </c>
      <c r="D20" t="s">
        <v>51</v>
      </c>
      <c r="E20" t="s">
        <v>52</v>
      </c>
      <c r="F20" t="s">
        <v>53</v>
      </c>
      <c r="G20" t="s">
        <v>37</v>
      </c>
      <c r="H20" t="s">
        <v>54</v>
      </c>
      <c r="I20" t="s">
        <v>46</v>
      </c>
      <c r="J20">
        <v>136</v>
      </c>
      <c r="K20" t="s">
        <v>70</v>
      </c>
      <c r="L20" t="s">
        <v>71</v>
      </c>
      <c r="M20">
        <v>9</v>
      </c>
      <c r="N20">
        <v>9</v>
      </c>
    </row>
    <row r="21" spans="1:14" x14ac:dyDescent="0.35">
      <c r="A21" t="s">
        <v>49</v>
      </c>
      <c r="B21" t="s">
        <v>50</v>
      </c>
      <c r="C21" t="s">
        <v>7</v>
      </c>
      <c r="D21" t="s">
        <v>51</v>
      </c>
      <c r="E21" t="s">
        <v>52</v>
      </c>
      <c r="F21" t="s">
        <v>61</v>
      </c>
      <c r="G21" t="s">
        <v>38</v>
      </c>
      <c r="H21" t="s">
        <v>54</v>
      </c>
      <c r="I21" t="s">
        <v>46</v>
      </c>
      <c r="J21">
        <v>160</v>
      </c>
      <c r="K21" t="s">
        <v>70</v>
      </c>
      <c r="L21" t="s">
        <v>71</v>
      </c>
      <c r="M21">
        <v>1</v>
      </c>
      <c r="N21">
        <v>1</v>
      </c>
    </row>
    <row r="22" spans="1:14" x14ac:dyDescent="0.35">
      <c r="A22" t="s">
        <v>49</v>
      </c>
      <c r="B22" t="s">
        <v>50</v>
      </c>
      <c r="C22" t="s">
        <v>7</v>
      </c>
      <c r="D22" t="s">
        <v>51</v>
      </c>
      <c r="E22" t="s">
        <v>52</v>
      </c>
      <c r="F22" t="s">
        <v>58</v>
      </c>
      <c r="G22" t="s">
        <v>39</v>
      </c>
      <c r="H22" t="s">
        <v>54</v>
      </c>
      <c r="I22" t="s">
        <v>46</v>
      </c>
      <c r="J22">
        <v>154</v>
      </c>
      <c r="K22" t="s">
        <v>70</v>
      </c>
      <c r="L22" t="s">
        <v>71</v>
      </c>
      <c r="M22">
        <v>2</v>
      </c>
      <c r="N22">
        <v>2</v>
      </c>
    </row>
    <row r="23" spans="1:14" x14ac:dyDescent="0.35">
      <c r="A23" t="s">
        <v>49</v>
      </c>
      <c r="B23" t="s">
        <v>50</v>
      </c>
      <c r="C23" t="s">
        <v>7</v>
      </c>
      <c r="D23" t="s">
        <v>51</v>
      </c>
      <c r="E23" t="s">
        <v>52</v>
      </c>
      <c r="F23" t="s">
        <v>60</v>
      </c>
      <c r="G23" t="s">
        <v>40</v>
      </c>
      <c r="H23" t="s">
        <v>54</v>
      </c>
      <c r="I23" t="s">
        <v>46</v>
      </c>
      <c r="J23">
        <v>151</v>
      </c>
      <c r="K23" t="s">
        <v>70</v>
      </c>
      <c r="L23" t="s">
        <v>71</v>
      </c>
      <c r="M23">
        <v>1</v>
      </c>
      <c r="N23">
        <v>1</v>
      </c>
    </row>
    <row r="24" spans="1:14" x14ac:dyDescent="0.35">
      <c r="A24" t="s">
        <v>49</v>
      </c>
      <c r="B24" t="s">
        <v>50</v>
      </c>
      <c r="C24" t="s">
        <v>7</v>
      </c>
      <c r="D24" t="s">
        <v>51</v>
      </c>
      <c r="E24" t="s">
        <v>52</v>
      </c>
      <c r="F24" t="s">
        <v>59</v>
      </c>
      <c r="G24" t="s">
        <v>41</v>
      </c>
      <c r="H24" t="s">
        <v>54</v>
      </c>
      <c r="I24" t="s">
        <v>46</v>
      </c>
      <c r="J24">
        <v>151</v>
      </c>
      <c r="K24" t="s">
        <v>70</v>
      </c>
      <c r="L24" t="s">
        <v>71</v>
      </c>
      <c r="M24">
        <v>1</v>
      </c>
      <c r="N24">
        <v>1</v>
      </c>
    </row>
    <row r="25" spans="1:14" x14ac:dyDescent="0.35">
      <c r="A25" t="s">
        <v>49</v>
      </c>
      <c r="B25" t="s">
        <v>50</v>
      </c>
      <c r="C25" t="s">
        <v>7</v>
      </c>
      <c r="D25" t="s">
        <v>51</v>
      </c>
      <c r="E25" t="s">
        <v>52</v>
      </c>
      <c r="F25" t="s">
        <v>62</v>
      </c>
      <c r="G25" t="s">
        <v>42</v>
      </c>
      <c r="H25" t="s">
        <v>63</v>
      </c>
      <c r="I25" t="s">
        <v>47</v>
      </c>
      <c r="J25">
        <v>327</v>
      </c>
      <c r="K25" t="s">
        <v>70</v>
      </c>
      <c r="L25" t="s">
        <v>71</v>
      </c>
      <c r="M25">
        <v>6</v>
      </c>
      <c r="N25">
        <v>6</v>
      </c>
    </row>
    <row r="26" spans="1:14" x14ac:dyDescent="0.35">
      <c r="A26" t="s">
        <v>49</v>
      </c>
      <c r="B26" t="s">
        <v>50</v>
      </c>
      <c r="C26" t="s">
        <v>7</v>
      </c>
      <c r="D26" t="s">
        <v>51</v>
      </c>
      <c r="E26" t="s">
        <v>52</v>
      </c>
      <c r="F26" t="s">
        <v>53</v>
      </c>
      <c r="G26" t="s">
        <v>37</v>
      </c>
      <c r="H26" t="s">
        <v>54</v>
      </c>
      <c r="I26" t="s">
        <v>46</v>
      </c>
      <c r="J26">
        <v>136</v>
      </c>
      <c r="K26" t="s">
        <v>72</v>
      </c>
      <c r="L26" t="s">
        <v>73</v>
      </c>
      <c r="M26">
        <v>9</v>
      </c>
      <c r="N26">
        <v>9</v>
      </c>
    </row>
    <row r="27" spans="1:14" x14ac:dyDescent="0.35">
      <c r="A27" t="s">
        <v>49</v>
      </c>
      <c r="B27" t="s">
        <v>50</v>
      </c>
      <c r="C27" t="s">
        <v>7</v>
      </c>
      <c r="D27" t="s">
        <v>51</v>
      </c>
      <c r="E27" t="s">
        <v>52</v>
      </c>
      <c r="F27" t="s">
        <v>61</v>
      </c>
      <c r="G27" t="s">
        <v>38</v>
      </c>
      <c r="H27" t="s">
        <v>54</v>
      </c>
      <c r="I27" t="s">
        <v>46</v>
      </c>
      <c r="J27">
        <v>160</v>
      </c>
      <c r="K27" t="s">
        <v>72</v>
      </c>
      <c r="L27" t="s">
        <v>73</v>
      </c>
      <c r="M27">
        <v>1</v>
      </c>
      <c r="N27">
        <v>1</v>
      </c>
    </row>
    <row r="28" spans="1:14" x14ac:dyDescent="0.35">
      <c r="A28" t="s">
        <v>49</v>
      </c>
      <c r="B28" t="s">
        <v>50</v>
      </c>
      <c r="C28" t="s">
        <v>7</v>
      </c>
      <c r="D28" t="s">
        <v>51</v>
      </c>
      <c r="E28" t="s">
        <v>52</v>
      </c>
      <c r="F28" t="s">
        <v>58</v>
      </c>
      <c r="G28" t="s">
        <v>39</v>
      </c>
      <c r="H28" t="s">
        <v>54</v>
      </c>
      <c r="I28" t="s">
        <v>46</v>
      </c>
      <c r="J28">
        <v>154</v>
      </c>
      <c r="K28" t="s">
        <v>72</v>
      </c>
      <c r="L28" t="s">
        <v>73</v>
      </c>
      <c r="M28">
        <v>2</v>
      </c>
      <c r="N28">
        <v>2</v>
      </c>
    </row>
    <row r="29" spans="1:14" x14ac:dyDescent="0.35">
      <c r="A29" t="s">
        <v>49</v>
      </c>
      <c r="B29" t="s">
        <v>50</v>
      </c>
      <c r="C29" t="s">
        <v>7</v>
      </c>
      <c r="D29" t="s">
        <v>51</v>
      </c>
      <c r="E29" t="s">
        <v>52</v>
      </c>
      <c r="F29" t="s">
        <v>60</v>
      </c>
      <c r="G29" t="s">
        <v>40</v>
      </c>
      <c r="H29" t="s">
        <v>54</v>
      </c>
      <c r="I29" t="s">
        <v>46</v>
      </c>
      <c r="J29">
        <v>151</v>
      </c>
      <c r="K29" t="s">
        <v>72</v>
      </c>
      <c r="L29" t="s">
        <v>73</v>
      </c>
      <c r="M29">
        <v>1</v>
      </c>
      <c r="N29">
        <v>1</v>
      </c>
    </row>
    <row r="30" spans="1:14" x14ac:dyDescent="0.35">
      <c r="A30" t="s">
        <v>49</v>
      </c>
      <c r="B30" t="s">
        <v>50</v>
      </c>
      <c r="C30" t="s">
        <v>7</v>
      </c>
      <c r="D30" t="s">
        <v>51</v>
      </c>
      <c r="E30" t="s">
        <v>52</v>
      </c>
      <c r="F30" t="s">
        <v>59</v>
      </c>
      <c r="G30" t="s">
        <v>41</v>
      </c>
      <c r="H30" t="s">
        <v>54</v>
      </c>
      <c r="I30" t="s">
        <v>46</v>
      </c>
      <c r="J30">
        <v>151</v>
      </c>
      <c r="K30" t="s">
        <v>72</v>
      </c>
      <c r="L30" t="s">
        <v>73</v>
      </c>
      <c r="M30">
        <v>1</v>
      </c>
      <c r="N30">
        <v>1</v>
      </c>
    </row>
    <row r="31" spans="1:14" x14ac:dyDescent="0.35">
      <c r="A31" t="s">
        <v>49</v>
      </c>
      <c r="B31" t="s">
        <v>50</v>
      </c>
      <c r="C31" t="s">
        <v>7</v>
      </c>
      <c r="D31" t="s">
        <v>51</v>
      </c>
      <c r="E31" t="s">
        <v>52</v>
      </c>
      <c r="F31" t="s">
        <v>62</v>
      </c>
      <c r="G31" t="s">
        <v>42</v>
      </c>
      <c r="H31" t="s">
        <v>63</v>
      </c>
      <c r="I31" t="s">
        <v>47</v>
      </c>
      <c r="J31">
        <v>327</v>
      </c>
      <c r="K31" t="s">
        <v>72</v>
      </c>
      <c r="L31" t="s">
        <v>73</v>
      </c>
      <c r="M31">
        <v>6</v>
      </c>
      <c r="N31">
        <v>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81533-4B15-4117-98A9-07B6D360E0EB}">
  <sheetPr codeName="Sheet2"/>
  <dimension ref="A1:Q43"/>
  <sheetViews>
    <sheetView topLeftCell="B1" workbookViewId="0">
      <selection activeCell="Q1" sqref="Q1:Q1048576"/>
    </sheetView>
  </sheetViews>
  <sheetFormatPr defaultRowHeight="14.5" x14ac:dyDescent="0.35"/>
  <cols>
    <col min="10" max="13" width="14.6328125" style="5" bestFit="1" customWidth="1"/>
    <col min="14" max="14" width="8.81640625" style="5" bestFit="1" customWidth="1"/>
  </cols>
  <sheetData>
    <row r="1" spans="1:17" x14ac:dyDescent="0.35">
      <c r="A1" t="s">
        <v>147</v>
      </c>
      <c r="B1" t="s">
        <v>148</v>
      </c>
      <c r="C1" t="s">
        <v>144</v>
      </c>
      <c r="D1" t="s">
        <v>145</v>
      </c>
      <c r="E1" t="s">
        <v>146</v>
      </c>
      <c r="F1" t="s">
        <v>142</v>
      </c>
      <c r="G1" t="s">
        <v>33</v>
      </c>
      <c r="H1" t="s">
        <v>143</v>
      </c>
      <c r="I1" t="s">
        <v>45</v>
      </c>
      <c r="J1" s="5" t="s">
        <v>3</v>
      </c>
      <c r="K1" s="5" t="s">
        <v>154</v>
      </c>
      <c r="L1" s="5" t="s">
        <v>155</v>
      </c>
      <c r="M1" s="5" t="s">
        <v>156</v>
      </c>
      <c r="N1" s="5" t="s">
        <v>157</v>
      </c>
      <c r="O1" t="s">
        <v>74</v>
      </c>
      <c r="P1" s="5" t="s">
        <v>0</v>
      </c>
      <c r="Q1" t="s">
        <v>142</v>
      </c>
    </row>
    <row r="2" spans="1:17" x14ac:dyDescent="0.35">
      <c r="A2" t="s">
        <v>49</v>
      </c>
      <c r="B2" t="s">
        <v>50</v>
      </c>
      <c r="C2" t="s">
        <v>7</v>
      </c>
      <c r="D2" t="s">
        <v>51</v>
      </c>
      <c r="E2" t="s">
        <v>52</v>
      </c>
      <c r="F2" t="s">
        <v>53</v>
      </c>
      <c r="G2" t="s">
        <v>37</v>
      </c>
      <c r="H2" t="s">
        <v>54</v>
      </c>
      <c r="I2" t="s">
        <v>46</v>
      </c>
      <c r="J2" s="5">
        <v>902786.74549466686</v>
      </c>
      <c r="K2" s="5">
        <v>2650000</v>
      </c>
      <c r="L2" s="5">
        <v>2650000</v>
      </c>
      <c r="M2" s="5">
        <v>2650000</v>
      </c>
      <c r="N2" s="10">
        <f>L2/J2-1</f>
        <v>1.9353554571162617</v>
      </c>
      <c r="O2" t="s">
        <v>17</v>
      </c>
      <c r="P2" t="str">
        <f>IF(OR(O2="GPPJ-A",O2="GPPJ-B"),"GPPJ",O2)</f>
        <v>HGJ</v>
      </c>
      <c r="Q2" t="s">
        <v>53</v>
      </c>
    </row>
    <row r="3" spans="1:17" x14ac:dyDescent="0.35">
      <c r="A3" t="s">
        <v>49</v>
      </c>
      <c r="B3" t="s">
        <v>50</v>
      </c>
      <c r="C3" t="s">
        <v>7</v>
      </c>
      <c r="D3" t="s">
        <v>51</v>
      </c>
      <c r="E3" t="s">
        <v>52</v>
      </c>
      <c r="F3" t="s">
        <v>53</v>
      </c>
      <c r="G3" t="s">
        <v>37</v>
      </c>
      <c r="H3" t="s">
        <v>54</v>
      </c>
      <c r="I3" t="s">
        <v>46</v>
      </c>
      <c r="J3" s="5">
        <v>4334595.6959943352</v>
      </c>
      <c r="K3" s="5">
        <v>4186000</v>
      </c>
      <c r="L3" s="5">
        <v>4186000</v>
      </c>
      <c r="M3" s="5">
        <v>4334595.6959943352</v>
      </c>
      <c r="N3" s="10">
        <f t="shared" ref="N3:N43" si="0">L3/J3-1</f>
        <v>-3.4281327813723173E-2</v>
      </c>
      <c r="O3" t="s">
        <v>55</v>
      </c>
      <c r="P3" t="str">
        <f t="shared" ref="P3:P43" si="1">IF(OR(O3="GPPJ-A",O3="GPPJ-B"),"GPPJ",O3)</f>
        <v>OTHERS</v>
      </c>
      <c r="Q3" t="s">
        <v>53</v>
      </c>
    </row>
    <row r="4" spans="1:17" x14ac:dyDescent="0.35">
      <c r="A4" t="s">
        <v>49</v>
      </c>
      <c r="B4" t="s">
        <v>50</v>
      </c>
      <c r="C4" t="s">
        <v>7</v>
      </c>
      <c r="D4" t="s">
        <v>51</v>
      </c>
      <c r="E4" t="s">
        <v>52</v>
      </c>
      <c r="F4" t="s">
        <v>53</v>
      </c>
      <c r="G4" t="s">
        <v>37</v>
      </c>
      <c r="H4" t="s">
        <v>54</v>
      </c>
      <c r="I4" t="s">
        <v>46</v>
      </c>
      <c r="J4" s="5">
        <v>9205693.0649713371</v>
      </c>
      <c r="K4" s="5">
        <v>10500000</v>
      </c>
      <c r="L4" s="5">
        <v>10500000</v>
      </c>
      <c r="M4" s="5">
        <v>10500000</v>
      </c>
      <c r="N4" s="10">
        <f t="shared" si="0"/>
        <v>0.14059853244006604</v>
      </c>
      <c r="O4" t="s">
        <v>16</v>
      </c>
      <c r="P4" t="str">
        <f t="shared" si="1"/>
        <v>MBR</v>
      </c>
      <c r="Q4" t="s">
        <v>53</v>
      </c>
    </row>
    <row r="5" spans="1:17" x14ac:dyDescent="0.35">
      <c r="A5" t="s">
        <v>49</v>
      </c>
      <c r="B5" t="s">
        <v>50</v>
      </c>
      <c r="C5" t="s">
        <v>7</v>
      </c>
      <c r="D5" t="s">
        <v>51</v>
      </c>
      <c r="E5" t="s">
        <v>52</v>
      </c>
      <c r="F5" t="s">
        <v>53</v>
      </c>
      <c r="G5" t="s">
        <v>37</v>
      </c>
      <c r="H5" t="s">
        <v>54</v>
      </c>
      <c r="I5" t="s">
        <v>46</v>
      </c>
      <c r="J5" s="5">
        <v>69098842.919087991</v>
      </c>
      <c r="K5" s="5">
        <v>72100000</v>
      </c>
      <c r="L5" s="5">
        <v>72100000</v>
      </c>
      <c r="M5" s="5">
        <v>72100000</v>
      </c>
      <c r="N5" s="10">
        <f t="shared" si="0"/>
        <v>4.3432812390596043E-2</v>
      </c>
      <c r="O5" t="s">
        <v>14</v>
      </c>
      <c r="P5" t="str">
        <f t="shared" si="1"/>
        <v>GEN</v>
      </c>
      <c r="Q5" t="s">
        <v>53</v>
      </c>
    </row>
    <row r="6" spans="1:17" x14ac:dyDescent="0.35">
      <c r="A6" t="s">
        <v>49</v>
      </c>
      <c r="B6" t="s">
        <v>50</v>
      </c>
      <c r="C6" t="s">
        <v>7</v>
      </c>
      <c r="D6" t="s">
        <v>51</v>
      </c>
      <c r="E6" t="s">
        <v>52</v>
      </c>
      <c r="F6" t="s">
        <v>53</v>
      </c>
      <c r="G6" t="s">
        <v>37</v>
      </c>
      <c r="H6" t="s">
        <v>54</v>
      </c>
      <c r="I6" t="s">
        <v>46</v>
      </c>
      <c r="J6" s="5">
        <v>210941206.50318727</v>
      </c>
      <c r="K6" s="5">
        <v>292564000</v>
      </c>
      <c r="L6" s="5">
        <v>292564000</v>
      </c>
      <c r="M6" s="5">
        <v>292564000</v>
      </c>
      <c r="N6" s="10">
        <f t="shared" si="0"/>
        <v>0.38694570325963995</v>
      </c>
      <c r="O6" t="s">
        <v>15</v>
      </c>
      <c r="P6" t="str">
        <f t="shared" si="1"/>
        <v>GBS</v>
      </c>
      <c r="Q6" t="s">
        <v>53</v>
      </c>
    </row>
    <row r="7" spans="1:17" x14ac:dyDescent="0.35">
      <c r="A7" t="s">
        <v>49</v>
      </c>
      <c r="B7" t="s">
        <v>50</v>
      </c>
      <c r="C7" t="s">
        <v>7</v>
      </c>
      <c r="D7" t="s">
        <v>51</v>
      </c>
      <c r="E7" t="s">
        <v>52</v>
      </c>
      <c r="F7" t="s">
        <v>53</v>
      </c>
      <c r="G7" t="s">
        <v>37</v>
      </c>
      <c r="H7" t="s">
        <v>54</v>
      </c>
      <c r="I7" t="s">
        <v>46</v>
      </c>
      <c r="J7" s="5">
        <v>34625043.712004989</v>
      </c>
      <c r="K7" s="5">
        <v>108000000</v>
      </c>
      <c r="L7" s="5">
        <v>108000000</v>
      </c>
      <c r="M7" s="5">
        <v>108000000</v>
      </c>
      <c r="N7" s="10">
        <f t="shared" si="0"/>
        <v>2.1191296362914014</v>
      </c>
      <c r="O7" t="s">
        <v>56</v>
      </c>
      <c r="P7" t="str">
        <f t="shared" si="1"/>
        <v>GPPJ</v>
      </c>
      <c r="Q7" t="s">
        <v>53</v>
      </c>
    </row>
    <row r="8" spans="1:17" x14ac:dyDescent="0.35">
      <c r="A8" t="s">
        <v>49</v>
      </c>
      <c r="B8" t="s">
        <v>50</v>
      </c>
      <c r="C8" t="s">
        <v>7</v>
      </c>
      <c r="D8" t="s">
        <v>51</v>
      </c>
      <c r="E8" t="s">
        <v>52</v>
      </c>
      <c r="F8" t="s">
        <v>53</v>
      </c>
      <c r="G8" t="s">
        <v>37</v>
      </c>
      <c r="H8" t="s">
        <v>54</v>
      </c>
      <c r="I8" t="s">
        <v>46</v>
      </c>
      <c r="J8" s="5">
        <v>563192350.26543331</v>
      </c>
      <c r="K8" s="5">
        <v>510000000</v>
      </c>
      <c r="L8" s="5">
        <v>510000000</v>
      </c>
      <c r="M8" s="5">
        <v>563192350.26543331</v>
      </c>
      <c r="N8" s="10">
        <f t="shared" si="0"/>
        <v>-9.4447927498240491E-2</v>
      </c>
      <c r="O8" t="s">
        <v>57</v>
      </c>
      <c r="P8" t="str">
        <f t="shared" si="1"/>
        <v>GPPJ</v>
      </c>
      <c r="Q8" t="s">
        <v>53</v>
      </c>
    </row>
    <row r="9" spans="1:17" x14ac:dyDescent="0.35">
      <c r="A9" t="s">
        <v>49</v>
      </c>
      <c r="B9" t="s">
        <v>50</v>
      </c>
      <c r="C9" t="s">
        <v>7</v>
      </c>
      <c r="D9" t="s">
        <v>51</v>
      </c>
      <c r="E9" t="s">
        <v>52</v>
      </c>
      <c r="F9" t="s">
        <v>58</v>
      </c>
      <c r="G9" t="s">
        <v>39</v>
      </c>
      <c r="H9" t="s">
        <v>54</v>
      </c>
      <c r="I9" t="s">
        <v>46</v>
      </c>
      <c r="J9" s="5">
        <v>188888.86783733335</v>
      </c>
      <c r="K9" s="5">
        <v>650000</v>
      </c>
      <c r="L9" s="5">
        <v>650000</v>
      </c>
      <c r="M9" s="5">
        <v>650000</v>
      </c>
      <c r="N9" s="10">
        <f t="shared" si="0"/>
        <v>2.4411768541053709</v>
      </c>
      <c r="O9" t="s">
        <v>17</v>
      </c>
      <c r="P9" t="str">
        <f t="shared" si="1"/>
        <v>HGJ</v>
      </c>
      <c r="Q9" t="s">
        <v>58</v>
      </c>
    </row>
    <row r="10" spans="1:17" x14ac:dyDescent="0.35">
      <c r="A10" t="s">
        <v>49</v>
      </c>
      <c r="B10" t="s">
        <v>50</v>
      </c>
      <c r="C10" t="s">
        <v>7</v>
      </c>
      <c r="D10" t="s">
        <v>51</v>
      </c>
      <c r="E10" t="s">
        <v>52</v>
      </c>
      <c r="F10" t="s">
        <v>58</v>
      </c>
      <c r="G10" t="s">
        <v>39</v>
      </c>
      <c r="H10" t="s">
        <v>54</v>
      </c>
      <c r="I10" t="s">
        <v>46</v>
      </c>
      <c r="J10" s="5">
        <v>3722337.2019739999</v>
      </c>
      <c r="K10" s="5">
        <v>3186000</v>
      </c>
      <c r="L10" s="5">
        <v>3186000</v>
      </c>
      <c r="M10" s="5">
        <v>3722337.2019739999</v>
      </c>
      <c r="N10" s="10">
        <f t="shared" si="0"/>
        <v>-0.14408614074232018</v>
      </c>
      <c r="O10" t="s">
        <v>55</v>
      </c>
      <c r="P10" t="str">
        <f t="shared" si="1"/>
        <v>OTHERS</v>
      </c>
      <c r="Q10" t="s">
        <v>58</v>
      </c>
    </row>
    <row r="11" spans="1:17" x14ac:dyDescent="0.35">
      <c r="A11" t="s">
        <v>49</v>
      </c>
      <c r="B11" t="s">
        <v>50</v>
      </c>
      <c r="C11" t="s">
        <v>7</v>
      </c>
      <c r="D11" t="s">
        <v>51</v>
      </c>
      <c r="E11" t="s">
        <v>52</v>
      </c>
      <c r="F11" t="s">
        <v>58</v>
      </c>
      <c r="G11" t="s">
        <v>39</v>
      </c>
      <c r="H11" t="s">
        <v>54</v>
      </c>
      <c r="I11" t="s">
        <v>46</v>
      </c>
      <c r="J11" s="5">
        <v>4413536.1976510007</v>
      </c>
      <c r="K11" s="5">
        <v>4800000</v>
      </c>
      <c r="L11" s="5">
        <v>4800000</v>
      </c>
      <c r="M11" s="5">
        <v>4800000</v>
      </c>
      <c r="N11" s="10">
        <f t="shared" si="0"/>
        <v>8.7563301860917209E-2</v>
      </c>
      <c r="O11" t="s">
        <v>16</v>
      </c>
      <c r="P11" t="str">
        <f t="shared" si="1"/>
        <v>MBR</v>
      </c>
      <c r="Q11" t="s">
        <v>58</v>
      </c>
    </row>
    <row r="12" spans="1:17" x14ac:dyDescent="0.35">
      <c r="A12" t="s">
        <v>49</v>
      </c>
      <c r="B12" t="s">
        <v>50</v>
      </c>
      <c r="C12" t="s">
        <v>7</v>
      </c>
      <c r="D12" t="s">
        <v>51</v>
      </c>
      <c r="E12" t="s">
        <v>52</v>
      </c>
      <c r="F12" t="s">
        <v>58</v>
      </c>
      <c r="G12" t="s">
        <v>39</v>
      </c>
      <c r="H12" t="s">
        <v>54</v>
      </c>
      <c r="I12" t="s">
        <v>46</v>
      </c>
      <c r="J12" s="5">
        <v>29669923.632946678</v>
      </c>
      <c r="K12" s="5">
        <v>40100000</v>
      </c>
      <c r="L12" s="5">
        <v>40100000</v>
      </c>
      <c r="M12" s="5">
        <v>40100000</v>
      </c>
      <c r="N12" s="10">
        <f t="shared" si="0"/>
        <v>0.35153701425342887</v>
      </c>
      <c r="O12" t="s">
        <v>14</v>
      </c>
      <c r="P12" t="str">
        <f t="shared" si="1"/>
        <v>GEN</v>
      </c>
      <c r="Q12" t="s">
        <v>58</v>
      </c>
    </row>
    <row r="13" spans="1:17" x14ac:dyDescent="0.35">
      <c r="A13" t="s">
        <v>49</v>
      </c>
      <c r="B13" t="s">
        <v>50</v>
      </c>
      <c r="C13" t="s">
        <v>7</v>
      </c>
      <c r="D13" t="s">
        <v>51</v>
      </c>
      <c r="E13" t="s">
        <v>52</v>
      </c>
      <c r="F13" t="s">
        <v>58</v>
      </c>
      <c r="G13" t="s">
        <v>39</v>
      </c>
      <c r="H13" t="s">
        <v>54</v>
      </c>
      <c r="I13" t="s">
        <v>46</v>
      </c>
      <c r="J13" s="5">
        <v>201973165.70794386</v>
      </c>
      <c r="K13" s="5">
        <v>205314000</v>
      </c>
      <c r="L13" s="5">
        <v>205314000</v>
      </c>
      <c r="M13" s="5">
        <v>205314000</v>
      </c>
      <c r="N13" s="10">
        <f t="shared" si="0"/>
        <v>1.6540980978072328E-2</v>
      </c>
      <c r="O13" t="s">
        <v>15</v>
      </c>
      <c r="P13" t="str">
        <f t="shared" si="1"/>
        <v>GBS</v>
      </c>
      <c r="Q13" t="s">
        <v>58</v>
      </c>
    </row>
    <row r="14" spans="1:17" x14ac:dyDescent="0.35">
      <c r="A14" t="s">
        <v>49</v>
      </c>
      <c r="B14" t="s">
        <v>50</v>
      </c>
      <c r="C14" t="s">
        <v>7</v>
      </c>
      <c r="D14" t="s">
        <v>51</v>
      </c>
      <c r="E14" t="s">
        <v>52</v>
      </c>
      <c r="F14" t="s">
        <v>58</v>
      </c>
      <c r="G14" t="s">
        <v>39</v>
      </c>
      <c r="H14" t="s">
        <v>54</v>
      </c>
      <c r="I14" t="s">
        <v>46</v>
      </c>
      <c r="J14" s="5">
        <v>35232761.295754984</v>
      </c>
      <c r="K14" s="5">
        <v>60500000</v>
      </c>
      <c r="L14" s="5">
        <v>60500000</v>
      </c>
      <c r="M14" s="5">
        <v>60500000</v>
      </c>
      <c r="N14" s="10">
        <f t="shared" si="0"/>
        <v>0.71715181481643731</v>
      </c>
      <c r="O14" t="s">
        <v>56</v>
      </c>
      <c r="P14" t="str">
        <f t="shared" si="1"/>
        <v>GPPJ</v>
      </c>
      <c r="Q14" t="s">
        <v>58</v>
      </c>
    </row>
    <row r="15" spans="1:17" x14ac:dyDescent="0.35">
      <c r="A15" t="s">
        <v>49</v>
      </c>
      <c r="B15" t="s">
        <v>50</v>
      </c>
      <c r="C15" t="s">
        <v>7</v>
      </c>
      <c r="D15" t="s">
        <v>51</v>
      </c>
      <c r="E15" t="s">
        <v>52</v>
      </c>
      <c r="F15" t="s">
        <v>58</v>
      </c>
      <c r="G15" t="s">
        <v>39</v>
      </c>
      <c r="H15" t="s">
        <v>54</v>
      </c>
      <c r="I15" t="s">
        <v>46</v>
      </c>
      <c r="J15" s="5">
        <v>221365740.82096732</v>
      </c>
      <c r="K15" s="5">
        <v>192750000</v>
      </c>
      <c r="L15" s="5">
        <v>192750000</v>
      </c>
      <c r="M15" s="5">
        <v>221365740.82096732</v>
      </c>
      <c r="N15" s="10">
        <f t="shared" si="0"/>
        <v>-0.12926905814260892</v>
      </c>
      <c r="O15" t="s">
        <v>57</v>
      </c>
      <c r="P15" t="str">
        <f t="shared" si="1"/>
        <v>GPPJ</v>
      </c>
      <c r="Q15" t="s">
        <v>58</v>
      </c>
    </row>
    <row r="16" spans="1:17" x14ac:dyDescent="0.35">
      <c r="A16" t="s">
        <v>49</v>
      </c>
      <c r="B16" t="s">
        <v>50</v>
      </c>
      <c r="C16" t="s">
        <v>7</v>
      </c>
      <c r="D16" t="s">
        <v>51</v>
      </c>
      <c r="E16" t="s">
        <v>52</v>
      </c>
      <c r="F16" t="s">
        <v>59</v>
      </c>
      <c r="G16" t="s">
        <v>41</v>
      </c>
      <c r="H16" t="s">
        <v>54</v>
      </c>
      <c r="I16" t="s">
        <v>46</v>
      </c>
      <c r="J16" s="5">
        <v>347147.11459333333</v>
      </c>
      <c r="K16" s="5">
        <v>650000</v>
      </c>
      <c r="L16" s="5">
        <v>650000</v>
      </c>
      <c r="M16" s="5">
        <v>650000</v>
      </c>
      <c r="N16" s="10">
        <f t="shared" si="0"/>
        <v>0.87240501987592411</v>
      </c>
      <c r="O16" t="s">
        <v>17</v>
      </c>
      <c r="P16" t="str">
        <f t="shared" si="1"/>
        <v>HGJ</v>
      </c>
      <c r="Q16" t="s">
        <v>59</v>
      </c>
    </row>
    <row r="17" spans="1:17" x14ac:dyDescent="0.35">
      <c r="A17" t="s">
        <v>49</v>
      </c>
      <c r="B17" t="s">
        <v>50</v>
      </c>
      <c r="C17" t="s">
        <v>7</v>
      </c>
      <c r="D17" t="s">
        <v>51</v>
      </c>
      <c r="E17" t="s">
        <v>52</v>
      </c>
      <c r="F17" t="s">
        <v>59</v>
      </c>
      <c r="G17" t="s">
        <v>41</v>
      </c>
      <c r="H17" t="s">
        <v>54</v>
      </c>
      <c r="I17" t="s">
        <v>46</v>
      </c>
      <c r="J17" s="5">
        <v>4594974.6136809997</v>
      </c>
      <c r="K17" s="5">
        <v>2986000</v>
      </c>
      <c r="L17" s="5">
        <v>2986000</v>
      </c>
      <c r="M17" s="5">
        <v>4594974.6136809997</v>
      </c>
      <c r="N17" s="10">
        <f t="shared" si="0"/>
        <v>-0.35015963067357669</v>
      </c>
      <c r="O17" t="s">
        <v>16</v>
      </c>
      <c r="P17" t="str">
        <f t="shared" si="1"/>
        <v>MBR</v>
      </c>
      <c r="Q17" t="s">
        <v>59</v>
      </c>
    </row>
    <row r="18" spans="1:17" x14ac:dyDescent="0.35">
      <c r="A18" t="s">
        <v>49</v>
      </c>
      <c r="B18" t="s">
        <v>50</v>
      </c>
      <c r="C18" t="s">
        <v>7</v>
      </c>
      <c r="D18" t="s">
        <v>51</v>
      </c>
      <c r="E18" t="s">
        <v>52</v>
      </c>
      <c r="F18" t="s">
        <v>59</v>
      </c>
      <c r="G18" t="s">
        <v>41</v>
      </c>
      <c r="H18" t="s">
        <v>54</v>
      </c>
      <c r="I18" t="s">
        <v>46</v>
      </c>
      <c r="J18" s="5">
        <v>3878435.2621840001</v>
      </c>
      <c r="K18" s="5">
        <v>5300000</v>
      </c>
      <c r="L18" s="5">
        <v>5300000</v>
      </c>
      <c r="M18" s="5">
        <v>5300000</v>
      </c>
      <c r="N18" s="10">
        <f t="shared" si="0"/>
        <v>0.36653047987592235</v>
      </c>
      <c r="O18" t="s">
        <v>55</v>
      </c>
      <c r="P18" t="str">
        <f t="shared" si="1"/>
        <v>OTHERS</v>
      </c>
      <c r="Q18" t="s">
        <v>59</v>
      </c>
    </row>
    <row r="19" spans="1:17" x14ac:dyDescent="0.35">
      <c r="A19" t="s">
        <v>49</v>
      </c>
      <c r="B19" t="s">
        <v>50</v>
      </c>
      <c r="C19" t="s">
        <v>7</v>
      </c>
      <c r="D19" t="s">
        <v>51</v>
      </c>
      <c r="E19" t="s">
        <v>52</v>
      </c>
      <c r="F19" t="s">
        <v>59</v>
      </c>
      <c r="G19" t="s">
        <v>41</v>
      </c>
      <c r="H19" t="s">
        <v>54</v>
      </c>
      <c r="I19" t="s">
        <v>46</v>
      </c>
      <c r="J19" s="5">
        <v>29059893.267163999</v>
      </c>
      <c r="K19" s="5">
        <v>34400000</v>
      </c>
      <c r="L19" s="5">
        <v>34400000</v>
      </c>
      <c r="M19" s="5">
        <v>34400000</v>
      </c>
      <c r="N19" s="10">
        <f t="shared" si="0"/>
        <v>0.18376209037457181</v>
      </c>
      <c r="O19" t="s">
        <v>14</v>
      </c>
      <c r="P19" t="str">
        <f t="shared" si="1"/>
        <v>GEN</v>
      </c>
      <c r="Q19" t="s">
        <v>59</v>
      </c>
    </row>
    <row r="20" spans="1:17" x14ac:dyDescent="0.35">
      <c r="A20" t="s">
        <v>49</v>
      </c>
      <c r="B20" t="s">
        <v>50</v>
      </c>
      <c r="C20" t="s">
        <v>7</v>
      </c>
      <c r="D20" t="s">
        <v>51</v>
      </c>
      <c r="E20" t="s">
        <v>52</v>
      </c>
      <c r="F20" t="s">
        <v>59</v>
      </c>
      <c r="G20" t="s">
        <v>41</v>
      </c>
      <c r="H20" t="s">
        <v>54</v>
      </c>
      <c r="I20" t="s">
        <v>46</v>
      </c>
      <c r="J20" s="5">
        <v>117409290.252056</v>
      </c>
      <c r="K20" s="5">
        <v>117564000</v>
      </c>
      <c r="L20" s="5">
        <v>117564000</v>
      </c>
      <c r="M20" s="5">
        <v>117564000</v>
      </c>
      <c r="N20" s="10">
        <f t="shared" si="0"/>
        <v>1.3176959643641517E-3</v>
      </c>
      <c r="O20" t="s">
        <v>15</v>
      </c>
      <c r="P20" t="str">
        <f t="shared" si="1"/>
        <v>GBS</v>
      </c>
      <c r="Q20" t="s">
        <v>59</v>
      </c>
    </row>
    <row r="21" spans="1:17" x14ac:dyDescent="0.35">
      <c r="A21" t="s">
        <v>49</v>
      </c>
      <c r="B21" t="s">
        <v>50</v>
      </c>
      <c r="C21" t="s">
        <v>7</v>
      </c>
      <c r="D21" t="s">
        <v>51</v>
      </c>
      <c r="E21" t="s">
        <v>52</v>
      </c>
      <c r="F21" t="s">
        <v>59</v>
      </c>
      <c r="G21" t="s">
        <v>41</v>
      </c>
      <c r="H21" t="s">
        <v>54</v>
      </c>
      <c r="I21" t="s">
        <v>46</v>
      </c>
      <c r="J21" s="5">
        <v>41666875.468625672</v>
      </c>
      <c r="K21" s="5">
        <v>48800000</v>
      </c>
      <c r="L21" s="5">
        <v>48800000</v>
      </c>
      <c r="M21" s="5">
        <v>48800000</v>
      </c>
      <c r="N21" s="10">
        <f t="shared" si="0"/>
        <v>0.17119413085690649</v>
      </c>
      <c r="O21" t="s">
        <v>56</v>
      </c>
      <c r="P21" t="str">
        <f t="shared" si="1"/>
        <v>GPPJ</v>
      </c>
      <c r="Q21" t="s">
        <v>59</v>
      </c>
    </row>
    <row r="22" spans="1:17" x14ac:dyDescent="0.35">
      <c r="A22" t="s">
        <v>49</v>
      </c>
      <c r="B22" t="s">
        <v>50</v>
      </c>
      <c r="C22" t="s">
        <v>7</v>
      </c>
      <c r="D22" t="s">
        <v>51</v>
      </c>
      <c r="E22" t="s">
        <v>52</v>
      </c>
      <c r="F22" t="s">
        <v>59</v>
      </c>
      <c r="G22" t="s">
        <v>41</v>
      </c>
      <c r="H22" t="s">
        <v>54</v>
      </c>
      <c r="I22" t="s">
        <v>46</v>
      </c>
      <c r="J22" s="5">
        <v>237970046.94285157</v>
      </c>
      <c r="K22" s="5">
        <v>260000000</v>
      </c>
      <c r="L22" s="5">
        <v>260000000</v>
      </c>
      <c r="M22" s="5">
        <v>260000000</v>
      </c>
      <c r="N22" s="10">
        <f t="shared" si="0"/>
        <v>9.2574478763871149E-2</v>
      </c>
      <c r="O22" t="s">
        <v>57</v>
      </c>
      <c r="P22" t="str">
        <f t="shared" si="1"/>
        <v>GPPJ</v>
      </c>
      <c r="Q22" t="s">
        <v>59</v>
      </c>
    </row>
    <row r="23" spans="1:17" x14ac:dyDescent="0.35">
      <c r="A23" t="s">
        <v>49</v>
      </c>
      <c r="B23" t="s">
        <v>50</v>
      </c>
      <c r="C23" t="s">
        <v>7</v>
      </c>
      <c r="D23" t="s">
        <v>51</v>
      </c>
      <c r="E23" t="s">
        <v>52</v>
      </c>
      <c r="F23" t="s">
        <v>60</v>
      </c>
      <c r="G23" t="s">
        <v>40</v>
      </c>
      <c r="H23" t="s">
        <v>54</v>
      </c>
      <c r="I23" t="s">
        <v>46</v>
      </c>
      <c r="J23" s="5">
        <v>178678.6489186667</v>
      </c>
      <c r="K23" s="5">
        <v>650000</v>
      </c>
      <c r="L23" s="5">
        <v>650000</v>
      </c>
      <c r="M23" s="5">
        <v>650000</v>
      </c>
      <c r="N23" s="10">
        <f t="shared" si="0"/>
        <v>2.6378157319505786</v>
      </c>
      <c r="O23" t="s">
        <v>17</v>
      </c>
      <c r="P23" t="str">
        <f t="shared" si="1"/>
        <v>HGJ</v>
      </c>
      <c r="Q23" t="s">
        <v>60</v>
      </c>
    </row>
    <row r="24" spans="1:17" x14ac:dyDescent="0.35">
      <c r="A24" t="s">
        <v>49</v>
      </c>
      <c r="B24" t="s">
        <v>50</v>
      </c>
      <c r="C24" t="s">
        <v>7</v>
      </c>
      <c r="D24" t="s">
        <v>51</v>
      </c>
      <c r="E24" t="s">
        <v>52</v>
      </c>
      <c r="F24" t="s">
        <v>60</v>
      </c>
      <c r="G24" t="s">
        <v>40</v>
      </c>
      <c r="H24" t="s">
        <v>54</v>
      </c>
      <c r="I24" t="s">
        <v>46</v>
      </c>
      <c r="J24" s="5">
        <v>2447229.441135</v>
      </c>
      <c r="K24" s="5">
        <v>1186000</v>
      </c>
      <c r="L24" s="5">
        <v>1186000</v>
      </c>
      <c r="M24" s="5">
        <v>2447229.441135</v>
      </c>
      <c r="N24" s="10">
        <f t="shared" si="0"/>
        <v>-0.51537032855818155</v>
      </c>
      <c r="O24" t="s">
        <v>55</v>
      </c>
      <c r="P24" t="str">
        <f t="shared" si="1"/>
        <v>OTHERS</v>
      </c>
      <c r="Q24" t="s">
        <v>60</v>
      </c>
    </row>
    <row r="25" spans="1:17" x14ac:dyDescent="0.35">
      <c r="A25" t="s">
        <v>49</v>
      </c>
      <c r="B25" t="s">
        <v>50</v>
      </c>
      <c r="C25" t="s">
        <v>7</v>
      </c>
      <c r="D25" t="s">
        <v>51</v>
      </c>
      <c r="E25" t="s">
        <v>52</v>
      </c>
      <c r="F25" t="s">
        <v>60</v>
      </c>
      <c r="G25" t="s">
        <v>40</v>
      </c>
      <c r="H25" t="s">
        <v>54</v>
      </c>
      <c r="I25" t="s">
        <v>46</v>
      </c>
      <c r="J25" s="5">
        <v>4573480.5716096675</v>
      </c>
      <c r="K25" s="5">
        <v>5000000</v>
      </c>
      <c r="L25" s="5">
        <v>5000000</v>
      </c>
      <c r="M25" s="5">
        <v>5000000</v>
      </c>
      <c r="N25" s="10">
        <f t="shared" si="0"/>
        <v>9.3259263204919618E-2</v>
      </c>
      <c r="O25" t="s">
        <v>16</v>
      </c>
      <c r="P25" t="str">
        <f t="shared" si="1"/>
        <v>MBR</v>
      </c>
      <c r="Q25" t="s">
        <v>60</v>
      </c>
    </row>
    <row r="26" spans="1:17" x14ac:dyDescent="0.35">
      <c r="A26" t="s">
        <v>49</v>
      </c>
      <c r="B26" t="s">
        <v>50</v>
      </c>
      <c r="C26" t="s">
        <v>7</v>
      </c>
      <c r="D26" t="s">
        <v>51</v>
      </c>
      <c r="E26" t="s">
        <v>52</v>
      </c>
      <c r="F26" t="s">
        <v>60</v>
      </c>
      <c r="G26" t="s">
        <v>40</v>
      </c>
      <c r="H26" t="s">
        <v>54</v>
      </c>
      <c r="I26" t="s">
        <v>46</v>
      </c>
      <c r="J26" s="5">
        <v>25195478.902947012</v>
      </c>
      <c r="K26" s="5">
        <v>26500000</v>
      </c>
      <c r="L26" s="5">
        <v>26500000</v>
      </c>
      <c r="M26" s="5">
        <v>26500000</v>
      </c>
      <c r="N26" s="10">
        <f t="shared" si="0"/>
        <v>5.1775999260740502E-2</v>
      </c>
      <c r="O26" t="s">
        <v>14</v>
      </c>
      <c r="P26" t="str">
        <f t="shared" si="1"/>
        <v>GEN</v>
      </c>
      <c r="Q26" t="s">
        <v>60</v>
      </c>
    </row>
    <row r="27" spans="1:17" x14ac:dyDescent="0.35">
      <c r="A27" t="s">
        <v>49</v>
      </c>
      <c r="B27" t="s">
        <v>50</v>
      </c>
      <c r="C27" t="s">
        <v>7</v>
      </c>
      <c r="D27" t="s">
        <v>51</v>
      </c>
      <c r="E27" t="s">
        <v>52</v>
      </c>
      <c r="F27" t="s">
        <v>60</v>
      </c>
      <c r="G27" t="s">
        <v>40</v>
      </c>
      <c r="H27" t="s">
        <v>54</v>
      </c>
      <c r="I27" t="s">
        <v>46</v>
      </c>
      <c r="J27" s="5">
        <v>138562411.55067703</v>
      </c>
      <c r="K27" s="5">
        <v>165164000</v>
      </c>
      <c r="L27" s="5">
        <v>165164000</v>
      </c>
      <c r="M27" s="5">
        <v>165164000</v>
      </c>
      <c r="N27" s="10">
        <f t="shared" si="0"/>
        <v>0.19198271848490345</v>
      </c>
      <c r="O27" t="s">
        <v>15</v>
      </c>
      <c r="P27" t="str">
        <f t="shared" si="1"/>
        <v>GBS</v>
      </c>
      <c r="Q27" t="s">
        <v>60</v>
      </c>
    </row>
    <row r="28" spans="1:17" x14ac:dyDescent="0.35">
      <c r="A28" t="s">
        <v>49</v>
      </c>
      <c r="B28" t="s">
        <v>50</v>
      </c>
      <c r="C28" t="s">
        <v>7</v>
      </c>
      <c r="D28" t="s">
        <v>51</v>
      </c>
      <c r="E28" t="s">
        <v>52</v>
      </c>
      <c r="F28" t="s">
        <v>60</v>
      </c>
      <c r="G28" t="s">
        <v>40</v>
      </c>
      <c r="H28" t="s">
        <v>54</v>
      </c>
      <c r="I28" t="s">
        <v>46</v>
      </c>
      <c r="J28" s="5">
        <v>33852473.303783655</v>
      </c>
      <c r="K28" s="5">
        <v>49500000</v>
      </c>
      <c r="L28" s="5">
        <v>49500000</v>
      </c>
      <c r="M28" s="5">
        <v>49500000</v>
      </c>
      <c r="N28" s="10">
        <f t="shared" si="0"/>
        <v>0.46222698577440235</v>
      </c>
      <c r="O28" t="s">
        <v>56</v>
      </c>
      <c r="P28" t="str">
        <f t="shared" si="1"/>
        <v>GPPJ</v>
      </c>
      <c r="Q28" t="s">
        <v>60</v>
      </c>
    </row>
    <row r="29" spans="1:17" x14ac:dyDescent="0.35">
      <c r="A29" t="s">
        <v>49</v>
      </c>
      <c r="B29" t="s">
        <v>50</v>
      </c>
      <c r="C29" t="s">
        <v>7</v>
      </c>
      <c r="D29" t="s">
        <v>51</v>
      </c>
      <c r="E29" t="s">
        <v>52</v>
      </c>
      <c r="F29" t="s">
        <v>60</v>
      </c>
      <c r="G29" t="s">
        <v>40</v>
      </c>
      <c r="H29" t="s">
        <v>54</v>
      </c>
      <c r="I29" t="s">
        <v>46</v>
      </c>
      <c r="J29" s="5">
        <v>226227171.07459658</v>
      </c>
      <c r="K29" s="5">
        <v>225000000</v>
      </c>
      <c r="L29" s="5">
        <v>225000000</v>
      </c>
      <c r="M29" s="5">
        <v>226227171.07459658</v>
      </c>
      <c r="N29" s="10">
        <f t="shared" si="0"/>
        <v>-5.424507890751662E-3</v>
      </c>
      <c r="O29" t="s">
        <v>57</v>
      </c>
      <c r="P29" t="str">
        <f t="shared" si="1"/>
        <v>GPPJ</v>
      </c>
      <c r="Q29" t="s">
        <v>60</v>
      </c>
    </row>
    <row r="30" spans="1:17" x14ac:dyDescent="0.35">
      <c r="A30" t="s">
        <v>49</v>
      </c>
      <c r="B30" t="s">
        <v>50</v>
      </c>
      <c r="C30" t="s">
        <v>7</v>
      </c>
      <c r="D30" t="s">
        <v>51</v>
      </c>
      <c r="E30" t="s">
        <v>52</v>
      </c>
      <c r="F30" t="s">
        <v>61</v>
      </c>
      <c r="G30" t="s">
        <v>38</v>
      </c>
      <c r="H30" t="s">
        <v>54</v>
      </c>
      <c r="I30" t="s">
        <v>46</v>
      </c>
      <c r="J30" s="5">
        <v>137837.82666666666</v>
      </c>
      <c r="K30" s="5">
        <v>650000</v>
      </c>
      <c r="L30" s="5">
        <v>650000</v>
      </c>
      <c r="M30" s="5">
        <v>650000</v>
      </c>
      <c r="N30" s="10">
        <f t="shared" si="0"/>
        <v>3.7156866566961737</v>
      </c>
      <c r="O30" t="s">
        <v>17</v>
      </c>
      <c r="P30" t="str">
        <f t="shared" si="1"/>
        <v>HGJ</v>
      </c>
      <c r="Q30" t="s">
        <v>61</v>
      </c>
    </row>
    <row r="31" spans="1:17" x14ac:dyDescent="0.35">
      <c r="A31" t="s">
        <v>49</v>
      </c>
      <c r="B31" t="s">
        <v>50</v>
      </c>
      <c r="C31" t="s">
        <v>7</v>
      </c>
      <c r="D31" t="s">
        <v>51</v>
      </c>
      <c r="E31" t="s">
        <v>52</v>
      </c>
      <c r="F31" t="s">
        <v>61</v>
      </c>
      <c r="G31" t="s">
        <v>38</v>
      </c>
      <c r="H31" t="s">
        <v>54</v>
      </c>
      <c r="I31" t="s">
        <v>46</v>
      </c>
      <c r="J31" s="5">
        <v>2291407.583538</v>
      </c>
      <c r="K31" s="5">
        <v>886000</v>
      </c>
      <c r="L31" s="5">
        <v>886000</v>
      </c>
      <c r="M31" s="5">
        <v>2291407.583538</v>
      </c>
      <c r="N31" s="10">
        <f t="shared" si="0"/>
        <v>-0.61333810433149116</v>
      </c>
      <c r="O31" t="s">
        <v>55</v>
      </c>
      <c r="P31" t="str">
        <f t="shared" si="1"/>
        <v>OTHERS</v>
      </c>
      <c r="Q31" t="s">
        <v>61</v>
      </c>
    </row>
    <row r="32" spans="1:17" x14ac:dyDescent="0.35">
      <c r="A32" t="s">
        <v>49</v>
      </c>
      <c r="B32" t="s">
        <v>50</v>
      </c>
      <c r="C32" t="s">
        <v>7</v>
      </c>
      <c r="D32" t="s">
        <v>51</v>
      </c>
      <c r="E32" t="s">
        <v>52</v>
      </c>
      <c r="F32" t="s">
        <v>61</v>
      </c>
      <c r="G32" t="s">
        <v>38</v>
      </c>
      <c r="H32" t="s">
        <v>54</v>
      </c>
      <c r="I32" t="s">
        <v>46</v>
      </c>
      <c r="J32" s="5">
        <v>3129539.1886413344</v>
      </c>
      <c r="K32" s="5">
        <v>3300000</v>
      </c>
      <c r="L32" s="5">
        <v>3300000</v>
      </c>
      <c r="M32" s="5">
        <v>3300000</v>
      </c>
      <c r="N32" s="10">
        <f t="shared" si="0"/>
        <v>5.4468342169145201E-2</v>
      </c>
      <c r="O32" t="s">
        <v>16</v>
      </c>
      <c r="P32" t="str">
        <f t="shared" si="1"/>
        <v>MBR</v>
      </c>
      <c r="Q32" t="s">
        <v>61</v>
      </c>
    </row>
    <row r="33" spans="1:17" x14ac:dyDescent="0.35">
      <c r="A33" t="s">
        <v>49</v>
      </c>
      <c r="B33" t="s">
        <v>50</v>
      </c>
      <c r="C33" t="s">
        <v>7</v>
      </c>
      <c r="D33" t="s">
        <v>51</v>
      </c>
      <c r="E33" t="s">
        <v>52</v>
      </c>
      <c r="F33" t="s">
        <v>61</v>
      </c>
      <c r="G33" t="s">
        <v>38</v>
      </c>
      <c r="H33" t="s">
        <v>54</v>
      </c>
      <c r="I33" t="s">
        <v>46</v>
      </c>
      <c r="J33" s="5">
        <v>16220554.476173328</v>
      </c>
      <c r="K33" s="5">
        <v>16600000</v>
      </c>
      <c r="L33" s="5">
        <v>16600000</v>
      </c>
      <c r="M33" s="5">
        <v>16600000</v>
      </c>
      <c r="N33" s="10">
        <f t="shared" si="0"/>
        <v>2.3392882430995021E-2</v>
      </c>
      <c r="O33" t="s">
        <v>14</v>
      </c>
      <c r="P33" t="str">
        <f t="shared" si="1"/>
        <v>GEN</v>
      </c>
      <c r="Q33" t="s">
        <v>61</v>
      </c>
    </row>
    <row r="34" spans="1:17" x14ac:dyDescent="0.35">
      <c r="A34" t="s">
        <v>49</v>
      </c>
      <c r="B34" t="s">
        <v>50</v>
      </c>
      <c r="C34" t="s">
        <v>7</v>
      </c>
      <c r="D34" t="s">
        <v>51</v>
      </c>
      <c r="E34" t="s">
        <v>52</v>
      </c>
      <c r="F34" t="s">
        <v>61</v>
      </c>
      <c r="G34" t="s">
        <v>38</v>
      </c>
      <c r="H34" t="s">
        <v>54</v>
      </c>
      <c r="I34" t="s">
        <v>46</v>
      </c>
      <c r="J34" s="5">
        <v>74961998.623916358</v>
      </c>
      <c r="K34" s="5">
        <v>105314000</v>
      </c>
      <c r="L34" s="5">
        <v>105314000</v>
      </c>
      <c r="M34" s="5">
        <v>105314000</v>
      </c>
      <c r="N34" s="10">
        <f t="shared" si="0"/>
        <v>0.40489850768733304</v>
      </c>
      <c r="O34" t="s">
        <v>15</v>
      </c>
      <c r="P34" t="str">
        <f t="shared" si="1"/>
        <v>GBS</v>
      </c>
      <c r="Q34" t="s">
        <v>61</v>
      </c>
    </row>
    <row r="35" spans="1:17" x14ac:dyDescent="0.35">
      <c r="A35" t="s">
        <v>49</v>
      </c>
      <c r="B35" t="s">
        <v>50</v>
      </c>
      <c r="C35" t="s">
        <v>7</v>
      </c>
      <c r="D35" t="s">
        <v>51</v>
      </c>
      <c r="E35" t="s">
        <v>52</v>
      </c>
      <c r="F35" t="s">
        <v>61</v>
      </c>
      <c r="G35" t="s">
        <v>38</v>
      </c>
      <c r="H35" t="s">
        <v>54</v>
      </c>
      <c r="I35" t="s">
        <v>46</v>
      </c>
      <c r="J35" s="5">
        <v>38984359.077446006</v>
      </c>
      <c r="K35" s="5">
        <v>37000000</v>
      </c>
      <c r="L35" s="5">
        <v>37000000</v>
      </c>
      <c r="M35" s="5">
        <v>38984359.077446006</v>
      </c>
      <c r="N35" s="10">
        <f t="shared" si="0"/>
        <v>-5.0901415962845364E-2</v>
      </c>
      <c r="O35" t="s">
        <v>56</v>
      </c>
      <c r="P35" t="str">
        <f t="shared" si="1"/>
        <v>GPPJ</v>
      </c>
      <c r="Q35" t="s">
        <v>61</v>
      </c>
    </row>
    <row r="36" spans="1:17" x14ac:dyDescent="0.35">
      <c r="A36" t="s">
        <v>49</v>
      </c>
      <c r="B36" t="s">
        <v>50</v>
      </c>
      <c r="C36" t="s">
        <v>7</v>
      </c>
      <c r="D36" t="s">
        <v>51</v>
      </c>
      <c r="E36" t="s">
        <v>52</v>
      </c>
      <c r="F36" t="s">
        <v>61</v>
      </c>
      <c r="G36" t="s">
        <v>38</v>
      </c>
      <c r="H36" t="s">
        <v>54</v>
      </c>
      <c r="I36" t="s">
        <v>46</v>
      </c>
      <c r="J36" s="5">
        <v>154900031.85897195</v>
      </c>
      <c r="K36" s="5">
        <v>186250000</v>
      </c>
      <c r="L36" s="5">
        <v>186250000</v>
      </c>
      <c r="M36" s="5">
        <v>186250000</v>
      </c>
      <c r="N36" s="10">
        <f t="shared" si="0"/>
        <v>0.20238839053029034</v>
      </c>
      <c r="O36" t="s">
        <v>57</v>
      </c>
      <c r="P36" t="str">
        <f t="shared" si="1"/>
        <v>GPPJ</v>
      </c>
      <c r="Q36" t="s">
        <v>61</v>
      </c>
    </row>
    <row r="37" spans="1:17" x14ac:dyDescent="0.35">
      <c r="A37" t="s">
        <v>49</v>
      </c>
      <c r="B37" t="s">
        <v>50</v>
      </c>
      <c r="C37" t="s">
        <v>7</v>
      </c>
      <c r="D37" t="s">
        <v>51</v>
      </c>
      <c r="E37" t="s">
        <v>52</v>
      </c>
      <c r="F37" t="s">
        <v>62</v>
      </c>
      <c r="G37" t="s">
        <v>42</v>
      </c>
      <c r="H37" t="s">
        <v>63</v>
      </c>
      <c r="I37" t="s">
        <v>47</v>
      </c>
      <c r="J37" s="5">
        <v>607807.72705700027</v>
      </c>
      <c r="K37" s="5">
        <v>350000</v>
      </c>
      <c r="L37" s="5">
        <v>350000</v>
      </c>
      <c r="M37" s="5">
        <v>607807.72705700027</v>
      </c>
      <c r="N37" s="10">
        <f t="shared" si="0"/>
        <v>-0.42416000254768571</v>
      </c>
      <c r="O37" t="s">
        <v>17</v>
      </c>
      <c r="P37" t="str">
        <f t="shared" si="1"/>
        <v>HGJ</v>
      </c>
      <c r="Q37" t="s">
        <v>62</v>
      </c>
    </row>
    <row r="38" spans="1:17" x14ac:dyDescent="0.35">
      <c r="A38" t="s">
        <v>49</v>
      </c>
      <c r="B38" t="s">
        <v>50</v>
      </c>
      <c r="C38" t="s">
        <v>7</v>
      </c>
      <c r="D38" t="s">
        <v>51</v>
      </c>
      <c r="E38" t="s">
        <v>52</v>
      </c>
      <c r="F38" t="s">
        <v>62</v>
      </c>
      <c r="G38" t="s">
        <v>42</v>
      </c>
      <c r="H38" t="s">
        <v>63</v>
      </c>
      <c r="I38" t="s">
        <v>47</v>
      </c>
      <c r="J38" s="5">
        <v>3567727.1481953324</v>
      </c>
      <c r="K38" s="5">
        <v>786000</v>
      </c>
      <c r="L38" s="5">
        <v>786000</v>
      </c>
      <c r="M38" s="5">
        <v>3567727.1481953324</v>
      </c>
      <c r="N38" s="10">
        <f t="shared" si="0"/>
        <v>-0.77969167277896145</v>
      </c>
      <c r="O38" t="s">
        <v>55</v>
      </c>
      <c r="P38" t="str">
        <f t="shared" si="1"/>
        <v>OTHERS</v>
      </c>
      <c r="Q38" t="s">
        <v>62</v>
      </c>
    </row>
    <row r="39" spans="1:17" x14ac:dyDescent="0.35">
      <c r="A39" t="s">
        <v>49</v>
      </c>
      <c r="B39" t="s">
        <v>50</v>
      </c>
      <c r="C39" t="s">
        <v>7</v>
      </c>
      <c r="D39" t="s">
        <v>51</v>
      </c>
      <c r="E39" t="s">
        <v>52</v>
      </c>
      <c r="F39" t="s">
        <v>62</v>
      </c>
      <c r="G39" t="s">
        <v>42</v>
      </c>
      <c r="H39" t="s">
        <v>63</v>
      </c>
      <c r="I39" t="s">
        <v>47</v>
      </c>
      <c r="J39" s="5">
        <v>4098449.2479986688</v>
      </c>
      <c r="K39" s="5">
        <v>3950000</v>
      </c>
      <c r="L39" s="5">
        <v>3950000</v>
      </c>
      <c r="M39" s="5">
        <v>4098449.2479986688</v>
      </c>
      <c r="N39" s="10">
        <f t="shared" si="0"/>
        <v>-3.6220833543604058E-2</v>
      </c>
      <c r="O39" t="s">
        <v>16</v>
      </c>
      <c r="P39" t="str">
        <f t="shared" si="1"/>
        <v>MBR</v>
      </c>
      <c r="Q39" t="s">
        <v>62</v>
      </c>
    </row>
    <row r="40" spans="1:17" x14ac:dyDescent="0.35">
      <c r="A40" t="s">
        <v>49</v>
      </c>
      <c r="B40" t="s">
        <v>50</v>
      </c>
      <c r="C40" t="s">
        <v>7</v>
      </c>
      <c r="D40" t="s">
        <v>51</v>
      </c>
      <c r="E40" t="s">
        <v>52</v>
      </c>
      <c r="F40" t="s">
        <v>62</v>
      </c>
      <c r="G40" t="s">
        <v>42</v>
      </c>
      <c r="H40" t="s">
        <v>63</v>
      </c>
      <c r="I40" t="s">
        <v>47</v>
      </c>
      <c r="J40" s="5">
        <v>13721574.349800987</v>
      </c>
      <c r="K40" s="5">
        <v>12000000</v>
      </c>
      <c r="L40" s="5">
        <v>12000000</v>
      </c>
      <c r="M40" s="5">
        <v>13721574.349800987</v>
      </c>
      <c r="N40" s="10">
        <f t="shared" si="0"/>
        <v>-0.12546478311549991</v>
      </c>
      <c r="O40" t="s">
        <v>14</v>
      </c>
      <c r="P40" t="str">
        <f t="shared" si="1"/>
        <v>GEN</v>
      </c>
      <c r="Q40" t="s">
        <v>62</v>
      </c>
    </row>
    <row r="41" spans="1:17" x14ac:dyDescent="0.35">
      <c r="A41" t="s">
        <v>49</v>
      </c>
      <c r="B41" t="s">
        <v>50</v>
      </c>
      <c r="C41" t="s">
        <v>7</v>
      </c>
      <c r="D41" t="s">
        <v>51</v>
      </c>
      <c r="E41" t="s">
        <v>52</v>
      </c>
      <c r="F41" t="s">
        <v>62</v>
      </c>
      <c r="G41" t="s">
        <v>42</v>
      </c>
      <c r="H41" t="s">
        <v>63</v>
      </c>
      <c r="I41" t="s">
        <v>47</v>
      </c>
      <c r="J41" s="5">
        <v>39917853.293035306</v>
      </c>
      <c r="K41" s="5">
        <v>43564000</v>
      </c>
      <c r="L41" s="5">
        <v>43564000</v>
      </c>
      <c r="M41" s="5">
        <v>43564000</v>
      </c>
      <c r="N41" s="10">
        <f t="shared" si="0"/>
        <v>9.134125225117895E-2</v>
      </c>
      <c r="O41" t="s">
        <v>15</v>
      </c>
      <c r="P41" t="str">
        <f t="shared" si="1"/>
        <v>GBS</v>
      </c>
      <c r="Q41" t="s">
        <v>62</v>
      </c>
    </row>
    <row r="42" spans="1:17" x14ac:dyDescent="0.35">
      <c r="A42" t="s">
        <v>49</v>
      </c>
      <c r="B42" t="s">
        <v>50</v>
      </c>
      <c r="C42" t="s">
        <v>7</v>
      </c>
      <c r="D42" t="s">
        <v>51</v>
      </c>
      <c r="E42" t="s">
        <v>52</v>
      </c>
      <c r="F42" t="s">
        <v>62</v>
      </c>
      <c r="G42" t="s">
        <v>42</v>
      </c>
      <c r="H42" t="s">
        <v>63</v>
      </c>
      <c r="I42" t="s">
        <v>47</v>
      </c>
      <c r="J42" s="5">
        <v>71846853.883502617</v>
      </c>
      <c r="K42" s="5">
        <v>29350000</v>
      </c>
      <c r="L42" s="5">
        <v>29350000</v>
      </c>
      <c r="M42" s="5">
        <v>71846853.883502617</v>
      </c>
      <c r="N42" s="10">
        <f t="shared" si="0"/>
        <v>-0.59149220301851924</v>
      </c>
      <c r="O42" t="s">
        <v>56</v>
      </c>
      <c r="P42" t="str">
        <f t="shared" si="1"/>
        <v>GPPJ</v>
      </c>
      <c r="Q42" t="s">
        <v>62</v>
      </c>
    </row>
    <row r="43" spans="1:17" x14ac:dyDescent="0.35">
      <c r="A43" t="s">
        <v>49</v>
      </c>
      <c r="B43" t="s">
        <v>50</v>
      </c>
      <c r="C43" t="s">
        <v>7</v>
      </c>
      <c r="D43" t="s">
        <v>51</v>
      </c>
      <c r="E43" t="s">
        <v>52</v>
      </c>
      <c r="F43" t="s">
        <v>62</v>
      </c>
      <c r="G43" t="s">
        <v>42</v>
      </c>
      <c r="H43" t="s">
        <v>63</v>
      </c>
      <c r="I43" t="s">
        <v>47</v>
      </c>
      <c r="J43" s="5">
        <v>111350083.55263476</v>
      </c>
      <c r="K43" s="5">
        <v>110000000</v>
      </c>
      <c r="L43" s="5">
        <v>110000000</v>
      </c>
      <c r="M43" s="5">
        <v>111350083.55263476</v>
      </c>
      <c r="N43" s="10">
        <f t="shared" si="0"/>
        <v>-1.2124674805444435E-2</v>
      </c>
      <c r="O43" t="s">
        <v>57</v>
      </c>
      <c r="P43" t="str">
        <f t="shared" si="1"/>
        <v>GPPJ</v>
      </c>
      <c r="Q43" t="s">
        <v>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059-9822-4897-9EDA-E6E6F9C939DC}">
  <sheetPr codeName="Sheet3"/>
  <dimension ref="A1:I7"/>
  <sheetViews>
    <sheetView workbookViewId="0">
      <selection activeCell="I14" sqref="I14"/>
    </sheetView>
  </sheetViews>
  <sheetFormatPr defaultRowHeight="14.5" x14ac:dyDescent="0.35"/>
  <cols>
    <col min="1" max="1" width="34.36328125" bestFit="1" customWidth="1"/>
    <col min="8" max="8" width="12.54296875" bestFit="1" customWidth="1"/>
    <col min="9" max="9" width="15.08984375" bestFit="1" customWidth="1"/>
  </cols>
  <sheetData>
    <row r="1" spans="1:9" x14ac:dyDescent="0.35">
      <c r="A1" t="s">
        <v>85</v>
      </c>
      <c r="B1" t="s">
        <v>75</v>
      </c>
      <c r="C1" t="s">
        <v>78</v>
      </c>
      <c r="D1" t="s">
        <v>90</v>
      </c>
      <c r="E1" t="s">
        <v>77</v>
      </c>
      <c r="F1" t="s">
        <v>91</v>
      </c>
      <c r="G1" t="s">
        <v>110</v>
      </c>
      <c r="H1" t="s">
        <v>111</v>
      </c>
      <c r="I1" t="s">
        <v>112</v>
      </c>
    </row>
    <row r="2" spans="1:9" x14ac:dyDescent="0.35">
      <c r="A2" t="s">
        <v>86</v>
      </c>
      <c r="B2">
        <v>120</v>
      </c>
      <c r="C2">
        <f>B2/6</f>
        <v>20</v>
      </c>
      <c r="D2">
        <v>17</v>
      </c>
      <c r="E2" s="6">
        <f>C2*75%</f>
        <v>15</v>
      </c>
      <c r="F2" s="9">
        <f>E2*90%</f>
        <v>13.5</v>
      </c>
      <c r="G2">
        <v>26</v>
      </c>
      <c r="H2">
        <v>1200</v>
      </c>
    </row>
    <row r="3" spans="1:9" x14ac:dyDescent="0.35">
      <c r="A3" t="s">
        <v>87</v>
      </c>
      <c r="B3">
        <v>220</v>
      </c>
      <c r="C3">
        <v>20</v>
      </c>
      <c r="D3">
        <v>19</v>
      </c>
      <c r="E3" s="6">
        <f t="shared" ref="E3:E7" si="0">C3*75%</f>
        <v>15</v>
      </c>
      <c r="F3" s="9">
        <f t="shared" ref="F3:F7" si="1">E3*90%</f>
        <v>13.5</v>
      </c>
      <c r="G3">
        <v>12</v>
      </c>
    </row>
    <row r="4" spans="1:9" x14ac:dyDescent="0.35">
      <c r="A4" t="s">
        <v>88</v>
      </c>
      <c r="B4">
        <v>250</v>
      </c>
      <c r="C4">
        <v>25</v>
      </c>
      <c r="D4">
        <v>24</v>
      </c>
      <c r="E4" s="6">
        <f t="shared" si="0"/>
        <v>18.75</v>
      </c>
      <c r="F4" s="9">
        <f t="shared" si="1"/>
        <v>16.875</v>
      </c>
      <c r="G4">
        <v>19</v>
      </c>
      <c r="H4">
        <v>1230</v>
      </c>
    </row>
    <row r="5" spans="1:9" x14ac:dyDescent="0.35">
      <c r="A5" t="s">
        <v>89</v>
      </c>
      <c r="B5">
        <v>360</v>
      </c>
      <c r="C5">
        <v>30</v>
      </c>
      <c r="D5">
        <v>29</v>
      </c>
      <c r="E5" s="6">
        <f t="shared" si="0"/>
        <v>22.5</v>
      </c>
      <c r="F5" s="9">
        <f t="shared" si="1"/>
        <v>20.25</v>
      </c>
      <c r="G5">
        <v>11</v>
      </c>
    </row>
    <row r="6" spans="1:9" x14ac:dyDescent="0.35">
      <c r="A6" t="s">
        <v>47</v>
      </c>
      <c r="B6">
        <v>360</v>
      </c>
      <c r="C6">
        <v>30</v>
      </c>
      <c r="D6">
        <v>29</v>
      </c>
      <c r="E6" s="6">
        <f t="shared" si="0"/>
        <v>22.5</v>
      </c>
      <c r="F6" s="9">
        <f t="shared" si="1"/>
        <v>20.25</v>
      </c>
      <c r="G6">
        <v>21</v>
      </c>
      <c r="H6">
        <v>600</v>
      </c>
      <c r="I6">
        <v>200</v>
      </c>
    </row>
    <row r="7" spans="1:9" x14ac:dyDescent="0.35">
      <c r="A7" t="s">
        <v>46</v>
      </c>
      <c r="B7">
        <v>150</v>
      </c>
      <c r="C7">
        <v>25</v>
      </c>
      <c r="D7">
        <v>24</v>
      </c>
      <c r="E7" s="6">
        <f t="shared" si="0"/>
        <v>18.75</v>
      </c>
      <c r="F7" s="9">
        <f t="shared" si="1"/>
        <v>16.875</v>
      </c>
      <c r="G7">
        <v>26</v>
      </c>
      <c r="H7">
        <v>920</v>
      </c>
      <c r="I7">
        <v>300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13F73-7144-4DED-84C4-17BBDF3D6014}">
  <sheetPr codeName="Sheet4"/>
  <dimension ref="A1:AV50"/>
  <sheetViews>
    <sheetView topLeftCell="A7" workbookViewId="0">
      <selection activeCell="E24" sqref="E24"/>
    </sheetView>
  </sheetViews>
  <sheetFormatPr defaultRowHeight="14.5" x14ac:dyDescent="0.35"/>
  <cols>
    <col min="1" max="1" width="13.81640625" bestFit="1" customWidth="1"/>
    <col min="2" max="2" width="14.1796875" bestFit="1" customWidth="1"/>
    <col min="3" max="4" width="11.26953125" bestFit="1" customWidth="1"/>
    <col min="5" max="5" width="13.81640625" bestFit="1" customWidth="1"/>
    <col min="6" max="6" width="18.1796875" bestFit="1" customWidth="1"/>
    <col min="7" max="7" width="15.90625" bestFit="1" customWidth="1"/>
    <col min="8" max="8" width="11.26953125" bestFit="1" customWidth="1"/>
    <col min="10" max="10" width="12.1796875" bestFit="1" customWidth="1"/>
    <col min="11" max="11" width="19.6328125" customWidth="1"/>
    <col min="12" max="12" width="30.54296875" bestFit="1" customWidth="1"/>
    <col min="13" max="13" width="9.7265625" bestFit="1" customWidth="1"/>
    <col min="14" max="14" width="18.1796875" bestFit="1" customWidth="1"/>
    <col min="15" max="15" width="11.26953125" bestFit="1" customWidth="1"/>
    <col min="17" max="17" width="19.6328125" customWidth="1"/>
    <col min="18" max="18" width="30.54296875" bestFit="1" customWidth="1"/>
    <col min="19" max="19" width="12.36328125" style="6" bestFit="1" customWidth="1"/>
    <col min="20" max="20" width="4.6328125" style="6" bestFit="1" customWidth="1"/>
    <col min="21" max="21" width="13.54296875" style="6" bestFit="1" customWidth="1"/>
    <col min="22" max="22" width="13.6328125" style="6" bestFit="1" customWidth="1"/>
    <col min="23" max="23" width="13.453125" style="6" bestFit="1" customWidth="1"/>
    <col min="24" max="24" width="16.08984375" style="6" bestFit="1" customWidth="1"/>
    <col min="25" max="25" width="19.08984375" style="6" bestFit="1" customWidth="1"/>
    <col min="26" max="26" width="11.6328125" style="6" bestFit="1" customWidth="1"/>
    <col min="30" max="30" width="30.54296875" bestFit="1" customWidth="1"/>
    <col min="31" max="31" width="12.36328125" bestFit="1" customWidth="1"/>
    <col min="32" max="32" width="7.54296875" bestFit="1" customWidth="1"/>
    <col min="33" max="33" width="13.54296875" bestFit="1" customWidth="1"/>
    <col min="34" max="34" width="13.6328125" bestFit="1" customWidth="1"/>
    <col min="35" max="35" width="30.54296875" bestFit="1" customWidth="1"/>
    <col min="36" max="36" width="12.36328125" bestFit="1" customWidth="1"/>
    <col min="37" max="37" width="7.08984375" bestFit="1" customWidth="1"/>
    <col min="40" max="40" width="30.54296875" bestFit="1" customWidth="1"/>
    <col min="41" max="41" width="12.36328125" bestFit="1" customWidth="1"/>
    <col min="42" max="42" width="6.6328125" bestFit="1" customWidth="1"/>
    <col min="45" max="45" width="30.54296875" bestFit="1" customWidth="1"/>
    <col min="46" max="47" width="12.08984375" bestFit="1" customWidth="1"/>
    <col min="48" max="48" width="9.90625" bestFit="1" customWidth="1"/>
  </cols>
  <sheetData>
    <row r="1" spans="1:48" x14ac:dyDescent="0.35">
      <c r="C1" s="1"/>
      <c r="E1" s="4" t="s">
        <v>6</v>
      </c>
      <c r="F1" s="1" t="s" vm="1">
        <v>7</v>
      </c>
      <c r="G1" s="1"/>
      <c r="M1" s="1"/>
      <c r="S1" s="11"/>
    </row>
    <row r="2" spans="1:48" x14ac:dyDescent="0.35">
      <c r="A2" s="4" t="s">
        <v>6</v>
      </c>
      <c r="B2" s="1" t="s" vm="1">
        <v>7</v>
      </c>
      <c r="C2" s="1"/>
      <c r="E2" s="4" t="s">
        <v>8</v>
      </c>
      <c r="F2" s="1" t="s" vm="2">
        <v>9</v>
      </c>
      <c r="G2" s="1"/>
      <c r="M2" s="1"/>
      <c r="S2" s="11"/>
      <c r="AC2" s="4" t="s">
        <v>117</v>
      </c>
      <c r="AD2" s="1" t="s" vm="5">
        <v>118</v>
      </c>
      <c r="AH2" s="4" t="s">
        <v>117</v>
      </c>
      <c r="AI2" s="1" t="s" vm="6">
        <v>44</v>
      </c>
      <c r="AM2" s="4" t="s">
        <v>117</v>
      </c>
      <c r="AN2" s="1" t="s" vm="7">
        <v>121</v>
      </c>
      <c r="AR2" s="4" t="s">
        <v>117</v>
      </c>
      <c r="AS2" s="1" t="s" vm="4">
        <v>9</v>
      </c>
    </row>
    <row r="3" spans="1:48" x14ac:dyDescent="0.35">
      <c r="A3" s="1"/>
      <c r="B3" s="1" t="s">
        <v>1</v>
      </c>
      <c r="C3" s="1" t="s">
        <v>2</v>
      </c>
      <c r="E3" s="1"/>
      <c r="F3" s="1" t="s">
        <v>3</v>
      </c>
      <c r="G3" s="1" t="s">
        <v>4</v>
      </c>
      <c r="K3" s="4" t="s">
        <v>6</v>
      </c>
      <c r="L3" s="1" t="s" vm="1">
        <v>7</v>
      </c>
      <c r="M3" s="1"/>
      <c r="Q3" s="4" t="s">
        <v>6</v>
      </c>
      <c r="R3" s="1" t="s" vm="1">
        <v>7</v>
      </c>
      <c r="S3" s="11"/>
      <c r="AC3" s="4" t="s">
        <v>6</v>
      </c>
      <c r="AD3" s="1" t="s" vm="1">
        <v>7</v>
      </c>
      <c r="AE3" s="11"/>
      <c r="AF3" s="6"/>
      <c r="AG3" s="6"/>
      <c r="AH3" s="4" t="s">
        <v>6</v>
      </c>
      <c r="AI3" s="1" t="s" vm="1">
        <v>7</v>
      </c>
      <c r="AJ3" s="11"/>
      <c r="AK3" s="6"/>
      <c r="AL3" s="6"/>
      <c r="AM3" s="4" t="s">
        <v>6</v>
      </c>
      <c r="AN3" s="1" t="s" vm="1">
        <v>7</v>
      </c>
      <c r="AO3" s="11"/>
      <c r="AP3" s="6"/>
      <c r="AR3" s="4" t="s">
        <v>6</v>
      </c>
      <c r="AS3" s="1" t="s" vm="1">
        <v>7</v>
      </c>
      <c r="AT3" s="11"/>
      <c r="AU3" s="6"/>
    </row>
    <row r="4" spans="1:48" x14ac:dyDescent="0.35">
      <c r="A4" s="4" t="s">
        <v>12</v>
      </c>
      <c r="B4" s="4" t="s">
        <v>24</v>
      </c>
      <c r="C4" s="1"/>
      <c r="E4" s="4" t="s">
        <v>10</v>
      </c>
      <c r="F4" s="1" t="s">
        <v>23</v>
      </c>
      <c r="G4" s="1" t="s">
        <v>11</v>
      </c>
      <c r="H4" s="1" t="s">
        <v>12</v>
      </c>
      <c r="I4" s="1" t="s">
        <v>27</v>
      </c>
      <c r="K4" s="4" t="s">
        <v>8</v>
      </c>
      <c r="L4" s="1" t="s" vm="3">
        <v>22</v>
      </c>
      <c r="Q4" s="4" t="s">
        <v>8</v>
      </c>
      <c r="R4" s="1" t="s" vm="3">
        <v>22</v>
      </c>
      <c r="AC4" s="4" t="s">
        <v>8</v>
      </c>
      <c r="AD4" s="1" t="s" vm="3">
        <v>22</v>
      </c>
      <c r="AE4" s="6"/>
      <c r="AF4" s="6"/>
      <c r="AG4" s="6"/>
      <c r="AH4" s="4" t="s">
        <v>8</v>
      </c>
      <c r="AI4" s="1" t="s" vm="3">
        <v>22</v>
      </c>
      <c r="AJ4" s="6"/>
      <c r="AK4" s="6"/>
      <c r="AL4" s="6"/>
      <c r="AM4" s="4" t="s">
        <v>8</v>
      </c>
      <c r="AN4" s="1" t="s" vm="3">
        <v>22</v>
      </c>
      <c r="AO4" s="6"/>
      <c r="AP4" s="6"/>
      <c r="AR4" s="4" t="s">
        <v>8</v>
      </c>
      <c r="AS4" s="1" t="s" vm="3">
        <v>22</v>
      </c>
      <c r="AT4" s="6"/>
      <c r="AU4" s="6"/>
    </row>
    <row r="5" spans="1:48" x14ac:dyDescent="0.35">
      <c r="A5" s="4" t="s">
        <v>10</v>
      </c>
      <c r="B5" s="1" t="s">
        <v>25</v>
      </c>
      <c r="C5" s="1" t="s">
        <v>26</v>
      </c>
      <c r="E5" s="2" t="s">
        <v>13</v>
      </c>
      <c r="F5" s="3">
        <v>1790025023.1162395</v>
      </c>
      <c r="G5" s="3">
        <v>1750865933.9627936</v>
      </c>
      <c r="H5" s="3">
        <v>1040718104.251497</v>
      </c>
      <c r="AE5" s="6"/>
      <c r="AF5" s="6"/>
      <c r="AG5" s="6"/>
      <c r="AJ5" s="6"/>
      <c r="AK5" s="6"/>
      <c r="AL5" s="6"/>
      <c r="AO5" s="6"/>
      <c r="AP5" s="6"/>
      <c r="AT5" s="6"/>
      <c r="AU5" s="6"/>
    </row>
    <row r="6" spans="1:48" x14ac:dyDescent="0.35">
      <c r="A6" s="2" t="s">
        <v>13</v>
      </c>
      <c r="B6" s="3">
        <v>1416538369.6544132</v>
      </c>
      <c r="C6" s="3">
        <v>1940562557.4670367</v>
      </c>
      <c r="E6" s="2" t="s">
        <v>14</v>
      </c>
      <c r="F6" s="3">
        <v>179204117.83370411</v>
      </c>
      <c r="G6" s="3">
        <v>200501454.52993894</v>
      </c>
      <c r="H6" s="3">
        <v>88985577.642159984</v>
      </c>
      <c r="K6" s="4" t="s">
        <v>48</v>
      </c>
      <c r="L6" s="4" t="s">
        <v>43</v>
      </c>
      <c r="M6" s="4" t="s">
        <v>74</v>
      </c>
      <c r="N6" s="1" t="s">
        <v>23</v>
      </c>
      <c r="O6" s="1" t="s">
        <v>12</v>
      </c>
      <c r="Q6" s="4" t="s">
        <v>48</v>
      </c>
      <c r="R6" s="4" t="s">
        <v>43</v>
      </c>
      <c r="S6" s="12" t="s">
        <v>80</v>
      </c>
      <c r="T6" s="12" t="s">
        <v>76</v>
      </c>
      <c r="U6" s="12" t="s">
        <v>82</v>
      </c>
      <c r="V6" s="12" t="s">
        <v>114</v>
      </c>
      <c r="W6" s="12" t="s">
        <v>83</v>
      </c>
      <c r="X6" s="12" t="s">
        <v>115</v>
      </c>
      <c r="Y6" s="12" t="s">
        <v>84</v>
      </c>
      <c r="Z6" s="12" t="s">
        <v>81</v>
      </c>
      <c r="AC6" s="4" t="s">
        <v>48</v>
      </c>
      <c r="AD6" s="4" t="s">
        <v>43</v>
      </c>
      <c r="AE6" s="12" t="s">
        <v>80</v>
      </c>
      <c r="AF6" s="1" t="s">
        <v>116</v>
      </c>
      <c r="AH6" s="4" t="s">
        <v>48</v>
      </c>
      <c r="AI6" s="4" t="s">
        <v>43</v>
      </c>
      <c r="AJ6" s="12" t="s">
        <v>80</v>
      </c>
      <c r="AK6" s="1" t="s">
        <v>119</v>
      </c>
      <c r="AM6" s="4" t="s">
        <v>48</v>
      </c>
      <c r="AN6" s="4" t="s">
        <v>43</v>
      </c>
      <c r="AO6" s="12" t="s">
        <v>80</v>
      </c>
      <c r="AP6" s="1" t="s">
        <v>120</v>
      </c>
      <c r="AR6" s="4" t="s">
        <v>138</v>
      </c>
      <c r="AS6" s="1"/>
      <c r="AT6" s="4" t="s">
        <v>139</v>
      </c>
      <c r="AU6" s="1"/>
      <c r="AV6" s="1"/>
    </row>
    <row r="7" spans="1:48" x14ac:dyDescent="0.35">
      <c r="A7" s="2" t="s">
        <v>14</v>
      </c>
      <c r="B7" s="3">
        <v>145510909.54880494</v>
      </c>
      <c r="C7" s="3">
        <v>197509715.86955005</v>
      </c>
      <c r="E7" s="2" t="s">
        <v>15</v>
      </c>
      <c r="F7" s="3">
        <v>725774322.97611904</v>
      </c>
      <c r="G7" s="3">
        <v>929758973.86220074</v>
      </c>
      <c r="H7" s="3">
        <v>417339796.51450908</v>
      </c>
      <c r="K7" s="1" t="s">
        <v>37</v>
      </c>
      <c r="L7" s="1" t="s">
        <v>46</v>
      </c>
      <c r="M7" s="1" t="s">
        <v>20</v>
      </c>
      <c r="N7" s="3">
        <v>3298526.1099999994</v>
      </c>
      <c r="O7" s="3">
        <v>7724097.2699999977</v>
      </c>
      <c r="Q7" s="1" t="s">
        <v>37</v>
      </c>
      <c r="R7" s="1" t="s">
        <v>46</v>
      </c>
      <c r="S7" s="12">
        <v>139</v>
      </c>
      <c r="T7" s="12">
        <v>119</v>
      </c>
      <c r="U7" s="12">
        <v>23.125</v>
      </c>
      <c r="V7" s="12">
        <v>23.125</v>
      </c>
      <c r="W7" s="12">
        <v>18.25</v>
      </c>
      <c r="X7" s="12">
        <v>14.3125</v>
      </c>
      <c r="Y7" s="12">
        <v>21.168067226890756</v>
      </c>
      <c r="Z7" s="12">
        <v>18.25</v>
      </c>
      <c r="AC7" s="1" t="s">
        <v>37</v>
      </c>
      <c r="AD7" s="1" t="s">
        <v>46</v>
      </c>
      <c r="AE7" s="12">
        <v>77</v>
      </c>
      <c r="AF7" s="12">
        <v>53</v>
      </c>
      <c r="AH7" s="1" t="s">
        <v>37</v>
      </c>
      <c r="AI7" s="1" t="s">
        <v>46</v>
      </c>
      <c r="AJ7" s="12">
        <v>47</v>
      </c>
      <c r="AK7" s="12">
        <v>46</v>
      </c>
      <c r="AM7" s="1" t="s">
        <v>37</v>
      </c>
      <c r="AN7" s="1" t="s">
        <v>46</v>
      </c>
      <c r="AO7" s="12">
        <v>14</v>
      </c>
      <c r="AP7" s="12">
        <v>13</v>
      </c>
      <c r="AR7" s="4" t="s">
        <v>48</v>
      </c>
      <c r="AS7" s="4" t="s">
        <v>43</v>
      </c>
      <c r="AT7" s="1" t="s">
        <v>141</v>
      </c>
      <c r="AU7" s="1" t="s">
        <v>140</v>
      </c>
      <c r="AV7" s="1" t="s">
        <v>21</v>
      </c>
    </row>
    <row r="8" spans="1:48" x14ac:dyDescent="0.35">
      <c r="A8" s="2" t="s">
        <v>15</v>
      </c>
      <c r="B8" s="3">
        <v>825068004.5460434</v>
      </c>
      <c r="C8" s="3">
        <v>835635799.79853213</v>
      </c>
      <c r="E8" s="2" t="s">
        <v>16</v>
      </c>
      <c r="F8" s="3">
        <v>28905529.67663366</v>
      </c>
      <c r="G8" s="3">
        <v>27063736.73777001</v>
      </c>
      <c r="H8" s="3">
        <v>16059393.832752002</v>
      </c>
      <c r="K8" s="1" t="s">
        <v>37</v>
      </c>
      <c r="L8" s="1" t="s">
        <v>46</v>
      </c>
      <c r="M8" s="1" t="s">
        <v>15</v>
      </c>
      <c r="N8" s="3">
        <v>214701558.67476198</v>
      </c>
      <c r="O8" s="3">
        <v>87078466.537708014</v>
      </c>
      <c r="Q8" s="1" t="s">
        <v>38</v>
      </c>
      <c r="R8" s="1" t="s">
        <v>46</v>
      </c>
      <c r="S8" s="12">
        <v>162</v>
      </c>
      <c r="T8" s="12">
        <v>144</v>
      </c>
      <c r="U8" s="12">
        <v>26.5</v>
      </c>
      <c r="V8" s="12">
        <v>26.5</v>
      </c>
      <c r="W8" s="12">
        <v>20.6875</v>
      </c>
      <c r="X8" s="12">
        <v>16.25</v>
      </c>
      <c r="Y8" s="12">
        <v>17.173611111111111</v>
      </c>
      <c r="Z8" s="12">
        <v>20.6875</v>
      </c>
      <c r="AC8" s="1" t="s">
        <v>38</v>
      </c>
      <c r="AD8" s="1" t="s">
        <v>46</v>
      </c>
      <c r="AE8" s="12">
        <v>35</v>
      </c>
      <c r="AF8" s="12">
        <v>23</v>
      </c>
      <c r="AH8" s="1" t="s">
        <v>38</v>
      </c>
      <c r="AI8" s="1" t="s">
        <v>46</v>
      </c>
      <c r="AJ8" s="12">
        <v>126</v>
      </c>
      <c r="AK8" s="12">
        <v>93</v>
      </c>
      <c r="AM8" s="1" t="s">
        <v>38</v>
      </c>
      <c r="AN8" s="1" t="s">
        <v>46</v>
      </c>
      <c r="AO8" s="12">
        <v>1</v>
      </c>
      <c r="AP8" s="12">
        <v>1</v>
      </c>
      <c r="AR8" s="1" t="s">
        <v>37</v>
      </c>
      <c r="AS8" s="1" t="s">
        <v>46</v>
      </c>
      <c r="AT8" s="12">
        <v>882</v>
      </c>
      <c r="AU8" s="12">
        <v>159</v>
      </c>
      <c r="AV8" s="12">
        <v>1041</v>
      </c>
    </row>
    <row r="9" spans="1:48" x14ac:dyDescent="0.35">
      <c r="A9" s="2" t="s">
        <v>16</v>
      </c>
      <c r="B9" s="3">
        <v>23185839.411154002</v>
      </c>
      <c r="C9" s="3">
        <v>32369936.411369998</v>
      </c>
      <c r="E9" s="2" t="s">
        <v>17</v>
      </c>
      <c r="F9" s="3">
        <v>1637113.3495420001</v>
      </c>
      <c r="G9" s="3">
        <v>5107230.7909499835</v>
      </c>
      <c r="H9" s="3">
        <v>176210.8</v>
      </c>
      <c r="K9" s="1" t="s">
        <v>37</v>
      </c>
      <c r="L9" s="1" t="s">
        <v>46</v>
      </c>
      <c r="M9" s="1" t="s">
        <v>14</v>
      </c>
      <c r="N9" s="3">
        <v>68189262.487884685</v>
      </c>
      <c r="O9" s="3">
        <v>29760313.825087991</v>
      </c>
      <c r="Q9" s="1" t="s">
        <v>39</v>
      </c>
      <c r="R9" s="1" t="s">
        <v>46</v>
      </c>
      <c r="S9" s="12">
        <v>151</v>
      </c>
      <c r="T9" s="12">
        <v>127</v>
      </c>
      <c r="U9" s="12">
        <v>25.1875</v>
      </c>
      <c r="V9" s="12">
        <v>24</v>
      </c>
      <c r="W9" s="12">
        <v>18.625</v>
      </c>
      <c r="X9" s="12">
        <v>14.066666666666666</v>
      </c>
      <c r="Y9" s="12">
        <v>17.866141732283463</v>
      </c>
      <c r="Z9" s="12">
        <v>18.625</v>
      </c>
      <c r="AC9" s="1" t="s">
        <v>39</v>
      </c>
      <c r="AD9" s="1" t="s">
        <v>46</v>
      </c>
      <c r="AE9" s="12">
        <v>29</v>
      </c>
      <c r="AF9" s="12">
        <v>19</v>
      </c>
      <c r="AH9" s="1" t="s">
        <v>39</v>
      </c>
      <c r="AI9" s="1" t="s">
        <v>46</v>
      </c>
      <c r="AJ9" s="12">
        <v>117</v>
      </c>
      <c r="AK9" s="12">
        <v>78</v>
      </c>
      <c r="AM9" s="1" t="s">
        <v>39</v>
      </c>
      <c r="AN9" s="1" t="s">
        <v>46</v>
      </c>
      <c r="AO9" s="12">
        <v>3</v>
      </c>
      <c r="AP9" s="12">
        <v>3</v>
      </c>
      <c r="AR9" s="1" t="s">
        <v>38</v>
      </c>
      <c r="AS9" s="1" t="s">
        <v>46</v>
      </c>
      <c r="AT9" s="12">
        <v>728</v>
      </c>
      <c r="AU9" s="12">
        <v>119</v>
      </c>
      <c r="AV9" s="12">
        <v>847</v>
      </c>
    </row>
    <row r="10" spans="1:48" x14ac:dyDescent="0.35">
      <c r="A10" s="2" t="s">
        <v>17</v>
      </c>
      <c r="B10" s="3">
        <v>27227149.034018982</v>
      </c>
      <c r="C10" s="3">
        <v>1007025.1835080001</v>
      </c>
      <c r="E10" s="2" t="s">
        <v>18</v>
      </c>
      <c r="F10" s="3">
        <v>32394861.795462325</v>
      </c>
      <c r="G10" s="3">
        <v>6346325.8587499829</v>
      </c>
      <c r="H10" s="3">
        <v>23104255.680000007</v>
      </c>
      <c r="K10" s="1" t="s">
        <v>37</v>
      </c>
      <c r="L10" s="1" t="s">
        <v>46</v>
      </c>
      <c r="M10" s="1" t="s">
        <v>13</v>
      </c>
      <c r="N10" s="3">
        <v>615024274.27389681</v>
      </c>
      <c r="O10" s="3">
        <v>294622268.43304098</v>
      </c>
      <c r="Q10" s="1" t="s">
        <v>40</v>
      </c>
      <c r="R10" s="1" t="s">
        <v>46</v>
      </c>
      <c r="S10" s="12">
        <v>150</v>
      </c>
      <c r="T10" s="12">
        <v>130</v>
      </c>
      <c r="U10" s="12">
        <v>25.0625</v>
      </c>
      <c r="V10" s="12">
        <v>22.25</v>
      </c>
      <c r="W10" s="12">
        <v>17.625</v>
      </c>
      <c r="X10" s="12">
        <v>14.75</v>
      </c>
      <c r="Y10" s="12">
        <v>17.623076923076923</v>
      </c>
      <c r="Z10" s="12">
        <v>17.625</v>
      </c>
      <c r="AC10" s="1" t="s">
        <v>40</v>
      </c>
      <c r="AD10" s="1" t="s">
        <v>46</v>
      </c>
      <c r="AE10" s="12">
        <v>35</v>
      </c>
      <c r="AF10" s="12">
        <v>19</v>
      </c>
      <c r="AH10" s="1" t="s">
        <v>40</v>
      </c>
      <c r="AI10" s="1" t="s">
        <v>46</v>
      </c>
      <c r="AJ10" s="12">
        <v>110</v>
      </c>
      <c r="AK10" s="12">
        <v>81</v>
      </c>
      <c r="AM10" s="1" t="s">
        <v>40</v>
      </c>
      <c r="AN10" s="1" t="s">
        <v>46</v>
      </c>
      <c r="AO10" s="12">
        <v>2</v>
      </c>
      <c r="AP10" s="12">
        <v>2</v>
      </c>
      <c r="AR10" s="1" t="s">
        <v>39</v>
      </c>
      <c r="AS10" s="1" t="s">
        <v>46</v>
      </c>
      <c r="AT10" s="12">
        <v>655</v>
      </c>
      <c r="AU10" s="12">
        <v>111</v>
      </c>
      <c r="AV10" s="12">
        <v>766</v>
      </c>
    </row>
    <row r="11" spans="1:48" x14ac:dyDescent="0.35">
      <c r="A11" s="2" t="s">
        <v>18</v>
      </c>
      <c r="B11" s="3"/>
      <c r="C11" s="3">
        <v>44310964.129999995</v>
      </c>
      <c r="E11" s="2" t="s">
        <v>19</v>
      </c>
      <c r="F11" s="3">
        <v>747828.98624600004</v>
      </c>
      <c r="G11" s="3">
        <v>2127433.303679998</v>
      </c>
      <c r="H11" s="3">
        <v>284729.55</v>
      </c>
      <c r="K11" s="1" t="s">
        <v>37</v>
      </c>
      <c r="L11" s="1" t="s">
        <v>46</v>
      </c>
      <c r="M11" s="1" t="s">
        <v>19</v>
      </c>
      <c r="N11" s="3">
        <v>161081.04999999999</v>
      </c>
      <c r="O11" s="3">
        <v>108468.40000000001</v>
      </c>
      <c r="Q11" s="1" t="s">
        <v>41</v>
      </c>
      <c r="R11" s="1" t="s">
        <v>46</v>
      </c>
      <c r="S11" s="12">
        <v>148</v>
      </c>
      <c r="T11" s="12">
        <v>123</v>
      </c>
      <c r="U11" s="12">
        <v>24.6875</v>
      </c>
      <c r="V11" s="12">
        <v>21.75</v>
      </c>
      <c r="W11" s="12">
        <v>16.75</v>
      </c>
      <c r="X11" s="12">
        <v>14.133333333333333</v>
      </c>
      <c r="Y11" s="12">
        <v>19.609756097560975</v>
      </c>
      <c r="Z11" s="12">
        <v>16.75</v>
      </c>
      <c r="AC11" s="1" t="s">
        <v>41</v>
      </c>
      <c r="AD11" s="1" t="s">
        <v>46</v>
      </c>
      <c r="AE11" s="12">
        <v>40</v>
      </c>
      <c r="AF11" s="12">
        <v>27</v>
      </c>
      <c r="AH11" s="1" t="s">
        <v>41</v>
      </c>
      <c r="AI11" s="1" t="s">
        <v>46</v>
      </c>
      <c r="AJ11" s="12">
        <v>104</v>
      </c>
      <c r="AK11" s="12">
        <v>70</v>
      </c>
      <c r="AM11" s="1" t="s">
        <v>41</v>
      </c>
      <c r="AN11" s="1" t="s">
        <v>46</v>
      </c>
      <c r="AO11" s="12">
        <v>1</v>
      </c>
      <c r="AP11" s="12">
        <v>1</v>
      </c>
      <c r="AR11" s="1" t="s">
        <v>40</v>
      </c>
      <c r="AS11" s="1" t="s">
        <v>46</v>
      </c>
      <c r="AT11" s="12">
        <v>672</v>
      </c>
      <c r="AU11" s="12">
        <v>104</v>
      </c>
      <c r="AV11" s="12">
        <v>776</v>
      </c>
    </row>
    <row r="12" spans="1:48" x14ac:dyDescent="0.35">
      <c r="A12" s="2" t="s">
        <v>19</v>
      </c>
      <c r="B12" s="3"/>
      <c r="C12" s="3">
        <v>248468.40747499999</v>
      </c>
      <c r="E12" s="2" t="s">
        <v>20</v>
      </c>
      <c r="F12" s="3">
        <v>3298526.11</v>
      </c>
      <c r="G12" s="3"/>
      <c r="H12" s="3">
        <v>7724097.2699999977</v>
      </c>
      <c r="K12" s="1" t="s">
        <v>37</v>
      </c>
      <c r="L12" s="1" t="s">
        <v>46</v>
      </c>
      <c r="M12" s="1" t="s">
        <v>17</v>
      </c>
      <c r="N12" s="3">
        <v>391014.38936700003</v>
      </c>
      <c r="O12" s="3">
        <v>26431.53</v>
      </c>
      <c r="Q12" s="1" t="s">
        <v>42</v>
      </c>
      <c r="R12" s="1" t="s">
        <v>47</v>
      </c>
      <c r="S12" s="12">
        <v>353</v>
      </c>
      <c r="T12" s="12">
        <v>181</v>
      </c>
      <c r="U12" s="12">
        <v>29.0625</v>
      </c>
      <c r="V12" s="12">
        <v>29.0625</v>
      </c>
      <c r="W12" s="12">
        <v>20</v>
      </c>
      <c r="X12" s="12">
        <v>14.0625</v>
      </c>
      <c r="Y12" s="12">
        <v>14.773480662983426</v>
      </c>
      <c r="Z12" s="12">
        <v>20</v>
      </c>
      <c r="AC12" s="1" t="s">
        <v>42</v>
      </c>
      <c r="AD12" s="1" t="s">
        <v>47</v>
      </c>
      <c r="AE12" s="12">
        <v>4</v>
      </c>
      <c r="AF12" s="12">
        <v>2</v>
      </c>
      <c r="AH12" s="1" t="s">
        <v>42</v>
      </c>
      <c r="AI12" s="1" t="s">
        <v>47</v>
      </c>
      <c r="AJ12" s="12">
        <v>338</v>
      </c>
      <c r="AK12" s="12">
        <v>128</v>
      </c>
      <c r="AM12" s="1" t="s">
        <v>42</v>
      </c>
      <c r="AN12" s="1" t="s">
        <v>47</v>
      </c>
      <c r="AO12" s="12">
        <v>9</v>
      </c>
      <c r="AP12" s="12">
        <v>6</v>
      </c>
      <c r="AR12" s="1" t="s">
        <v>41</v>
      </c>
      <c r="AS12" s="1" t="s">
        <v>46</v>
      </c>
      <c r="AT12" s="12">
        <v>677</v>
      </c>
      <c r="AU12" s="12">
        <v>178</v>
      </c>
      <c r="AV12" s="12">
        <v>855</v>
      </c>
    </row>
    <row r="13" spans="1:48" x14ac:dyDescent="0.35">
      <c r="A13" s="2" t="s">
        <v>20</v>
      </c>
      <c r="B13" s="3"/>
      <c r="C13" s="3">
        <v>9895578.3300000001</v>
      </c>
      <c r="E13" s="2" t="s">
        <v>21</v>
      </c>
      <c r="F13" s="3">
        <v>2761987323.8439465</v>
      </c>
      <c r="G13" s="3">
        <v>2921771089.046083</v>
      </c>
      <c r="H13" s="3">
        <v>1594392165.5409181</v>
      </c>
      <c r="K13" s="1" t="s">
        <v>37</v>
      </c>
      <c r="L13" s="1" t="s">
        <v>46</v>
      </c>
      <c r="M13" s="1" t="s">
        <v>16</v>
      </c>
      <c r="N13" s="3">
        <v>8378833.0730539998</v>
      </c>
      <c r="O13" s="3">
        <v>5325089.0061189998</v>
      </c>
      <c r="Q13" s="1" t="s">
        <v>21</v>
      </c>
      <c r="R13" s="1"/>
      <c r="S13" s="12">
        <v>1102</v>
      </c>
      <c r="T13" s="12">
        <v>823</v>
      </c>
      <c r="U13" s="12">
        <v>25.604166666666668</v>
      </c>
      <c r="V13" s="12">
        <v>24.447916666666668</v>
      </c>
      <c r="W13" s="12">
        <v>18.65625</v>
      </c>
      <c r="X13" s="12">
        <v>14.606382978723405</v>
      </c>
      <c r="Y13" s="12">
        <v>17.778857837181047</v>
      </c>
      <c r="Z13" s="12">
        <v>18.65625</v>
      </c>
      <c r="AC13" s="1" t="s">
        <v>21</v>
      </c>
      <c r="AD13" s="1"/>
      <c r="AE13" s="12">
        <v>220</v>
      </c>
      <c r="AF13" s="12">
        <v>143</v>
      </c>
      <c r="AH13" s="1" t="s">
        <v>21</v>
      </c>
      <c r="AI13" s="1"/>
      <c r="AJ13" s="12">
        <v>841</v>
      </c>
      <c r="AK13" s="12">
        <v>495</v>
      </c>
      <c r="AM13" s="1" t="s">
        <v>21</v>
      </c>
      <c r="AN13" s="1"/>
      <c r="AO13" s="12">
        <v>30</v>
      </c>
      <c r="AP13" s="12">
        <v>26</v>
      </c>
      <c r="AR13" s="1" t="s">
        <v>42</v>
      </c>
      <c r="AS13" s="1" t="s">
        <v>47</v>
      </c>
      <c r="AT13" s="12">
        <v>697</v>
      </c>
      <c r="AU13" s="12">
        <v>112</v>
      </c>
      <c r="AV13" s="12">
        <v>809</v>
      </c>
    </row>
    <row r="14" spans="1:48" x14ac:dyDescent="0.35">
      <c r="A14" s="2" t="s">
        <v>21</v>
      </c>
      <c r="B14" s="3">
        <v>2437530272.1944351</v>
      </c>
      <c r="C14" s="3">
        <v>3061540045.5974722</v>
      </c>
      <c r="K14" s="1" t="s">
        <v>37</v>
      </c>
      <c r="L14" s="1" t="s">
        <v>46</v>
      </c>
      <c r="M14" s="1" t="s">
        <v>18</v>
      </c>
      <c r="N14" s="3">
        <v>5839882.913333334</v>
      </c>
      <c r="O14" s="3">
        <v>4417827.6300000008</v>
      </c>
      <c r="AR14" s="1" t="s">
        <v>21</v>
      </c>
      <c r="AS14" s="1"/>
      <c r="AT14" s="12">
        <v>4311</v>
      </c>
      <c r="AU14" s="12">
        <v>783</v>
      </c>
      <c r="AV14" s="12">
        <v>5094</v>
      </c>
    </row>
    <row r="15" spans="1:48" x14ac:dyDescent="0.35">
      <c r="K15" s="1" t="s">
        <v>38</v>
      </c>
      <c r="L15" s="1" t="s">
        <v>46</v>
      </c>
      <c r="M15" s="1" t="s">
        <v>15</v>
      </c>
      <c r="N15" s="3">
        <v>64655793.515380658</v>
      </c>
      <c r="O15" s="3">
        <v>44908469.674311988</v>
      </c>
    </row>
    <row r="16" spans="1:48" x14ac:dyDescent="0.35">
      <c r="K16" s="1" t="s">
        <v>38</v>
      </c>
      <c r="L16" s="1" t="s">
        <v>46</v>
      </c>
      <c r="M16" s="1" t="s">
        <v>14</v>
      </c>
      <c r="N16" s="3">
        <v>11443077.020620001</v>
      </c>
      <c r="O16" s="3">
        <v>11274503.169065991</v>
      </c>
    </row>
    <row r="17" spans="11:15" x14ac:dyDescent="0.35">
      <c r="K17" s="1" t="s">
        <v>38</v>
      </c>
      <c r="L17" s="1" t="s">
        <v>46</v>
      </c>
      <c r="M17" s="1" t="s">
        <v>13</v>
      </c>
      <c r="N17" s="3">
        <v>146857176.64144668</v>
      </c>
      <c r="O17" s="3">
        <v>147614809.1153686</v>
      </c>
    </row>
    <row r="18" spans="11:15" x14ac:dyDescent="0.35">
      <c r="K18" s="1" t="s">
        <v>38</v>
      </c>
      <c r="L18" s="1" t="s">
        <v>46</v>
      </c>
      <c r="M18" s="1" t="s">
        <v>19</v>
      </c>
      <c r="N18" s="3"/>
      <c r="O18" s="3">
        <v>13558.55</v>
      </c>
    </row>
    <row r="19" spans="11:15" x14ac:dyDescent="0.35">
      <c r="K19" s="1" t="s">
        <v>38</v>
      </c>
      <c r="L19" s="1" t="s">
        <v>46</v>
      </c>
      <c r="M19" s="1" t="s">
        <v>17</v>
      </c>
      <c r="N19" s="3">
        <v>56156.146666666667</v>
      </c>
      <c r="O19" s="3"/>
    </row>
    <row r="20" spans="11:15" x14ac:dyDescent="0.35">
      <c r="K20" s="1" t="s">
        <v>38</v>
      </c>
      <c r="L20" s="1" t="s">
        <v>46</v>
      </c>
      <c r="M20" s="1" t="s">
        <v>16</v>
      </c>
      <c r="N20" s="3">
        <v>2079990.8771713329</v>
      </c>
      <c r="O20" s="3">
        <v>1376262.0814370001</v>
      </c>
    </row>
    <row r="21" spans="11:15" x14ac:dyDescent="0.35">
      <c r="K21" s="1" t="s">
        <v>38</v>
      </c>
      <c r="L21" s="1" t="s">
        <v>46</v>
      </c>
      <c r="M21" s="1" t="s">
        <v>18</v>
      </c>
      <c r="N21" s="3">
        <v>2078926.8066666666</v>
      </c>
      <c r="O21" s="3">
        <v>1644965.5500000005</v>
      </c>
    </row>
    <row r="22" spans="11:15" x14ac:dyDescent="0.35">
      <c r="K22" s="1" t="s">
        <v>39</v>
      </c>
      <c r="L22" s="1" t="s">
        <v>46</v>
      </c>
      <c r="M22" s="1" t="s">
        <v>15</v>
      </c>
      <c r="N22" s="3">
        <v>154650944.01873699</v>
      </c>
      <c r="O22" s="3">
        <v>115695223.29297586</v>
      </c>
    </row>
    <row r="23" spans="11:15" x14ac:dyDescent="0.35">
      <c r="K23" s="1" t="s">
        <v>39</v>
      </c>
      <c r="L23" s="1" t="s">
        <v>46</v>
      </c>
      <c r="M23" s="1" t="s">
        <v>14</v>
      </c>
      <c r="N23" s="3">
        <v>30494893.478794336</v>
      </c>
      <c r="O23" s="3">
        <v>14613422.058618993</v>
      </c>
    </row>
    <row r="24" spans="11:15" x14ac:dyDescent="0.35">
      <c r="K24" s="1" t="s">
        <v>39</v>
      </c>
      <c r="L24" s="1" t="s">
        <v>46</v>
      </c>
      <c r="M24" s="1" t="s">
        <v>13</v>
      </c>
      <c r="N24" s="3">
        <v>305984619.0209257</v>
      </c>
      <c r="O24" s="3">
        <v>193641135.35345185</v>
      </c>
    </row>
    <row r="25" spans="11:15" x14ac:dyDescent="0.35">
      <c r="K25" s="1" t="s">
        <v>39</v>
      </c>
      <c r="L25" s="1" t="s">
        <v>46</v>
      </c>
      <c r="M25" s="1" t="s">
        <v>19</v>
      </c>
      <c r="N25" s="3">
        <v>161260.62999999998</v>
      </c>
      <c r="O25" s="3">
        <v>13558.55</v>
      </c>
    </row>
    <row r="26" spans="11:15" x14ac:dyDescent="0.35">
      <c r="K26" s="1" t="s">
        <v>39</v>
      </c>
      <c r="L26" s="1" t="s">
        <v>46</v>
      </c>
      <c r="M26" s="1" t="s">
        <v>17</v>
      </c>
      <c r="N26" s="3">
        <v>311411.3819793333</v>
      </c>
      <c r="O26" s="3">
        <v>44053.15</v>
      </c>
    </row>
    <row r="27" spans="11:15" x14ac:dyDescent="0.35">
      <c r="K27" s="1" t="s">
        <v>39</v>
      </c>
      <c r="L27" s="1" t="s">
        <v>46</v>
      </c>
      <c r="M27" s="1" t="s">
        <v>16</v>
      </c>
      <c r="N27" s="3">
        <v>5469917.8278883323</v>
      </c>
      <c r="O27" s="3">
        <v>2190591.781436</v>
      </c>
    </row>
    <row r="28" spans="11:15" x14ac:dyDescent="0.35">
      <c r="K28" s="1" t="s">
        <v>39</v>
      </c>
      <c r="L28" s="1" t="s">
        <v>46</v>
      </c>
      <c r="M28" s="1" t="s">
        <v>18</v>
      </c>
      <c r="N28" s="3">
        <v>5808490.5133333327</v>
      </c>
      <c r="O28" s="3">
        <v>5628573.4999999991</v>
      </c>
    </row>
    <row r="29" spans="11:15" x14ac:dyDescent="0.35">
      <c r="K29" s="1" t="s">
        <v>40</v>
      </c>
      <c r="L29" s="1" t="s">
        <v>46</v>
      </c>
      <c r="M29" s="1" t="s">
        <v>15</v>
      </c>
      <c r="N29" s="3">
        <v>134054831.284693</v>
      </c>
      <c r="O29" s="3">
        <v>61044498.328478992</v>
      </c>
    </row>
    <row r="30" spans="11:15" x14ac:dyDescent="0.35">
      <c r="K30" s="1" t="s">
        <v>40</v>
      </c>
      <c r="L30" s="1" t="s">
        <v>46</v>
      </c>
      <c r="M30" s="1" t="s">
        <v>14</v>
      </c>
      <c r="N30" s="3">
        <v>24745253.523157001</v>
      </c>
      <c r="O30" s="3">
        <v>12209052.648623995</v>
      </c>
    </row>
    <row r="31" spans="11:15" x14ac:dyDescent="0.35">
      <c r="K31" s="1" t="s">
        <v>40</v>
      </c>
      <c r="L31" s="1" t="s">
        <v>46</v>
      </c>
      <c r="M31" s="1" t="s">
        <v>13</v>
      </c>
      <c r="N31" s="3">
        <v>282687387.9404797</v>
      </c>
      <c r="O31" s="3">
        <v>142957792.92406082</v>
      </c>
    </row>
    <row r="32" spans="11:15" x14ac:dyDescent="0.35">
      <c r="K32" s="1" t="s">
        <v>40</v>
      </c>
      <c r="L32" s="1" t="s">
        <v>46</v>
      </c>
      <c r="M32" s="1" t="s">
        <v>19</v>
      </c>
      <c r="N32" s="3">
        <v>39609.593333333331</v>
      </c>
      <c r="O32" s="3">
        <v>54234.2</v>
      </c>
    </row>
    <row r="33" spans="11:15" x14ac:dyDescent="0.35">
      <c r="K33" s="1" t="s">
        <v>40</v>
      </c>
      <c r="L33" s="1" t="s">
        <v>46</v>
      </c>
      <c r="M33" s="1" t="s">
        <v>17</v>
      </c>
      <c r="N33" s="3">
        <v>188888.86666666667</v>
      </c>
      <c r="O33" s="3">
        <v>26431.53</v>
      </c>
    </row>
    <row r="34" spans="11:15" x14ac:dyDescent="0.35">
      <c r="K34" s="1" t="s">
        <v>40</v>
      </c>
      <c r="L34" s="1" t="s">
        <v>46</v>
      </c>
      <c r="M34" s="1" t="s">
        <v>16</v>
      </c>
      <c r="N34" s="3">
        <v>4595218.0902873324</v>
      </c>
      <c r="O34" s="3">
        <v>3231790.8397190012</v>
      </c>
    </row>
    <row r="35" spans="11:15" x14ac:dyDescent="0.35">
      <c r="K35" s="1" t="s">
        <v>40</v>
      </c>
      <c r="L35" s="1" t="s">
        <v>46</v>
      </c>
      <c r="M35" s="1" t="s">
        <v>18</v>
      </c>
      <c r="N35" s="3">
        <v>3204633.6199999992</v>
      </c>
      <c r="O35" s="3">
        <v>3264493.4400000013</v>
      </c>
    </row>
    <row r="36" spans="11:15" x14ac:dyDescent="0.35">
      <c r="K36" s="1" t="s">
        <v>41</v>
      </c>
      <c r="L36" s="1" t="s">
        <v>46</v>
      </c>
      <c r="M36" s="1" t="s">
        <v>15</v>
      </c>
      <c r="N36" s="3">
        <v>115943047.31015803</v>
      </c>
      <c r="O36" s="3">
        <v>77604412.099062115</v>
      </c>
    </row>
    <row r="37" spans="11:15" x14ac:dyDescent="0.35">
      <c r="K37" s="1" t="s">
        <v>41</v>
      </c>
      <c r="L37" s="1" t="s">
        <v>46</v>
      </c>
      <c r="M37" s="1" t="s">
        <v>14</v>
      </c>
      <c r="N37" s="3">
        <v>30807686.953566339</v>
      </c>
      <c r="O37" s="3">
        <v>13481034.636282992</v>
      </c>
    </row>
    <row r="38" spans="11:15" x14ac:dyDescent="0.35">
      <c r="K38" s="1" t="s">
        <v>41</v>
      </c>
      <c r="L38" s="1" t="s">
        <v>46</v>
      </c>
      <c r="M38" s="1" t="s">
        <v>13</v>
      </c>
      <c r="N38" s="3">
        <v>303145694.57543355</v>
      </c>
      <c r="O38" s="3">
        <v>188184089.61575663</v>
      </c>
    </row>
    <row r="39" spans="11:15" x14ac:dyDescent="0.35">
      <c r="K39" s="1" t="s">
        <v>41</v>
      </c>
      <c r="L39" s="1" t="s">
        <v>46</v>
      </c>
      <c r="M39" s="1" t="s">
        <v>19</v>
      </c>
      <c r="N39" s="3">
        <v>117747.71666666667</v>
      </c>
      <c r="O39" s="3">
        <v>40675.649999999994</v>
      </c>
    </row>
    <row r="40" spans="11:15" x14ac:dyDescent="0.35">
      <c r="K40" s="1" t="s">
        <v>41</v>
      </c>
      <c r="L40" s="1" t="s">
        <v>46</v>
      </c>
      <c r="M40" s="1" t="s">
        <v>17</v>
      </c>
      <c r="N40" s="3">
        <v>326828.7823413334</v>
      </c>
      <c r="O40" s="3">
        <v>26431.53</v>
      </c>
    </row>
    <row r="41" spans="11:15" x14ac:dyDescent="0.35">
      <c r="K41" s="1" t="s">
        <v>41</v>
      </c>
      <c r="L41" s="1" t="s">
        <v>46</v>
      </c>
      <c r="M41" s="1" t="s">
        <v>16</v>
      </c>
      <c r="N41" s="3">
        <v>4554895.5633516684</v>
      </c>
      <c r="O41" s="3">
        <v>2091312.5367529998</v>
      </c>
    </row>
    <row r="42" spans="11:15" x14ac:dyDescent="0.35">
      <c r="K42" s="1" t="s">
        <v>41</v>
      </c>
      <c r="L42" s="1" t="s">
        <v>46</v>
      </c>
      <c r="M42" s="1" t="s">
        <v>18</v>
      </c>
      <c r="N42" s="3">
        <v>7475176.4466666654</v>
      </c>
      <c r="O42" s="3">
        <v>3434582.430000002</v>
      </c>
    </row>
    <row r="43" spans="11:15" x14ac:dyDescent="0.35">
      <c r="K43" s="1" t="s">
        <v>42</v>
      </c>
      <c r="L43" s="1" t="s">
        <v>47</v>
      </c>
      <c r="M43" s="1" t="s">
        <v>15</v>
      </c>
      <c r="N43" s="3">
        <v>37643028.709056973</v>
      </c>
      <c r="O43" s="3">
        <v>30325672.555396091</v>
      </c>
    </row>
    <row r="44" spans="11:15" x14ac:dyDescent="0.35">
      <c r="K44" s="1" t="s">
        <v>42</v>
      </c>
      <c r="L44" s="1" t="s">
        <v>47</v>
      </c>
      <c r="M44" s="1" t="s">
        <v>14</v>
      </c>
      <c r="N44" s="3">
        <v>11312114.979593335</v>
      </c>
      <c r="O44" s="3">
        <v>7199772.964479995</v>
      </c>
    </row>
    <row r="45" spans="11:15" x14ac:dyDescent="0.35">
      <c r="K45" s="1" t="s">
        <v>42</v>
      </c>
      <c r="L45" s="1" t="s">
        <v>47</v>
      </c>
      <c r="M45" s="1" t="s">
        <v>13</v>
      </c>
      <c r="N45" s="3">
        <v>128796712.27061231</v>
      </c>
      <c r="O45" s="3">
        <v>72345360.336492941</v>
      </c>
    </row>
    <row r="46" spans="11:15" x14ac:dyDescent="0.35">
      <c r="K46" s="1" t="s">
        <v>42</v>
      </c>
      <c r="L46" s="1" t="s">
        <v>47</v>
      </c>
      <c r="M46" s="1" t="s">
        <v>19</v>
      </c>
      <c r="N46" s="3">
        <v>67852.83</v>
      </c>
      <c r="O46" s="3">
        <v>54234.2</v>
      </c>
    </row>
    <row r="47" spans="11:15" x14ac:dyDescent="0.35">
      <c r="K47" s="1" t="s">
        <v>42</v>
      </c>
      <c r="L47" s="1" t="s">
        <v>47</v>
      </c>
      <c r="M47" s="1" t="s">
        <v>17</v>
      </c>
      <c r="N47" s="3">
        <v>336936.90585433331</v>
      </c>
      <c r="O47" s="3">
        <v>52863.06</v>
      </c>
    </row>
    <row r="48" spans="11:15" x14ac:dyDescent="0.35">
      <c r="K48" s="1" t="s">
        <v>42</v>
      </c>
      <c r="L48" s="1" t="s">
        <v>47</v>
      </c>
      <c r="M48" s="1" t="s">
        <v>16</v>
      </c>
      <c r="N48" s="3">
        <v>3777961.3344606669</v>
      </c>
      <c r="O48" s="3">
        <v>1844347.5872879997</v>
      </c>
    </row>
    <row r="49" spans="11:15" x14ac:dyDescent="0.35">
      <c r="K49" s="1" t="s">
        <v>42</v>
      </c>
      <c r="L49" s="1" t="s">
        <v>47</v>
      </c>
      <c r="M49" s="1" t="s">
        <v>18</v>
      </c>
      <c r="N49" s="3">
        <v>5118219.9166666679</v>
      </c>
      <c r="O49" s="3">
        <v>4638888.8100000015</v>
      </c>
    </row>
    <row r="50" spans="11:15" x14ac:dyDescent="0.35">
      <c r="K50" s="1" t="s">
        <v>21</v>
      </c>
      <c r="L50" s="1"/>
      <c r="M50" s="1"/>
      <c r="N50" s="3">
        <v>2744976818.0649533</v>
      </c>
      <c r="O50" s="3">
        <v>1591834060.381017</v>
      </c>
    </row>
  </sheetData>
  <pageMargins left="0.7" right="0.7" top="0.75" bottom="0.75" header="0.3" footer="0.3"/>
  <drawing r:id="rId9"/>
  <extLst>
    <ext xmlns:x14="http://schemas.microsoft.com/office/spreadsheetml/2009/9/main" uri="{A8765BA9-456A-4dab-B4F3-ACF838C121DE}">
      <x14:slicerList>
        <x14:slicer r:id="rId10"/>
      </x14:slicerList>
    </ext>
    <ext xmlns:x15="http://schemas.microsoft.com/office/spreadsheetml/2010/11/main" uri="{7E03D99C-DC04-49d9-9315-930204A7B6E9}">
      <x15:timelineRefs>
        <x15:timelineRef r:id="rId11"/>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7101E-A140-4D00-93DA-CC0E095307E8}">
  <sheetPr codeName="Sheet5"/>
  <dimension ref="A1:L10"/>
  <sheetViews>
    <sheetView workbookViewId="0">
      <selection activeCell="B10" sqref="B10"/>
    </sheetView>
  </sheetViews>
  <sheetFormatPr defaultRowHeight="14.5" x14ac:dyDescent="0.35"/>
  <cols>
    <col min="1" max="1" width="12.36328125" bestFit="1" customWidth="1"/>
    <col min="3" max="7" width="16.08984375" style="6" bestFit="1" customWidth="1"/>
    <col min="8" max="8" width="14.1796875" bestFit="1" customWidth="1"/>
    <col min="9" max="9" width="12.6328125" customWidth="1"/>
  </cols>
  <sheetData>
    <row r="1" spans="1:12" x14ac:dyDescent="0.35">
      <c r="A1" t="s">
        <v>144</v>
      </c>
      <c r="B1" s="7" t="s">
        <v>0</v>
      </c>
      <c r="C1" s="8" t="s">
        <v>1</v>
      </c>
      <c r="D1" s="8" t="s">
        <v>3</v>
      </c>
      <c r="E1" s="8" t="s">
        <v>2</v>
      </c>
      <c r="F1" s="8" t="s">
        <v>4</v>
      </c>
      <c r="G1" s="8" t="s">
        <v>5</v>
      </c>
      <c r="H1" s="8" t="s">
        <v>28</v>
      </c>
      <c r="I1" s="8" t="s">
        <v>32</v>
      </c>
      <c r="J1" s="8" t="s">
        <v>29</v>
      </c>
      <c r="K1" s="8" t="s">
        <v>30</v>
      </c>
      <c r="L1" s="8" t="s">
        <v>31</v>
      </c>
    </row>
    <row r="2" spans="1:12" x14ac:dyDescent="0.35">
      <c r="A2" t="s">
        <v>7</v>
      </c>
      <c r="B2" t="s">
        <v>13</v>
      </c>
      <c r="C2" s="6">
        <f>SUMIF(Dsource!$A:$A,d.dashboard!$B2,Dsource!B:B)</f>
        <v>1416538369.6544132</v>
      </c>
      <c r="D2" s="6">
        <f>SUMIF(Dsource!$E:$E,$B2,Dsource!$F:$F)</f>
        <v>1790025023.1162395</v>
      </c>
      <c r="E2" s="6">
        <f>SUMIF(Dsource!$A:$A,d.dashboard!$B2,Dsource!C:C)</f>
        <v>1940562557.4670367</v>
      </c>
      <c r="F2" s="6">
        <f>SUMIF(Dsource!$E:$E,$B2,Dsource!$G:$G)</f>
        <v>1750865933.9627936</v>
      </c>
      <c r="G2" s="6">
        <f>SUMIF(Dsource!$E:$E,$B2,Dsource!$H:$H)</f>
        <v>1040718104.251497</v>
      </c>
      <c r="H2" s="9">
        <f>G2-F2</f>
        <v>-710147829.71129656</v>
      </c>
      <c r="I2" s="10">
        <f>IFERROR(G2/F2,0)</f>
        <v>0.59440193795763951</v>
      </c>
      <c r="J2" s="10">
        <f>IFERROR(G2/C2-1,0)</f>
        <v>-0.26530892029038611</v>
      </c>
      <c r="K2" s="10">
        <f>IFERROR(G2/D2-1,0)</f>
        <v>-0.41860136544922733</v>
      </c>
      <c r="L2" s="10">
        <f>IFERROR(G2/E2-1,0)</f>
        <v>-0.46370288334846677</v>
      </c>
    </row>
    <row r="3" spans="1:12" x14ac:dyDescent="0.35">
      <c r="A3" t="s">
        <v>7</v>
      </c>
      <c r="B3" t="s">
        <v>14</v>
      </c>
      <c r="C3" s="6">
        <f>SUMIF(Dsource!$A:$A,d.dashboard!$B3,Dsource!B:B)</f>
        <v>145510909.54880494</v>
      </c>
      <c r="D3" s="6">
        <f>SUMIF(Dsource!$E:$E,$B3,Dsource!$F:$F)</f>
        <v>179204117.83370411</v>
      </c>
      <c r="E3" s="6">
        <f>SUMIF(Dsource!$A:$A,d.dashboard!$B3,Dsource!C:C)</f>
        <v>197509715.86955005</v>
      </c>
      <c r="F3" s="6">
        <f>SUMIF(Dsource!$E:$E,$B3,Dsource!$G:$G)</f>
        <v>200501454.52993894</v>
      </c>
      <c r="G3" s="6">
        <f>SUMIF(Dsource!$E:$E,$B3,Dsource!$H:$H)</f>
        <v>88985577.642159984</v>
      </c>
      <c r="H3" s="9">
        <f t="shared" ref="H3:H10" si="0">G3-F3</f>
        <v>-111515876.88777895</v>
      </c>
      <c r="I3" s="10">
        <f t="shared" ref="I3:I9" si="1">IFERROR(G3/F3,0)</f>
        <v>0.44381512269215301</v>
      </c>
      <c r="J3" s="10">
        <f t="shared" ref="J3:J9" si="2">IFERROR(G3/C3-1,0)</f>
        <v>-0.38846112694860269</v>
      </c>
      <c r="K3" s="10">
        <f t="shared" ref="K3:K9" si="3">IFERROR(H3/D3-1,0)</f>
        <v>-1.6222841206766367</v>
      </c>
      <c r="L3" s="10">
        <f t="shared" ref="L3:L9" si="4">IFERROR(G3/E3-1,0)</f>
        <v>-0.54946227708143436</v>
      </c>
    </row>
    <row r="4" spans="1:12" x14ac:dyDescent="0.35">
      <c r="A4" t="s">
        <v>7</v>
      </c>
      <c r="B4" t="s">
        <v>15</v>
      </c>
      <c r="C4" s="6">
        <f>SUMIF(Dsource!$A:$A,d.dashboard!$B4,Dsource!B:B)</f>
        <v>825068004.5460434</v>
      </c>
      <c r="D4" s="6">
        <f>SUMIF(Dsource!$E:$E,$B4,Dsource!$F:$F)</f>
        <v>725774322.97611904</v>
      </c>
      <c r="E4" s="6">
        <f>SUMIF(Dsource!$A:$A,d.dashboard!$B4,Dsource!C:C)</f>
        <v>835635799.79853213</v>
      </c>
      <c r="F4" s="6">
        <f>SUMIF(Dsource!$E:$E,$B4,Dsource!$G:$G)</f>
        <v>929758973.86220074</v>
      </c>
      <c r="G4" s="6">
        <f>SUMIF(Dsource!$E:$E,$B4,Dsource!$H:$H)</f>
        <v>417339796.51450908</v>
      </c>
      <c r="H4" s="9">
        <f t="shared" si="0"/>
        <v>-512419177.34769166</v>
      </c>
      <c r="I4" s="10">
        <f t="shared" si="1"/>
        <v>0.44886880175072436</v>
      </c>
      <c r="J4" s="10">
        <f t="shared" si="2"/>
        <v>-0.4941752749894458</v>
      </c>
      <c r="K4" s="10">
        <f t="shared" si="3"/>
        <v>-1.7060310087114399</v>
      </c>
      <c r="L4" s="10">
        <f t="shared" si="4"/>
        <v>-0.50057214325292465</v>
      </c>
    </row>
    <row r="5" spans="1:12" x14ac:dyDescent="0.35">
      <c r="A5" t="s">
        <v>7</v>
      </c>
      <c r="B5" t="s">
        <v>16</v>
      </c>
      <c r="C5" s="6">
        <f>SUMIF(Dsource!$A:$A,d.dashboard!$B5,Dsource!B:B)</f>
        <v>23185839.411154002</v>
      </c>
      <c r="D5" s="6">
        <f>SUMIF(Dsource!$E:$E,$B5,Dsource!$F:$F)</f>
        <v>28905529.67663366</v>
      </c>
      <c r="E5" s="6">
        <f>SUMIF(Dsource!$A:$A,d.dashboard!$B5,Dsource!C:C)</f>
        <v>32369936.411369998</v>
      </c>
      <c r="F5" s="6">
        <f>SUMIF(Dsource!$E:$E,$B5,Dsource!$G:$G)</f>
        <v>27063736.73777001</v>
      </c>
      <c r="G5" s="6">
        <f>SUMIF(Dsource!$E:$E,$B5,Dsource!$H:$H)</f>
        <v>16059393.832752002</v>
      </c>
      <c r="H5" s="9">
        <f t="shared" si="0"/>
        <v>-11004342.905018007</v>
      </c>
      <c r="I5" s="10">
        <f t="shared" si="1"/>
        <v>0.59339159216471371</v>
      </c>
      <c r="J5" s="10">
        <f t="shared" si="2"/>
        <v>-0.30736198297714779</v>
      </c>
      <c r="K5" s="10">
        <f t="shared" si="3"/>
        <v>-1.3807002683612326</v>
      </c>
      <c r="L5" s="10">
        <f t="shared" si="4"/>
        <v>-0.50387935185714139</v>
      </c>
    </row>
    <row r="6" spans="1:12" x14ac:dyDescent="0.35">
      <c r="A6" t="s">
        <v>7</v>
      </c>
      <c r="B6" t="s">
        <v>17</v>
      </c>
      <c r="C6" s="6">
        <f>SUMIF(Dsource!$A:$A,d.dashboard!$B6,Dsource!B:B)</f>
        <v>27227149.034018982</v>
      </c>
      <c r="D6" s="6">
        <f>SUMIF(Dsource!$E:$E,$B6,Dsource!$F:$F)</f>
        <v>1637113.3495420001</v>
      </c>
      <c r="E6" s="6">
        <f>SUMIF(Dsource!$A:$A,d.dashboard!$B6,Dsource!C:C)</f>
        <v>1007025.1835080001</v>
      </c>
      <c r="F6" s="6">
        <f>SUMIF(Dsource!$E:$E,$B6,Dsource!$G:$G)</f>
        <v>5107230.7909499835</v>
      </c>
      <c r="G6" s="6">
        <f>SUMIF(Dsource!$E:$E,$B6,Dsource!$H:$H)</f>
        <v>176210.8</v>
      </c>
      <c r="H6" s="9">
        <f t="shared" si="0"/>
        <v>-4931019.9909499837</v>
      </c>
      <c r="I6" s="10">
        <f t="shared" si="1"/>
        <v>3.4502219933402196E-2</v>
      </c>
      <c r="J6" s="10">
        <f t="shared" si="2"/>
        <v>-0.9935281215165116</v>
      </c>
      <c r="K6" s="10">
        <f t="shared" si="3"/>
        <v>-4.0120211238455106</v>
      </c>
      <c r="L6" s="10">
        <f t="shared" si="4"/>
        <v>-0.82501847730742461</v>
      </c>
    </row>
    <row r="7" spans="1:12" x14ac:dyDescent="0.35">
      <c r="A7" t="s">
        <v>7</v>
      </c>
      <c r="B7" t="s">
        <v>18</v>
      </c>
      <c r="C7" s="6">
        <f>SUMIF(Dsource!$A:$A,d.dashboard!$B7,Dsource!B:B)</f>
        <v>0</v>
      </c>
      <c r="D7" s="6">
        <f>SUMIF(Dsource!$E:$E,$B7,Dsource!$F:$F)</f>
        <v>32394861.795462325</v>
      </c>
      <c r="E7" s="6">
        <f>SUMIF(Dsource!$A:$A,d.dashboard!$B7,Dsource!C:C)</f>
        <v>44310964.129999995</v>
      </c>
      <c r="F7" s="6">
        <f>SUMIF(Dsource!$E:$E,$B7,Dsource!$G:$G)</f>
        <v>6346325.8587499829</v>
      </c>
      <c r="G7" s="6">
        <f>SUMIF(Dsource!$E:$E,$B7,Dsource!$H:$H)</f>
        <v>23104255.680000007</v>
      </c>
      <c r="H7" s="9">
        <f t="shared" si="0"/>
        <v>16757929.821250025</v>
      </c>
      <c r="I7" s="10">
        <f t="shared" si="1"/>
        <v>3.640571914243115</v>
      </c>
      <c r="J7" s="10">
        <f t="shared" si="2"/>
        <v>0</v>
      </c>
      <c r="K7" s="10">
        <f t="shared" si="3"/>
        <v>-0.48269790662921197</v>
      </c>
      <c r="L7" s="10">
        <f t="shared" si="4"/>
        <v>-0.47858828771550788</v>
      </c>
    </row>
    <row r="8" spans="1:12" x14ac:dyDescent="0.35">
      <c r="A8" t="s">
        <v>7</v>
      </c>
      <c r="B8" t="s">
        <v>19</v>
      </c>
      <c r="C8" s="6">
        <f>SUMIF(Dsource!$A:$A,d.dashboard!$B8,Dsource!B:B)</f>
        <v>0</v>
      </c>
      <c r="D8" s="6">
        <f>SUMIF(Dsource!$E:$E,$B8,Dsource!$F:$F)</f>
        <v>747828.98624600004</v>
      </c>
      <c r="E8" s="6">
        <f>SUMIF(Dsource!$A:$A,d.dashboard!$B8,Dsource!C:C)</f>
        <v>248468.40747499999</v>
      </c>
      <c r="F8" s="6">
        <f>SUMIF(Dsource!$E:$E,$B8,Dsource!$G:$G)</f>
        <v>2127433.303679998</v>
      </c>
      <c r="G8" s="6">
        <f>SUMIF(Dsource!$E:$E,$B8,Dsource!$H:$H)</f>
        <v>284729.55</v>
      </c>
      <c r="H8" s="9">
        <f t="shared" si="0"/>
        <v>-1842703.753679998</v>
      </c>
      <c r="I8" s="10">
        <f t="shared" si="1"/>
        <v>0.13383712171257245</v>
      </c>
      <c r="J8" s="10">
        <f t="shared" si="2"/>
        <v>0</v>
      </c>
      <c r="K8" s="10">
        <f t="shared" si="3"/>
        <v>-3.4640710477540066</v>
      </c>
      <c r="L8" s="10">
        <f t="shared" si="4"/>
        <v>0.14593864424654668</v>
      </c>
    </row>
    <row r="9" spans="1:12" x14ac:dyDescent="0.35">
      <c r="A9" t="s">
        <v>7</v>
      </c>
      <c r="B9" t="s">
        <v>20</v>
      </c>
      <c r="C9" s="6">
        <f>SUMIF(Dsource!$A:$A,d.dashboard!$B9,Dsource!B:B)</f>
        <v>0</v>
      </c>
      <c r="D9" s="6">
        <f>SUMIF(Dsource!$E:$E,$B9,Dsource!$F:$F)</f>
        <v>3298526.11</v>
      </c>
      <c r="E9" s="6">
        <f>SUMIF(Dsource!$A:$A,d.dashboard!$B9,Dsource!C:C)</f>
        <v>9895578.3300000001</v>
      </c>
      <c r="F9" s="6">
        <f>SUMIF(Dsource!$E:$E,$B9,Dsource!$G:$G)</f>
        <v>0</v>
      </c>
      <c r="G9" s="6">
        <f>SUMIF(Dsource!$E:$E,$B9,Dsource!$H:$H)</f>
        <v>7724097.2699999977</v>
      </c>
      <c r="H9" s="9">
        <f t="shared" si="0"/>
        <v>7724097.2699999977</v>
      </c>
      <c r="I9" s="10">
        <f t="shared" si="1"/>
        <v>0</v>
      </c>
      <c r="J9" s="10">
        <f t="shared" si="2"/>
        <v>0</v>
      </c>
      <c r="K9" s="10">
        <f t="shared" si="3"/>
        <v>1.3416814093370926</v>
      </c>
      <c r="L9" s="10">
        <f t="shared" si="4"/>
        <v>-0.21943953022096918</v>
      </c>
    </row>
    <row r="10" spans="1:12" x14ac:dyDescent="0.35">
      <c r="A10" t="s">
        <v>7</v>
      </c>
      <c r="B10" t="s">
        <v>158</v>
      </c>
      <c r="C10" s="6">
        <f>SUM(C2:C9)</f>
        <v>2437530272.1944346</v>
      </c>
      <c r="D10" s="6">
        <f t="shared" ref="D10:G10" si="5">SUM(D2:D9)</f>
        <v>2761987323.8439469</v>
      </c>
      <c r="E10" s="6">
        <f t="shared" si="5"/>
        <v>3061540045.5974717</v>
      </c>
      <c r="F10" s="6">
        <f t="shared" si="5"/>
        <v>2921771089.046083</v>
      </c>
      <c r="G10" s="6">
        <f t="shared" si="5"/>
        <v>1594392165.5409179</v>
      </c>
      <c r="H10" s="9">
        <f t="shared" si="0"/>
        <v>-1327378923.5051651</v>
      </c>
      <c r="I10" s="10">
        <f t="shared" ref="I10" si="6">IFERROR(G10/F10,0)</f>
        <v>0.54569373060004656</v>
      </c>
      <c r="J10" s="10">
        <f t="shared" ref="J10" si="7">IFERROR(G10/C10-1,0)</f>
        <v>-0.34589851714722097</v>
      </c>
      <c r="K10" s="10">
        <f t="shared" ref="K10" si="8">IFERROR(H10/D10-1,0)</f>
        <v>-1.4805883473997299</v>
      </c>
      <c r="L10" s="10">
        <f t="shared" ref="L10" si="9">IFERROR(G10/E10-1,0)</f>
        <v>-0.47921890885155283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835AF-542D-49ED-9F36-C8CA83AEB93A}">
  <sheetPr codeName="Sheet6"/>
  <dimension ref="A1:I7"/>
  <sheetViews>
    <sheetView workbookViewId="0">
      <selection activeCell="D21" sqref="D21"/>
    </sheetView>
  </sheetViews>
  <sheetFormatPr defaultRowHeight="14.5" x14ac:dyDescent="0.35"/>
  <cols>
    <col min="1" max="1" width="12.36328125" bestFit="1" customWidth="1"/>
    <col min="2" max="2" width="12.36328125" customWidth="1"/>
    <col min="3" max="3" width="17.6328125" bestFit="1" customWidth="1"/>
    <col min="4" max="4" width="32.90625" bestFit="1" customWidth="1"/>
    <col min="5" max="5" width="13.54296875" style="6" bestFit="1" customWidth="1"/>
    <col min="6" max="6" width="14.6328125" style="6" bestFit="1" customWidth="1"/>
    <col min="8" max="8" width="12.6328125" bestFit="1" customWidth="1"/>
  </cols>
  <sheetData>
    <row r="1" spans="1:9" x14ac:dyDescent="0.35">
      <c r="A1" t="s">
        <v>144</v>
      </c>
      <c r="B1" t="s">
        <v>142</v>
      </c>
      <c r="C1" s="7" t="s">
        <v>33</v>
      </c>
      <c r="D1" s="7" t="s">
        <v>45</v>
      </c>
      <c r="E1" s="7" t="s">
        <v>34</v>
      </c>
      <c r="F1" s="7" t="s">
        <v>5</v>
      </c>
      <c r="G1" s="7" t="s">
        <v>35</v>
      </c>
      <c r="H1" s="7" t="s">
        <v>28</v>
      </c>
      <c r="I1" s="7" t="s">
        <v>36</v>
      </c>
    </row>
    <row r="2" spans="1:9" x14ac:dyDescent="0.35">
      <c r="A2" t="s">
        <v>7</v>
      </c>
      <c r="B2" t="str">
        <f>INDEX(TargetSalesBTI!$C:$I,MATCH(d.performance!$C2,TargetSalesBTI!$G:$G,0),4)</f>
        <v>017210032876</v>
      </c>
      <c r="C2" t="s">
        <v>37</v>
      </c>
      <c r="D2" t="str">
        <f>VLOOKUP(C2,Dsource!K:L,2,0)</f>
        <v>Sales Representative Mix Yudistira</v>
      </c>
      <c r="E2" s="6">
        <f>SUMIF(TargetSalesBTI!$G:$G,$C2,TargetSalesBTI!$L:$L)</f>
        <v>1000000000</v>
      </c>
      <c r="F2" s="6">
        <f>SUMIF(Dsource!$K:$K,$C2,Dsource!$O:$O)</f>
        <v>429062962.63195592</v>
      </c>
      <c r="G2" s="10">
        <f>F2/E2</f>
        <v>0.42906296263195592</v>
      </c>
      <c r="H2" s="9">
        <f>F2-E2</f>
        <v>-570937037.36804414</v>
      </c>
      <c r="I2">
        <f>RANK(G2,$G$2:$G$7,0)</f>
        <v>6</v>
      </c>
    </row>
    <row r="3" spans="1:9" x14ac:dyDescent="0.35">
      <c r="A3" t="s">
        <v>7</v>
      </c>
      <c r="B3" t="str">
        <f>INDEX(TargetSalesBTI!$C:$I,MATCH(d.performance!$C3,TargetSalesBTI!$G:$G,0),4)</f>
        <v>017210037897</v>
      </c>
      <c r="C3" t="s">
        <v>38</v>
      </c>
      <c r="D3" t="str">
        <f>VLOOKUP(C3,Dsource!K:L,2,0)</f>
        <v>Sales Representative Mix Yudistira</v>
      </c>
      <c r="E3" s="6">
        <f>SUMIF(TargetSalesBTI!$G:$G,$C3,TargetSalesBTI!$L:$L)</f>
        <v>350000000</v>
      </c>
      <c r="F3" s="6">
        <f>SUMIF(Dsource!$K:$K,$C3,Dsource!$O:$O)</f>
        <v>206832568.1401836</v>
      </c>
      <c r="G3" s="10">
        <f t="shared" ref="G3:G7" si="0">F3/E3</f>
        <v>0.59095019468623888</v>
      </c>
      <c r="H3" s="9">
        <f t="shared" ref="H3:H7" si="1">F3-E3</f>
        <v>-143167431.8598164</v>
      </c>
      <c r="I3">
        <f t="shared" ref="I3:I7" si="2">RANK(G3,$G$2:$G$7,0)</f>
        <v>3</v>
      </c>
    </row>
    <row r="4" spans="1:9" x14ac:dyDescent="0.35">
      <c r="A4" t="s">
        <v>7</v>
      </c>
      <c r="B4" t="str">
        <f>INDEX(TargetSalesBTI!$C:$I,MATCH(d.performance!$C4,TargetSalesBTI!$G:$G,0),4)</f>
        <v>017210036369</v>
      </c>
      <c r="C4" t="s">
        <v>39</v>
      </c>
      <c r="D4" t="str">
        <f>VLOOKUP(C4,Dsource!K:L,2,0)</f>
        <v>Sales Representative Mix Yudistira</v>
      </c>
      <c r="E4" s="6">
        <f>SUMIF(TargetSalesBTI!$G:$G,$C4,TargetSalesBTI!$L:$L)</f>
        <v>507300000</v>
      </c>
      <c r="F4" s="6">
        <f>SUMIF(Dsource!$K:$K,$C4,Dsource!$O:$O)</f>
        <v>331826557.68648273</v>
      </c>
      <c r="G4" s="10">
        <f t="shared" si="0"/>
        <v>0.65410320852845005</v>
      </c>
      <c r="H4" s="9">
        <f t="shared" si="1"/>
        <v>-175473442.31351727</v>
      </c>
      <c r="I4">
        <f t="shared" si="2"/>
        <v>1</v>
      </c>
    </row>
    <row r="5" spans="1:9" x14ac:dyDescent="0.35">
      <c r="A5" t="s">
        <v>7</v>
      </c>
      <c r="B5" t="str">
        <f>INDEX(TargetSalesBTI!$C:$I,MATCH(d.performance!$C5,TargetSalesBTI!$G:$G,0),4)</f>
        <v>017210037713</v>
      </c>
      <c r="C5" t="s">
        <v>40</v>
      </c>
      <c r="D5" t="str">
        <f>VLOOKUP(C5,Dsource!K:L,2,0)</f>
        <v>Sales Representative Mix Yudistira</v>
      </c>
      <c r="E5" s="6">
        <f>SUMIF(TargetSalesBTI!$G:$G,$C5,TargetSalesBTI!$L:$L)</f>
        <v>473000000</v>
      </c>
      <c r="F5" s="6">
        <f>SUMIF(Dsource!$K:$K,$C5,Dsource!$O:$O)</f>
        <v>222788293.9108828</v>
      </c>
      <c r="G5" s="10">
        <f t="shared" si="0"/>
        <v>0.47101119220059789</v>
      </c>
      <c r="H5" s="9">
        <f t="shared" si="1"/>
        <v>-250211706.0891172</v>
      </c>
      <c r="I5">
        <f t="shared" si="2"/>
        <v>5</v>
      </c>
    </row>
    <row r="6" spans="1:9" x14ac:dyDescent="0.35">
      <c r="A6" t="s">
        <v>7</v>
      </c>
      <c r="B6" t="str">
        <f>INDEX(TargetSalesBTI!$C:$I,MATCH(d.performance!$C6,TargetSalesBTI!$G:$G,0),4)</f>
        <v>017210037632</v>
      </c>
      <c r="C6" t="s">
        <v>41</v>
      </c>
      <c r="D6" t="str">
        <f>VLOOKUP(C6,Dsource!K:L,2,0)</f>
        <v>Sales Representative Mix Yudistira</v>
      </c>
      <c r="E6" s="6">
        <f>SUMIF(TargetSalesBTI!$G:$G,$C6,TargetSalesBTI!$L:$L)</f>
        <v>469700000</v>
      </c>
      <c r="F6" s="6">
        <f>SUMIF(Dsource!$K:$K,$C6,Dsource!$O:$O)</f>
        <v>284862538.49785471</v>
      </c>
      <c r="G6" s="10">
        <f t="shared" si="0"/>
        <v>0.60647762081723378</v>
      </c>
      <c r="H6" s="9">
        <f t="shared" si="1"/>
        <v>-184837461.50214529</v>
      </c>
      <c r="I6">
        <f t="shared" si="2"/>
        <v>2</v>
      </c>
    </row>
    <row r="7" spans="1:9" x14ac:dyDescent="0.35">
      <c r="A7" t="s">
        <v>7</v>
      </c>
      <c r="B7" t="str">
        <f>INDEX(TargetSalesBTI!$C:$I,MATCH(d.performance!$C7,TargetSalesBTI!$G:$G,0),4)</f>
        <v>017210038077</v>
      </c>
      <c r="C7" t="s">
        <v>42</v>
      </c>
      <c r="D7" t="str">
        <f>VLOOKUP(C7,Dsource!K:L,2,0)</f>
        <v>Sales Representative Retailer Yudistira</v>
      </c>
      <c r="E7" s="6">
        <f>SUMIF(TargetSalesBTI!$G:$G,$C7,TargetSalesBTI!$L:$L)</f>
        <v>200000000</v>
      </c>
      <c r="F7" s="6">
        <f>SUMIF(Dsource!$K:$K,$C7,Dsource!$O:$O)</f>
        <v>116461139.51365703</v>
      </c>
      <c r="G7" s="10">
        <f t="shared" si="0"/>
        <v>0.58230569756828521</v>
      </c>
      <c r="H7" s="9">
        <f t="shared" si="1"/>
        <v>-83538860.486342967</v>
      </c>
      <c r="I7">
        <f t="shared" si="2"/>
        <v>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AA638-EAEF-4107-8DC5-402C87378ECD}">
  <sheetPr codeName="Sheet7"/>
  <dimension ref="A1:M49"/>
  <sheetViews>
    <sheetView topLeftCell="B1" workbookViewId="0">
      <selection activeCell="M1" sqref="M1"/>
    </sheetView>
  </sheetViews>
  <sheetFormatPr defaultRowHeight="14.5" x14ac:dyDescent="0.35"/>
  <cols>
    <col min="1" max="1" width="12.36328125" bestFit="1" customWidth="1"/>
    <col min="4" max="4" width="12.90625" bestFit="1" customWidth="1"/>
    <col min="5" max="5" width="17.6328125" bestFit="1" customWidth="1"/>
    <col min="6" max="6" width="14" bestFit="1" customWidth="1"/>
    <col min="7" max="7" width="32.90625" bestFit="1" customWidth="1"/>
    <col min="8" max="10" width="14.6328125" style="5" bestFit="1" customWidth="1"/>
    <col min="11" max="11" width="5.26953125" style="5" bestFit="1" customWidth="1"/>
    <col min="12" max="12" width="7.81640625" style="5" bestFit="1" customWidth="1"/>
    <col min="13" max="13" width="7.54296875" bestFit="1" customWidth="1"/>
  </cols>
  <sheetData>
    <row r="1" spans="1:13" x14ac:dyDescent="0.35">
      <c r="A1" t="s">
        <v>144</v>
      </c>
      <c r="B1" t="s">
        <v>145</v>
      </c>
      <c r="C1" t="s">
        <v>146</v>
      </c>
      <c r="D1" t="s">
        <v>142</v>
      </c>
      <c r="E1" t="s">
        <v>33</v>
      </c>
      <c r="F1" t="s">
        <v>143</v>
      </c>
      <c r="G1" t="s">
        <v>45</v>
      </c>
      <c r="H1" s="5" t="s">
        <v>3</v>
      </c>
      <c r="I1" s="5" t="s">
        <v>34</v>
      </c>
      <c r="J1" s="5" t="s">
        <v>5</v>
      </c>
      <c r="K1" s="5" t="s">
        <v>35</v>
      </c>
      <c r="L1" s="5" t="s">
        <v>30</v>
      </c>
      <c r="M1" s="5" t="s">
        <v>0</v>
      </c>
    </row>
    <row r="2" spans="1:13" x14ac:dyDescent="0.35">
      <c r="A2" t="s">
        <v>7</v>
      </c>
      <c r="B2" t="s">
        <v>51</v>
      </c>
      <c r="C2" t="s">
        <v>52</v>
      </c>
      <c r="D2" t="s">
        <v>53</v>
      </c>
      <c r="E2" t="s">
        <v>37</v>
      </c>
      <c r="F2" t="s">
        <v>54</v>
      </c>
      <c r="G2" t="s">
        <v>46</v>
      </c>
      <c r="H2" s="5">
        <f>SUMIFS(Dsource!$N:$N,Dsource!$K:$K,d.salesmanlob!$E2,Dsource!$M:$M,d.salesmanlob!$M2)</f>
        <v>214701558.67476198</v>
      </c>
      <c r="I2" s="5">
        <f>SUMIFS(TargetSalesBTI!$L:$L,TargetSalesBTI!$P:$P,d.salesmanlob!$M2,TargetSalesBTI!$G:$G,d.salesmanlob!$E2)</f>
        <v>292564000</v>
      </c>
      <c r="J2" s="5">
        <f>SUMIFS(Dsource!$O:$O,Dsource!$K:$K,d.salesmanlob!$E2,Dsource!$M:$M,d.salesmanlob!$M2)</f>
        <v>87078466.537708014</v>
      </c>
      <c r="K2" s="10">
        <f>IFERROR(J2/I2,0)</f>
        <v>0.29763903466492125</v>
      </c>
      <c r="L2" s="10">
        <f>IFERROR(J2/H2-1,0)</f>
        <v>-0.59442089253940744</v>
      </c>
      <c r="M2" t="s">
        <v>15</v>
      </c>
    </row>
    <row r="3" spans="1:13" x14ac:dyDescent="0.35">
      <c r="A3" t="s">
        <v>7</v>
      </c>
      <c r="B3" t="s">
        <v>51</v>
      </c>
      <c r="C3" t="s">
        <v>52</v>
      </c>
      <c r="D3" t="s">
        <v>58</v>
      </c>
      <c r="E3" t="s">
        <v>39</v>
      </c>
      <c r="F3" t="s">
        <v>54</v>
      </c>
      <c r="G3" t="s">
        <v>46</v>
      </c>
      <c r="H3" s="5">
        <f>SUMIFS(Dsource!$N:$N,Dsource!$K:$K,d.salesmanlob!$E3,Dsource!$M:$M,d.salesmanlob!$M3)</f>
        <v>154650944.01873699</v>
      </c>
      <c r="I3" s="5">
        <f>SUMIFS(TargetSalesBTI!$L:$L,TargetSalesBTI!$P:$P,d.salesmanlob!$M3,TargetSalesBTI!$G:$G,d.salesmanlob!$E3)</f>
        <v>205314000</v>
      </c>
      <c r="J3" s="5">
        <f>SUMIFS(Dsource!$O:$O,Dsource!$K:$K,d.salesmanlob!$E3,Dsource!$M:$M,d.salesmanlob!$M3)</f>
        <v>115695223.29297586</v>
      </c>
      <c r="K3" s="10">
        <f t="shared" ref="K3:K49" si="0">IFERROR(J3/I3,0)</f>
        <v>0.563503819968321</v>
      </c>
      <c r="L3" s="10">
        <f t="shared" ref="L3:L49" si="1">IFERROR(J3/H3-1,0)</f>
        <v>-0.25189449035009692</v>
      </c>
      <c r="M3" t="s">
        <v>15</v>
      </c>
    </row>
    <row r="4" spans="1:13" x14ac:dyDescent="0.35">
      <c r="A4" t="s">
        <v>7</v>
      </c>
      <c r="B4" t="s">
        <v>51</v>
      </c>
      <c r="C4" t="s">
        <v>52</v>
      </c>
      <c r="D4" t="s">
        <v>59</v>
      </c>
      <c r="E4" t="s">
        <v>41</v>
      </c>
      <c r="F4" t="s">
        <v>54</v>
      </c>
      <c r="G4" t="s">
        <v>46</v>
      </c>
      <c r="H4" s="5">
        <f>SUMIFS(Dsource!$N:$N,Dsource!$K:$K,d.salesmanlob!$E4,Dsource!$M:$M,d.salesmanlob!$M4)</f>
        <v>115943047.31015803</v>
      </c>
      <c r="I4" s="5">
        <f>SUMIFS(TargetSalesBTI!$L:$L,TargetSalesBTI!$P:$P,d.salesmanlob!$M4,TargetSalesBTI!$G:$G,d.salesmanlob!$E4)</f>
        <v>117564000</v>
      </c>
      <c r="J4" s="5">
        <f>SUMIFS(Dsource!$O:$O,Dsource!$K:$K,d.salesmanlob!$E4,Dsource!$M:$M,d.salesmanlob!$M4)</f>
        <v>77604412.099062115</v>
      </c>
      <c r="K4" s="10">
        <f t="shared" si="0"/>
        <v>0.66010353593840054</v>
      </c>
      <c r="L4" s="10">
        <f t="shared" si="1"/>
        <v>-0.33066782442362963</v>
      </c>
      <c r="M4" t="s">
        <v>15</v>
      </c>
    </row>
    <row r="5" spans="1:13" x14ac:dyDescent="0.35">
      <c r="A5" t="s">
        <v>7</v>
      </c>
      <c r="B5" t="s">
        <v>51</v>
      </c>
      <c r="C5" t="s">
        <v>52</v>
      </c>
      <c r="D5" t="s">
        <v>60</v>
      </c>
      <c r="E5" t="s">
        <v>40</v>
      </c>
      <c r="F5" t="s">
        <v>54</v>
      </c>
      <c r="G5" t="s">
        <v>46</v>
      </c>
      <c r="H5" s="5">
        <f>SUMIFS(Dsource!$N:$N,Dsource!$K:$K,d.salesmanlob!$E5,Dsource!$M:$M,d.salesmanlob!$M5)</f>
        <v>134054831.284693</v>
      </c>
      <c r="I5" s="5">
        <f>SUMIFS(TargetSalesBTI!$L:$L,TargetSalesBTI!$P:$P,d.salesmanlob!$M5,TargetSalesBTI!$G:$G,d.salesmanlob!$E5)</f>
        <v>165164000</v>
      </c>
      <c r="J5" s="5">
        <f>SUMIFS(Dsource!$O:$O,Dsource!$K:$K,d.salesmanlob!$E5,Dsource!$M:$M,d.salesmanlob!$M5)</f>
        <v>61044498.328478992</v>
      </c>
      <c r="K5" s="10">
        <f t="shared" si="0"/>
        <v>0.36959929723474239</v>
      </c>
      <c r="L5" s="10">
        <f t="shared" si="1"/>
        <v>-0.54463037442612983</v>
      </c>
      <c r="M5" t="s">
        <v>15</v>
      </c>
    </row>
    <row r="6" spans="1:13" x14ac:dyDescent="0.35">
      <c r="A6" t="s">
        <v>7</v>
      </c>
      <c r="B6" t="s">
        <v>51</v>
      </c>
      <c r="C6" t="s">
        <v>52</v>
      </c>
      <c r="D6" t="s">
        <v>61</v>
      </c>
      <c r="E6" t="s">
        <v>38</v>
      </c>
      <c r="F6" t="s">
        <v>54</v>
      </c>
      <c r="G6" t="s">
        <v>46</v>
      </c>
      <c r="H6" s="5">
        <f>SUMIFS(Dsource!$N:$N,Dsource!$K:$K,d.salesmanlob!$E6,Dsource!$M:$M,d.salesmanlob!$M6)</f>
        <v>64655793.515380658</v>
      </c>
      <c r="I6" s="5">
        <f>SUMIFS(TargetSalesBTI!$L:$L,TargetSalesBTI!$P:$P,d.salesmanlob!$M6,TargetSalesBTI!$G:$G,d.salesmanlob!$E6)</f>
        <v>105314000</v>
      </c>
      <c r="J6" s="5">
        <f>SUMIFS(Dsource!$O:$O,Dsource!$K:$K,d.salesmanlob!$E6,Dsource!$M:$M,d.salesmanlob!$M6)</f>
        <v>44908469.674311988</v>
      </c>
      <c r="K6" s="10">
        <f t="shared" si="0"/>
        <v>0.42642449887300821</v>
      </c>
      <c r="L6" s="10">
        <f t="shared" si="1"/>
        <v>-0.30542234140813806</v>
      </c>
      <c r="M6" t="s">
        <v>15</v>
      </c>
    </row>
    <row r="7" spans="1:13" x14ac:dyDescent="0.35">
      <c r="A7" t="s">
        <v>7</v>
      </c>
      <c r="B7" t="s">
        <v>51</v>
      </c>
      <c r="C7" t="s">
        <v>52</v>
      </c>
      <c r="D7" t="s">
        <v>62</v>
      </c>
      <c r="E7" t="s">
        <v>42</v>
      </c>
      <c r="F7" t="s">
        <v>63</v>
      </c>
      <c r="G7" t="s">
        <v>47</v>
      </c>
      <c r="H7" s="5">
        <f>SUMIFS(Dsource!$N:$N,Dsource!$K:$K,d.salesmanlob!$E7,Dsource!$M:$M,d.salesmanlob!$M7)</f>
        <v>37643028.709056973</v>
      </c>
      <c r="I7" s="5">
        <f>SUMIFS(TargetSalesBTI!$L:$L,TargetSalesBTI!$P:$P,d.salesmanlob!$M7,TargetSalesBTI!$G:$G,d.salesmanlob!$E7)</f>
        <v>43564000</v>
      </c>
      <c r="J7" s="5">
        <f>SUMIFS(Dsource!$O:$O,Dsource!$K:$K,d.salesmanlob!$E7,Dsource!$M:$M,d.salesmanlob!$M7)</f>
        <v>30325672.555396091</v>
      </c>
      <c r="K7" s="10">
        <f t="shared" si="0"/>
        <v>0.69611772462115717</v>
      </c>
      <c r="L7" s="10">
        <f t="shared" si="1"/>
        <v>-0.19438808205940972</v>
      </c>
      <c r="M7" t="s">
        <v>15</v>
      </c>
    </row>
    <row r="8" spans="1:13" x14ac:dyDescent="0.35">
      <c r="A8" t="s">
        <v>7</v>
      </c>
      <c r="B8" t="s">
        <v>51</v>
      </c>
      <c r="C8" t="s">
        <v>52</v>
      </c>
      <c r="D8" t="s">
        <v>53</v>
      </c>
      <c r="E8" t="s">
        <v>37</v>
      </c>
      <c r="F8" t="s">
        <v>54</v>
      </c>
      <c r="G8" t="s">
        <v>46</v>
      </c>
      <c r="H8" s="5">
        <f>SUMIFS(Dsource!$N:$N,Dsource!$K:$K,d.salesmanlob!$E8,Dsource!$M:$M,d.salesmanlob!$M8)</f>
        <v>68189262.487884685</v>
      </c>
      <c r="I8" s="5">
        <f>SUMIFS(TargetSalesBTI!$L:$L,TargetSalesBTI!$P:$P,d.salesmanlob!$M8,TargetSalesBTI!$G:$G,d.salesmanlob!$E8)</f>
        <v>72100000</v>
      </c>
      <c r="J8" s="5">
        <f>SUMIFS(Dsource!$O:$O,Dsource!$K:$K,d.salesmanlob!$E8,Dsource!$M:$M,d.salesmanlob!$M8)</f>
        <v>29760313.825087991</v>
      </c>
      <c r="K8" s="10">
        <f t="shared" si="0"/>
        <v>0.41276440811495135</v>
      </c>
      <c r="L8" s="10">
        <f t="shared" si="1"/>
        <v>-0.56356304879561403</v>
      </c>
      <c r="M8" t="s">
        <v>14</v>
      </c>
    </row>
    <row r="9" spans="1:13" x14ac:dyDescent="0.35">
      <c r="A9" t="s">
        <v>7</v>
      </c>
      <c r="B9" t="s">
        <v>51</v>
      </c>
      <c r="C9" t="s">
        <v>52</v>
      </c>
      <c r="D9" t="s">
        <v>58</v>
      </c>
      <c r="E9" t="s">
        <v>39</v>
      </c>
      <c r="F9" t="s">
        <v>54</v>
      </c>
      <c r="G9" t="s">
        <v>46</v>
      </c>
      <c r="H9" s="5">
        <f>SUMIFS(Dsource!$N:$N,Dsource!$K:$K,d.salesmanlob!$E9,Dsource!$M:$M,d.salesmanlob!$M9)</f>
        <v>30494893.478794336</v>
      </c>
      <c r="I9" s="5">
        <f>SUMIFS(TargetSalesBTI!$L:$L,TargetSalesBTI!$P:$P,d.salesmanlob!$M9,TargetSalesBTI!$G:$G,d.salesmanlob!$E9)</f>
        <v>40100000</v>
      </c>
      <c r="J9" s="5">
        <f>SUMIFS(Dsource!$O:$O,Dsource!$K:$K,d.salesmanlob!$E9,Dsource!$M:$M,d.salesmanlob!$M9)</f>
        <v>14613422.058618993</v>
      </c>
      <c r="K9" s="10">
        <f t="shared" si="0"/>
        <v>0.36442449023987511</v>
      </c>
      <c r="L9" s="10">
        <f t="shared" si="1"/>
        <v>-0.52079117545431219</v>
      </c>
      <c r="M9" t="s">
        <v>14</v>
      </c>
    </row>
    <row r="10" spans="1:13" x14ac:dyDescent="0.35">
      <c r="A10" t="s">
        <v>7</v>
      </c>
      <c r="B10" t="s">
        <v>51</v>
      </c>
      <c r="C10" t="s">
        <v>52</v>
      </c>
      <c r="D10" t="s">
        <v>59</v>
      </c>
      <c r="E10" t="s">
        <v>41</v>
      </c>
      <c r="F10" t="s">
        <v>54</v>
      </c>
      <c r="G10" t="s">
        <v>46</v>
      </c>
      <c r="H10" s="5">
        <f>SUMIFS(Dsource!$N:$N,Dsource!$K:$K,d.salesmanlob!$E10,Dsource!$M:$M,d.salesmanlob!$M10)</f>
        <v>30807686.953566339</v>
      </c>
      <c r="I10" s="5">
        <f>SUMIFS(TargetSalesBTI!$L:$L,TargetSalesBTI!$P:$P,d.salesmanlob!$M10,TargetSalesBTI!$G:$G,d.salesmanlob!$E10)</f>
        <v>34400000</v>
      </c>
      <c r="J10" s="5">
        <f>SUMIFS(Dsource!$O:$O,Dsource!$K:$K,d.salesmanlob!$E10,Dsource!$M:$M,d.salesmanlob!$M10)</f>
        <v>13481034.636282992</v>
      </c>
      <c r="K10" s="10">
        <f t="shared" si="0"/>
        <v>0.39189054175241256</v>
      </c>
      <c r="L10" s="10">
        <f t="shared" si="1"/>
        <v>-0.56241328157476589</v>
      </c>
      <c r="M10" t="s">
        <v>14</v>
      </c>
    </row>
    <row r="11" spans="1:13" x14ac:dyDescent="0.35">
      <c r="A11" t="s">
        <v>7</v>
      </c>
      <c r="B11" t="s">
        <v>51</v>
      </c>
      <c r="C11" t="s">
        <v>52</v>
      </c>
      <c r="D11" t="s">
        <v>60</v>
      </c>
      <c r="E11" t="s">
        <v>40</v>
      </c>
      <c r="F11" t="s">
        <v>54</v>
      </c>
      <c r="G11" t="s">
        <v>46</v>
      </c>
      <c r="H11" s="5">
        <f>SUMIFS(Dsource!$N:$N,Dsource!$K:$K,d.salesmanlob!$E11,Dsource!$M:$M,d.salesmanlob!$M11)</f>
        <v>24745253.523157001</v>
      </c>
      <c r="I11" s="5">
        <f>SUMIFS(TargetSalesBTI!$L:$L,TargetSalesBTI!$P:$P,d.salesmanlob!$M11,TargetSalesBTI!$G:$G,d.salesmanlob!$E11)</f>
        <v>26500000</v>
      </c>
      <c r="J11" s="5">
        <f>SUMIFS(Dsource!$O:$O,Dsource!$K:$K,d.salesmanlob!$E11,Dsource!$M:$M,d.salesmanlob!$M11)</f>
        <v>12209052.648623995</v>
      </c>
      <c r="K11" s="10">
        <f t="shared" si="0"/>
        <v>0.46071896787260358</v>
      </c>
      <c r="L11" s="10">
        <f t="shared" si="1"/>
        <v>-0.5066103227756964</v>
      </c>
      <c r="M11" t="s">
        <v>14</v>
      </c>
    </row>
    <row r="12" spans="1:13" x14ac:dyDescent="0.35">
      <c r="A12" t="s">
        <v>7</v>
      </c>
      <c r="B12" t="s">
        <v>51</v>
      </c>
      <c r="C12" t="s">
        <v>52</v>
      </c>
      <c r="D12" t="s">
        <v>61</v>
      </c>
      <c r="E12" t="s">
        <v>38</v>
      </c>
      <c r="F12" t="s">
        <v>54</v>
      </c>
      <c r="G12" t="s">
        <v>46</v>
      </c>
      <c r="H12" s="5">
        <f>SUMIFS(Dsource!$N:$N,Dsource!$K:$K,d.salesmanlob!$E12,Dsource!$M:$M,d.salesmanlob!$M12)</f>
        <v>11443077.020620001</v>
      </c>
      <c r="I12" s="5">
        <f>SUMIFS(TargetSalesBTI!$L:$L,TargetSalesBTI!$P:$P,d.salesmanlob!$M12,TargetSalesBTI!$G:$G,d.salesmanlob!$E12)</f>
        <v>16600000</v>
      </c>
      <c r="J12" s="5">
        <f>SUMIFS(Dsource!$O:$O,Dsource!$K:$K,d.salesmanlob!$E12,Dsource!$M:$M,d.salesmanlob!$M12)</f>
        <v>11274503.169065991</v>
      </c>
      <c r="K12" s="10">
        <f t="shared" si="0"/>
        <v>0.67918693789554163</v>
      </c>
      <c r="L12" s="10">
        <f t="shared" si="1"/>
        <v>-1.4731514194149531E-2</v>
      </c>
      <c r="M12" t="s">
        <v>14</v>
      </c>
    </row>
    <row r="13" spans="1:13" x14ac:dyDescent="0.35">
      <c r="A13" t="s">
        <v>7</v>
      </c>
      <c r="B13" t="s">
        <v>51</v>
      </c>
      <c r="C13" t="s">
        <v>52</v>
      </c>
      <c r="D13" t="s">
        <v>62</v>
      </c>
      <c r="E13" t="s">
        <v>42</v>
      </c>
      <c r="F13" t="s">
        <v>63</v>
      </c>
      <c r="G13" t="s">
        <v>47</v>
      </c>
      <c r="H13" s="5">
        <f>SUMIFS(Dsource!$N:$N,Dsource!$K:$K,d.salesmanlob!$E13,Dsource!$M:$M,d.salesmanlob!$M13)</f>
        <v>11312114.979593335</v>
      </c>
      <c r="I13" s="5">
        <f>SUMIFS(TargetSalesBTI!$L:$L,TargetSalesBTI!$P:$P,d.salesmanlob!$M13,TargetSalesBTI!$G:$G,d.salesmanlob!$E13)</f>
        <v>12000000</v>
      </c>
      <c r="J13" s="5">
        <f>SUMIFS(Dsource!$O:$O,Dsource!$K:$K,d.salesmanlob!$E13,Dsource!$M:$M,d.salesmanlob!$M13)</f>
        <v>7199772.964479995</v>
      </c>
      <c r="K13" s="10">
        <f t="shared" si="0"/>
        <v>0.59998108037333286</v>
      </c>
      <c r="L13" s="10">
        <f t="shared" si="1"/>
        <v>-0.3635343189608542</v>
      </c>
      <c r="M13" t="s">
        <v>14</v>
      </c>
    </row>
    <row r="14" spans="1:13" x14ac:dyDescent="0.35">
      <c r="A14" t="s">
        <v>7</v>
      </c>
      <c r="B14" t="s">
        <v>51</v>
      </c>
      <c r="C14" t="s">
        <v>52</v>
      </c>
      <c r="D14" t="s">
        <v>53</v>
      </c>
      <c r="E14" t="s">
        <v>37</v>
      </c>
      <c r="F14" t="s">
        <v>54</v>
      </c>
      <c r="G14" t="s">
        <v>46</v>
      </c>
      <c r="H14" s="5">
        <f>SUMIFS(Dsource!$N:$N,Dsource!$K:$K,d.salesmanlob!$E14,Dsource!$M:$M,d.salesmanlob!$M14)</f>
        <v>615024274.27389681</v>
      </c>
      <c r="I14" s="5">
        <f>SUMIFS(TargetSalesBTI!$L:$L,TargetSalesBTI!$P:$P,d.salesmanlob!$M14,TargetSalesBTI!$G:$G,d.salesmanlob!$E14)</f>
        <v>618000000</v>
      </c>
      <c r="J14" s="5">
        <f>SUMIFS(Dsource!$O:$O,Dsource!$K:$K,d.salesmanlob!$E14,Dsource!$M:$M,d.salesmanlob!$M14)</f>
        <v>294622268.43304098</v>
      </c>
      <c r="K14" s="10">
        <f t="shared" si="0"/>
        <v>0.47673506218938672</v>
      </c>
      <c r="L14" s="10">
        <f t="shared" si="1"/>
        <v>-0.52095830887183325</v>
      </c>
      <c r="M14" t="s">
        <v>13</v>
      </c>
    </row>
    <row r="15" spans="1:13" x14ac:dyDescent="0.35">
      <c r="A15" t="s">
        <v>7</v>
      </c>
      <c r="B15" t="s">
        <v>51</v>
      </c>
      <c r="C15" t="s">
        <v>52</v>
      </c>
      <c r="D15" t="s">
        <v>58</v>
      </c>
      <c r="E15" t="s">
        <v>39</v>
      </c>
      <c r="F15" t="s">
        <v>54</v>
      </c>
      <c r="G15" t="s">
        <v>46</v>
      </c>
      <c r="H15" s="5">
        <f>SUMIFS(Dsource!$N:$N,Dsource!$K:$K,d.salesmanlob!$E15,Dsource!$M:$M,d.salesmanlob!$M15)</f>
        <v>305984619.0209257</v>
      </c>
      <c r="I15" s="5">
        <f>SUMIFS(TargetSalesBTI!$L:$L,TargetSalesBTI!$P:$P,d.salesmanlob!$M15,TargetSalesBTI!$G:$G,d.salesmanlob!$E15)</f>
        <v>253250000</v>
      </c>
      <c r="J15" s="5">
        <f>SUMIFS(Dsource!$O:$O,Dsource!$K:$K,d.salesmanlob!$E15,Dsource!$M:$M,d.salesmanlob!$M15)</f>
        <v>193641135.35345185</v>
      </c>
      <c r="K15" s="10">
        <f t="shared" si="0"/>
        <v>0.76462442390306751</v>
      </c>
      <c r="L15" s="10">
        <f t="shared" si="1"/>
        <v>-0.36715402240460626</v>
      </c>
      <c r="M15" t="s">
        <v>13</v>
      </c>
    </row>
    <row r="16" spans="1:13" x14ac:dyDescent="0.35">
      <c r="A16" t="s">
        <v>7</v>
      </c>
      <c r="B16" t="s">
        <v>51</v>
      </c>
      <c r="C16" t="s">
        <v>52</v>
      </c>
      <c r="D16" t="s">
        <v>59</v>
      </c>
      <c r="E16" t="s">
        <v>41</v>
      </c>
      <c r="F16" t="s">
        <v>54</v>
      </c>
      <c r="G16" t="s">
        <v>46</v>
      </c>
      <c r="H16" s="5">
        <f>SUMIFS(Dsource!$N:$N,Dsource!$K:$K,d.salesmanlob!$E16,Dsource!$M:$M,d.salesmanlob!$M16)</f>
        <v>303145694.57543355</v>
      </c>
      <c r="I16" s="5">
        <f>SUMIFS(TargetSalesBTI!$L:$L,TargetSalesBTI!$P:$P,d.salesmanlob!$M16,TargetSalesBTI!$G:$G,d.salesmanlob!$E16)</f>
        <v>308800000</v>
      </c>
      <c r="J16" s="5">
        <f>SUMIFS(Dsource!$O:$O,Dsource!$K:$K,d.salesmanlob!$E16,Dsource!$M:$M,d.salesmanlob!$M16)</f>
        <v>188184089.61575663</v>
      </c>
      <c r="K16" s="10">
        <f t="shared" si="0"/>
        <v>0.60940443528418597</v>
      </c>
      <c r="L16" s="10">
        <f t="shared" si="1"/>
        <v>-0.37922888900231544</v>
      </c>
      <c r="M16" t="s">
        <v>13</v>
      </c>
    </row>
    <row r="17" spans="1:13" x14ac:dyDescent="0.35">
      <c r="A17" t="s">
        <v>7</v>
      </c>
      <c r="B17" t="s">
        <v>51</v>
      </c>
      <c r="C17" t="s">
        <v>52</v>
      </c>
      <c r="D17" t="s">
        <v>60</v>
      </c>
      <c r="E17" t="s">
        <v>40</v>
      </c>
      <c r="F17" t="s">
        <v>54</v>
      </c>
      <c r="G17" t="s">
        <v>46</v>
      </c>
      <c r="H17" s="5">
        <f>SUMIFS(Dsource!$N:$N,Dsource!$K:$K,d.salesmanlob!$E17,Dsource!$M:$M,d.salesmanlob!$M17)</f>
        <v>282687387.9404797</v>
      </c>
      <c r="I17" s="5">
        <f>SUMIFS(TargetSalesBTI!$L:$L,TargetSalesBTI!$P:$P,d.salesmanlob!$M17,TargetSalesBTI!$G:$G,d.salesmanlob!$E17)</f>
        <v>274500000</v>
      </c>
      <c r="J17" s="5">
        <f>SUMIFS(Dsource!$O:$O,Dsource!$K:$K,d.salesmanlob!$E17,Dsource!$M:$M,d.salesmanlob!$M17)</f>
        <v>142957792.92406082</v>
      </c>
      <c r="K17" s="10">
        <f t="shared" si="0"/>
        <v>0.5207934168453946</v>
      </c>
      <c r="L17" s="10">
        <f t="shared" si="1"/>
        <v>-0.49429016283471117</v>
      </c>
      <c r="M17" t="s">
        <v>13</v>
      </c>
    </row>
    <row r="18" spans="1:13" x14ac:dyDescent="0.35">
      <c r="A18" t="s">
        <v>7</v>
      </c>
      <c r="B18" t="s">
        <v>51</v>
      </c>
      <c r="C18" t="s">
        <v>52</v>
      </c>
      <c r="D18" t="s">
        <v>61</v>
      </c>
      <c r="E18" t="s">
        <v>38</v>
      </c>
      <c r="F18" t="s">
        <v>54</v>
      </c>
      <c r="G18" t="s">
        <v>46</v>
      </c>
      <c r="H18" s="5">
        <f>SUMIFS(Dsource!$N:$N,Dsource!$K:$K,d.salesmanlob!$E18,Dsource!$M:$M,d.salesmanlob!$M18)</f>
        <v>146857176.64144668</v>
      </c>
      <c r="I18" s="5">
        <f>SUMIFS(TargetSalesBTI!$L:$L,TargetSalesBTI!$P:$P,d.salesmanlob!$M18,TargetSalesBTI!$G:$G,d.salesmanlob!$E18)</f>
        <v>223250000</v>
      </c>
      <c r="J18" s="5">
        <f>SUMIFS(Dsource!$O:$O,Dsource!$K:$K,d.salesmanlob!$E18,Dsource!$M:$M,d.salesmanlob!$M18)</f>
        <v>147614809.1153686</v>
      </c>
      <c r="K18" s="10">
        <f t="shared" si="0"/>
        <v>0.66120855146861635</v>
      </c>
      <c r="L18" s="10">
        <f t="shared" si="1"/>
        <v>5.1589748029250426E-3</v>
      </c>
      <c r="M18" t="s">
        <v>13</v>
      </c>
    </row>
    <row r="19" spans="1:13" x14ac:dyDescent="0.35">
      <c r="A19" t="s">
        <v>7</v>
      </c>
      <c r="B19" t="s">
        <v>51</v>
      </c>
      <c r="C19" t="s">
        <v>52</v>
      </c>
      <c r="D19" t="s">
        <v>62</v>
      </c>
      <c r="E19" t="s">
        <v>42</v>
      </c>
      <c r="F19" t="s">
        <v>63</v>
      </c>
      <c r="G19" t="s">
        <v>47</v>
      </c>
      <c r="H19" s="5">
        <f>SUMIFS(Dsource!$N:$N,Dsource!$K:$K,d.salesmanlob!$E19,Dsource!$M:$M,d.salesmanlob!$M19)</f>
        <v>128796712.27061231</v>
      </c>
      <c r="I19" s="5">
        <f>SUMIFS(TargetSalesBTI!$L:$L,TargetSalesBTI!$P:$P,d.salesmanlob!$M19,TargetSalesBTI!$G:$G,d.salesmanlob!$E19)</f>
        <v>139350000</v>
      </c>
      <c r="J19" s="5">
        <f>SUMIFS(Dsource!$O:$O,Dsource!$K:$K,d.salesmanlob!$E19,Dsource!$M:$M,d.salesmanlob!$M19)</f>
        <v>72345360.336492941</v>
      </c>
      <c r="K19" s="10">
        <f t="shared" si="0"/>
        <v>0.51916297335122308</v>
      </c>
      <c r="L19" s="10">
        <f t="shared" si="1"/>
        <v>-0.43829808182922025</v>
      </c>
      <c r="M19" t="s">
        <v>13</v>
      </c>
    </row>
    <row r="20" spans="1:13" x14ac:dyDescent="0.35">
      <c r="A20" t="s">
        <v>7</v>
      </c>
      <c r="B20" t="s">
        <v>51</v>
      </c>
      <c r="C20" t="s">
        <v>52</v>
      </c>
      <c r="D20" t="s">
        <v>53</v>
      </c>
      <c r="E20" t="s">
        <v>37</v>
      </c>
      <c r="F20" t="s">
        <v>54</v>
      </c>
      <c r="G20" t="s">
        <v>46</v>
      </c>
      <c r="H20" s="5">
        <f>SUMIFS(Dsource!$N:$N,Dsource!$K:$K,d.salesmanlob!$E20,Dsource!$M:$M,d.salesmanlob!$M20)</f>
        <v>391014.38936700003</v>
      </c>
      <c r="I20" s="5">
        <f>SUMIFS(TargetSalesBTI!$L:$L,TargetSalesBTI!$P:$P,d.salesmanlob!$M20,TargetSalesBTI!$G:$G,d.salesmanlob!$E20)</f>
        <v>2650000</v>
      </c>
      <c r="J20" s="5">
        <f>SUMIFS(Dsource!$O:$O,Dsource!$K:$K,d.salesmanlob!$E20,Dsource!$M:$M,d.salesmanlob!$M20)</f>
        <v>26431.53</v>
      </c>
      <c r="K20" s="10">
        <f t="shared" si="0"/>
        <v>9.9741622641509424E-3</v>
      </c>
      <c r="L20" s="10">
        <f t="shared" si="1"/>
        <v>-0.93240266670802296</v>
      </c>
      <c r="M20" t="s">
        <v>17</v>
      </c>
    </row>
    <row r="21" spans="1:13" x14ac:dyDescent="0.35">
      <c r="A21" t="s">
        <v>7</v>
      </c>
      <c r="B21" t="s">
        <v>51</v>
      </c>
      <c r="C21" t="s">
        <v>52</v>
      </c>
      <c r="D21" t="s">
        <v>58</v>
      </c>
      <c r="E21" t="s">
        <v>39</v>
      </c>
      <c r="F21" t="s">
        <v>54</v>
      </c>
      <c r="G21" t="s">
        <v>46</v>
      </c>
      <c r="H21" s="5">
        <f>SUMIFS(Dsource!$N:$N,Dsource!$K:$K,d.salesmanlob!$E21,Dsource!$M:$M,d.salesmanlob!$M21)</f>
        <v>311411.3819793333</v>
      </c>
      <c r="I21" s="5">
        <f>SUMIFS(TargetSalesBTI!$L:$L,TargetSalesBTI!$P:$P,d.salesmanlob!$M21,TargetSalesBTI!$G:$G,d.salesmanlob!$E21)</f>
        <v>650000</v>
      </c>
      <c r="J21" s="5">
        <f>SUMIFS(Dsource!$O:$O,Dsource!$K:$K,d.salesmanlob!$E21,Dsource!$M:$M,d.salesmanlob!$M21)</f>
        <v>44053.15</v>
      </c>
      <c r="K21" s="10">
        <f t="shared" si="0"/>
        <v>6.7774076923076923E-2</v>
      </c>
      <c r="L21" s="10">
        <f t="shared" si="1"/>
        <v>-0.85853712308137931</v>
      </c>
      <c r="M21" t="s">
        <v>17</v>
      </c>
    </row>
    <row r="22" spans="1:13" x14ac:dyDescent="0.35">
      <c r="A22" t="s">
        <v>7</v>
      </c>
      <c r="B22" t="s">
        <v>51</v>
      </c>
      <c r="C22" t="s">
        <v>52</v>
      </c>
      <c r="D22" t="s">
        <v>59</v>
      </c>
      <c r="E22" t="s">
        <v>41</v>
      </c>
      <c r="F22" t="s">
        <v>54</v>
      </c>
      <c r="G22" t="s">
        <v>46</v>
      </c>
      <c r="H22" s="5">
        <f>SUMIFS(Dsource!$N:$N,Dsource!$K:$K,d.salesmanlob!$E22,Dsource!$M:$M,d.salesmanlob!$M22)</f>
        <v>326828.7823413334</v>
      </c>
      <c r="I22" s="5">
        <f>SUMIFS(TargetSalesBTI!$L:$L,TargetSalesBTI!$P:$P,d.salesmanlob!$M22,TargetSalesBTI!$G:$G,d.salesmanlob!$E22)</f>
        <v>650000</v>
      </c>
      <c r="J22" s="5">
        <f>SUMIFS(Dsource!$O:$O,Dsource!$K:$K,d.salesmanlob!$E22,Dsource!$M:$M,d.salesmanlob!$M22)</f>
        <v>26431.53</v>
      </c>
      <c r="K22" s="10">
        <f t="shared" si="0"/>
        <v>4.0663892307692309E-2</v>
      </c>
      <c r="L22" s="10">
        <f t="shared" si="1"/>
        <v>-0.91912728796206378</v>
      </c>
      <c r="M22" t="s">
        <v>17</v>
      </c>
    </row>
    <row r="23" spans="1:13" x14ac:dyDescent="0.35">
      <c r="A23" t="s">
        <v>7</v>
      </c>
      <c r="B23" t="s">
        <v>51</v>
      </c>
      <c r="C23" t="s">
        <v>52</v>
      </c>
      <c r="D23" t="s">
        <v>60</v>
      </c>
      <c r="E23" t="s">
        <v>40</v>
      </c>
      <c r="F23" t="s">
        <v>54</v>
      </c>
      <c r="G23" t="s">
        <v>46</v>
      </c>
      <c r="H23" s="5">
        <f>SUMIFS(Dsource!$N:$N,Dsource!$K:$K,d.salesmanlob!$E23,Dsource!$M:$M,d.salesmanlob!$M23)</f>
        <v>188888.86666666667</v>
      </c>
      <c r="I23" s="5">
        <f>SUMIFS(TargetSalesBTI!$L:$L,TargetSalesBTI!$P:$P,d.salesmanlob!$M23,TargetSalesBTI!$G:$G,d.salesmanlob!$E23)</f>
        <v>650000</v>
      </c>
      <c r="J23" s="5">
        <f>SUMIFS(Dsource!$O:$O,Dsource!$K:$K,d.salesmanlob!$E23,Dsource!$M:$M,d.salesmanlob!$M23)</f>
        <v>26431.53</v>
      </c>
      <c r="K23" s="10">
        <f t="shared" si="0"/>
        <v>4.0663892307692309E-2</v>
      </c>
      <c r="L23" s="10">
        <f t="shared" si="1"/>
        <v>-0.86006835412568872</v>
      </c>
      <c r="M23" t="s">
        <v>17</v>
      </c>
    </row>
    <row r="24" spans="1:13" x14ac:dyDescent="0.35">
      <c r="A24" t="s">
        <v>7</v>
      </c>
      <c r="B24" t="s">
        <v>51</v>
      </c>
      <c r="C24" t="s">
        <v>52</v>
      </c>
      <c r="D24" t="s">
        <v>61</v>
      </c>
      <c r="E24" t="s">
        <v>38</v>
      </c>
      <c r="F24" t="s">
        <v>54</v>
      </c>
      <c r="G24" t="s">
        <v>46</v>
      </c>
      <c r="H24" s="5">
        <f>SUMIFS(Dsource!$N:$N,Dsource!$K:$K,d.salesmanlob!$E24,Dsource!$M:$M,d.salesmanlob!$M24)</f>
        <v>56156.146666666667</v>
      </c>
      <c r="I24" s="5">
        <f>SUMIFS(TargetSalesBTI!$L:$L,TargetSalesBTI!$P:$P,d.salesmanlob!$M24,TargetSalesBTI!$G:$G,d.salesmanlob!$E24)</f>
        <v>650000</v>
      </c>
      <c r="J24" s="5">
        <f>SUMIFS(Dsource!$O:$O,Dsource!$K:$K,d.salesmanlob!$E24,Dsource!$M:$M,d.salesmanlob!$M24)</f>
        <v>0</v>
      </c>
      <c r="K24" s="10">
        <f t="shared" si="0"/>
        <v>0</v>
      </c>
      <c r="L24" s="10">
        <f t="shared" si="1"/>
        <v>-1</v>
      </c>
      <c r="M24" t="s">
        <v>17</v>
      </c>
    </row>
    <row r="25" spans="1:13" x14ac:dyDescent="0.35">
      <c r="A25" t="s">
        <v>7</v>
      </c>
      <c r="B25" t="s">
        <v>51</v>
      </c>
      <c r="C25" t="s">
        <v>52</v>
      </c>
      <c r="D25" t="s">
        <v>62</v>
      </c>
      <c r="E25" t="s">
        <v>42</v>
      </c>
      <c r="F25" t="s">
        <v>63</v>
      </c>
      <c r="G25" t="s">
        <v>47</v>
      </c>
      <c r="H25" s="5">
        <f>SUMIFS(Dsource!$N:$N,Dsource!$K:$K,d.salesmanlob!$E25,Dsource!$M:$M,d.salesmanlob!$M25)</f>
        <v>336936.90585433331</v>
      </c>
      <c r="I25" s="5">
        <f>SUMIFS(TargetSalesBTI!$L:$L,TargetSalesBTI!$P:$P,d.salesmanlob!$M25,TargetSalesBTI!$G:$G,d.salesmanlob!$E25)</f>
        <v>350000</v>
      </c>
      <c r="J25" s="5">
        <f>SUMIFS(Dsource!$O:$O,Dsource!$K:$K,d.salesmanlob!$E25,Dsource!$M:$M,d.salesmanlob!$M25)</f>
        <v>52863.06</v>
      </c>
      <c r="K25" s="10">
        <f t="shared" si="0"/>
        <v>0.15103731428571429</v>
      </c>
      <c r="L25" s="10">
        <f t="shared" si="1"/>
        <v>-0.843106946489103</v>
      </c>
      <c r="M25" t="s">
        <v>17</v>
      </c>
    </row>
    <row r="26" spans="1:13" x14ac:dyDescent="0.35">
      <c r="A26" t="s">
        <v>7</v>
      </c>
      <c r="B26" t="s">
        <v>51</v>
      </c>
      <c r="C26" t="s">
        <v>52</v>
      </c>
      <c r="D26" t="s">
        <v>53</v>
      </c>
      <c r="E26" t="s">
        <v>37</v>
      </c>
      <c r="F26" t="s">
        <v>54</v>
      </c>
      <c r="G26" t="s">
        <v>46</v>
      </c>
      <c r="H26" s="5">
        <f>SUMIFS(Dsource!$N:$N,Dsource!$K:$K,d.salesmanlob!$E26,Dsource!$M:$M,d.salesmanlob!$M26)</f>
        <v>8378833.0730539998</v>
      </c>
      <c r="I26" s="5">
        <f>SUMIFS(TargetSalesBTI!$L:$L,TargetSalesBTI!$P:$P,d.salesmanlob!$M26,TargetSalesBTI!$G:$G,d.salesmanlob!$E26)</f>
        <v>10500000</v>
      </c>
      <c r="J26" s="5">
        <f>SUMIFS(Dsource!$O:$O,Dsource!$K:$K,d.salesmanlob!$E26,Dsource!$M:$M,d.salesmanlob!$M26)</f>
        <v>5325089.0061189998</v>
      </c>
      <c r="K26" s="10">
        <f t="shared" si="0"/>
        <v>0.50715133391609524</v>
      </c>
      <c r="L26" s="10">
        <f t="shared" si="1"/>
        <v>-0.36445935135713847</v>
      </c>
      <c r="M26" t="s">
        <v>16</v>
      </c>
    </row>
    <row r="27" spans="1:13" x14ac:dyDescent="0.35">
      <c r="A27" t="s">
        <v>7</v>
      </c>
      <c r="B27" t="s">
        <v>51</v>
      </c>
      <c r="C27" t="s">
        <v>52</v>
      </c>
      <c r="D27" t="s">
        <v>58</v>
      </c>
      <c r="E27" t="s">
        <v>39</v>
      </c>
      <c r="F27" t="s">
        <v>54</v>
      </c>
      <c r="G27" t="s">
        <v>46</v>
      </c>
      <c r="H27" s="5">
        <f>SUMIFS(Dsource!$N:$N,Dsource!$K:$K,d.salesmanlob!$E27,Dsource!$M:$M,d.salesmanlob!$M27)</f>
        <v>5469917.8278883323</v>
      </c>
      <c r="I27" s="5">
        <f>SUMIFS(TargetSalesBTI!$L:$L,TargetSalesBTI!$P:$P,d.salesmanlob!$M27,TargetSalesBTI!$G:$G,d.salesmanlob!$E27)</f>
        <v>4800000</v>
      </c>
      <c r="J27" s="5">
        <f>SUMIFS(Dsource!$O:$O,Dsource!$K:$K,d.salesmanlob!$E27,Dsource!$M:$M,d.salesmanlob!$M27)</f>
        <v>2190591.781436</v>
      </c>
      <c r="K27" s="10">
        <f t="shared" si="0"/>
        <v>0.45637328779916669</v>
      </c>
      <c r="L27" s="10">
        <f t="shared" si="1"/>
        <v>-0.59952016641506289</v>
      </c>
      <c r="M27" t="s">
        <v>16</v>
      </c>
    </row>
    <row r="28" spans="1:13" x14ac:dyDescent="0.35">
      <c r="A28" t="s">
        <v>7</v>
      </c>
      <c r="B28" t="s">
        <v>51</v>
      </c>
      <c r="C28" t="s">
        <v>52</v>
      </c>
      <c r="D28" t="s">
        <v>59</v>
      </c>
      <c r="E28" t="s">
        <v>41</v>
      </c>
      <c r="F28" t="s">
        <v>54</v>
      </c>
      <c r="G28" t="s">
        <v>46</v>
      </c>
      <c r="H28" s="5">
        <f>SUMIFS(Dsource!$N:$N,Dsource!$K:$K,d.salesmanlob!$E28,Dsource!$M:$M,d.salesmanlob!$M28)</f>
        <v>4554895.5633516684</v>
      </c>
      <c r="I28" s="5">
        <f>SUMIFS(TargetSalesBTI!$L:$L,TargetSalesBTI!$P:$P,d.salesmanlob!$M28,TargetSalesBTI!$G:$G,d.salesmanlob!$E28)</f>
        <v>2986000</v>
      </c>
      <c r="J28" s="5">
        <f>SUMIFS(Dsource!$O:$O,Dsource!$K:$K,d.salesmanlob!$E28,Dsource!$M:$M,d.salesmanlob!$M28)</f>
        <v>2091312.5367529998</v>
      </c>
      <c r="K28" s="10">
        <f t="shared" si="0"/>
        <v>0.70037258431111848</v>
      </c>
      <c r="L28" s="10">
        <f t="shared" si="1"/>
        <v>-0.54086487655621873</v>
      </c>
      <c r="M28" t="s">
        <v>16</v>
      </c>
    </row>
    <row r="29" spans="1:13" x14ac:dyDescent="0.35">
      <c r="A29" t="s">
        <v>7</v>
      </c>
      <c r="B29" t="s">
        <v>51</v>
      </c>
      <c r="C29" t="s">
        <v>52</v>
      </c>
      <c r="D29" t="s">
        <v>60</v>
      </c>
      <c r="E29" t="s">
        <v>40</v>
      </c>
      <c r="F29" t="s">
        <v>54</v>
      </c>
      <c r="G29" t="s">
        <v>46</v>
      </c>
      <c r="H29" s="5">
        <f>SUMIFS(Dsource!$N:$N,Dsource!$K:$K,d.salesmanlob!$E29,Dsource!$M:$M,d.salesmanlob!$M29)</f>
        <v>4595218.0902873324</v>
      </c>
      <c r="I29" s="5">
        <f>SUMIFS(TargetSalesBTI!$L:$L,TargetSalesBTI!$P:$P,d.salesmanlob!$M29,TargetSalesBTI!$G:$G,d.salesmanlob!$E29)</f>
        <v>5000000</v>
      </c>
      <c r="J29" s="5">
        <f>SUMIFS(Dsource!$O:$O,Dsource!$K:$K,d.salesmanlob!$E29,Dsource!$M:$M,d.salesmanlob!$M29)</f>
        <v>3231790.8397190012</v>
      </c>
      <c r="K29" s="10">
        <f t="shared" si="0"/>
        <v>0.64635816794380019</v>
      </c>
      <c r="L29" s="10">
        <f t="shared" si="1"/>
        <v>-0.29670566745246207</v>
      </c>
      <c r="M29" t="s">
        <v>16</v>
      </c>
    </row>
    <row r="30" spans="1:13" x14ac:dyDescent="0.35">
      <c r="A30" t="s">
        <v>7</v>
      </c>
      <c r="B30" t="s">
        <v>51</v>
      </c>
      <c r="C30" t="s">
        <v>52</v>
      </c>
      <c r="D30" t="s">
        <v>61</v>
      </c>
      <c r="E30" t="s">
        <v>38</v>
      </c>
      <c r="F30" t="s">
        <v>54</v>
      </c>
      <c r="G30" t="s">
        <v>46</v>
      </c>
      <c r="H30" s="5">
        <f>SUMIFS(Dsource!$N:$N,Dsource!$K:$K,d.salesmanlob!$E30,Dsource!$M:$M,d.salesmanlob!$M30)</f>
        <v>2079990.8771713329</v>
      </c>
      <c r="I30" s="5">
        <f>SUMIFS(TargetSalesBTI!$L:$L,TargetSalesBTI!$P:$P,d.salesmanlob!$M30,TargetSalesBTI!$G:$G,d.salesmanlob!$E30)</f>
        <v>3300000</v>
      </c>
      <c r="J30" s="5">
        <f>SUMIFS(Dsource!$O:$O,Dsource!$K:$K,d.salesmanlob!$E30,Dsource!$M:$M,d.salesmanlob!$M30)</f>
        <v>1376262.0814370001</v>
      </c>
      <c r="K30" s="10">
        <f t="shared" si="0"/>
        <v>0.41704911558696972</v>
      </c>
      <c r="L30" s="10">
        <f t="shared" si="1"/>
        <v>-0.33833263571394279</v>
      </c>
      <c r="M30" t="s">
        <v>16</v>
      </c>
    </row>
    <row r="31" spans="1:13" x14ac:dyDescent="0.35">
      <c r="A31" t="s">
        <v>7</v>
      </c>
      <c r="B31" t="s">
        <v>51</v>
      </c>
      <c r="C31" t="s">
        <v>52</v>
      </c>
      <c r="D31" t="s">
        <v>62</v>
      </c>
      <c r="E31" t="s">
        <v>42</v>
      </c>
      <c r="F31" t="s">
        <v>63</v>
      </c>
      <c r="G31" t="s">
        <v>47</v>
      </c>
      <c r="H31" s="5">
        <f>SUMIFS(Dsource!$N:$N,Dsource!$K:$K,d.salesmanlob!$E31,Dsource!$M:$M,d.salesmanlob!$M31)</f>
        <v>3777961.3344606669</v>
      </c>
      <c r="I31" s="5">
        <f>SUMIFS(TargetSalesBTI!$L:$L,TargetSalesBTI!$P:$P,d.salesmanlob!$M31,TargetSalesBTI!$G:$G,d.salesmanlob!$E31)</f>
        <v>3950000</v>
      </c>
      <c r="J31" s="5">
        <f>SUMIFS(Dsource!$O:$O,Dsource!$K:$K,d.salesmanlob!$E31,Dsource!$M:$M,d.salesmanlob!$M31)</f>
        <v>1844347.5872879997</v>
      </c>
      <c r="K31" s="10">
        <f t="shared" si="0"/>
        <v>0.46692343981974677</v>
      </c>
      <c r="L31" s="10">
        <f t="shared" si="1"/>
        <v>-0.5118140647801801</v>
      </c>
      <c r="M31" t="s">
        <v>16</v>
      </c>
    </row>
    <row r="32" spans="1:13" x14ac:dyDescent="0.35">
      <c r="A32" t="s">
        <v>7</v>
      </c>
      <c r="B32" t="s">
        <v>51</v>
      </c>
      <c r="C32" t="s">
        <v>52</v>
      </c>
      <c r="D32" t="s">
        <v>53</v>
      </c>
      <c r="E32" t="s">
        <v>37</v>
      </c>
      <c r="F32" t="s">
        <v>54</v>
      </c>
      <c r="G32" t="s">
        <v>46</v>
      </c>
      <c r="H32" s="5">
        <f>SUMIFS(Dsource!$N:$N,Dsource!$K:$K,d.salesmanlob!$E32,Dsource!$M:$M,d.salesmanlob!$M32)</f>
        <v>5839882.913333334</v>
      </c>
      <c r="I32" s="5">
        <f>H32/SUMIF($E$32:$E$49,$E32,$H$32:$H$49)*SUMIFS(TargetSalesBTI!$L:$L,TargetSalesBTI!$G:$G,d.salesmanlob!$E32,TargetSalesBTI!$P:$P,"OTHERS")</f>
        <v>2628719.3902504952</v>
      </c>
      <c r="J32" s="5">
        <f>SUMIFS(Dsource!$O:$O,Dsource!$K:$K,d.salesmanlob!$E32,Dsource!$M:$M,d.salesmanlob!$M32)</f>
        <v>4417827.6300000008</v>
      </c>
      <c r="K32" s="10">
        <f t="shared" si="0"/>
        <v>1.6806006933965738</v>
      </c>
      <c r="L32" s="10">
        <f t="shared" si="1"/>
        <v>-0.24350749911210834</v>
      </c>
      <c r="M32" t="s">
        <v>18</v>
      </c>
    </row>
    <row r="33" spans="1:13" x14ac:dyDescent="0.35">
      <c r="A33" t="s">
        <v>7</v>
      </c>
      <c r="B33" t="s">
        <v>51</v>
      </c>
      <c r="C33" t="s">
        <v>52</v>
      </c>
      <c r="D33" t="s">
        <v>58</v>
      </c>
      <c r="E33" t="s">
        <v>39</v>
      </c>
      <c r="F33" t="s">
        <v>54</v>
      </c>
      <c r="G33" t="s">
        <v>46</v>
      </c>
      <c r="H33" s="5">
        <f>SUMIFS(Dsource!$N:$N,Dsource!$K:$K,d.salesmanlob!$E33,Dsource!$M:$M,d.salesmanlob!$M33)</f>
        <v>5808490.5133333327</v>
      </c>
      <c r="I33" s="5">
        <f>H33/SUMIF($E$32:$E$49,$E33,$H$32:$H$49)*SUMIFS(TargetSalesBTI!$L:$L,TargetSalesBTI!$G:$G,d.salesmanlob!$E33,TargetSalesBTI!$P:$P,"OTHERS")</f>
        <v>3099936.7194973021</v>
      </c>
      <c r="J33" s="5">
        <f>SUMIFS(Dsource!$O:$O,Dsource!$K:$K,d.salesmanlob!$E33,Dsource!$M:$M,d.salesmanlob!$M33)</f>
        <v>5628573.4999999991</v>
      </c>
      <c r="K33" s="10">
        <f t="shared" si="0"/>
        <v>1.8157059350917173</v>
      </c>
      <c r="L33" s="10">
        <f t="shared" si="1"/>
        <v>-3.0974831226862842E-2</v>
      </c>
      <c r="M33" t="s">
        <v>18</v>
      </c>
    </row>
    <row r="34" spans="1:13" x14ac:dyDescent="0.35">
      <c r="A34" t="s">
        <v>7</v>
      </c>
      <c r="B34" t="s">
        <v>51</v>
      </c>
      <c r="C34" t="s">
        <v>52</v>
      </c>
      <c r="D34" t="s">
        <v>59</v>
      </c>
      <c r="E34" t="s">
        <v>41</v>
      </c>
      <c r="F34" t="s">
        <v>54</v>
      </c>
      <c r="G34" t="s">
        <v>46</v>
      </c>
      <c r="H34" s="5">
        <f>SUMIFS(Dsource!$N:$N,Dsource!$K:$K,d.salesmanlob!$E34,Dsource!$M:$M,d.salesmanlob!$M34)</f>
        <v>7475176.4466666654</v>
      </c>
      <c r="I34" s="5">
        <f>H34/SUMIF($E$32:$E$49,$E34,$H$32:$H$49)*SUMIFS(TargetSalesBTI!$L:$L,TargetSalesBTI!$G:$G,d.salesmanlob!$E34,TargetSalesBTI!$P:$P,"OTHERS")</f>
        <v>5217809.9392396184</v>
      </c>
      <c r="J34" s="5">
        <f>SUMIFS(Dsource!$O:$O,Dsource!$K:$K,d.salesmanlob!$E34,Dsource!$M:$M,d.salesmanlob!$M34)</f>
        <v>3434582.430000002</v>
      </c>
      <c r="K34" s="10">
        <f t="shared" si="0"/>
        <v>0.65824214948322113</v>
      </c>
      <c r="L34" s="10">
        <f t="shared" si="1"/>
        <v>-0.54053493526142082</v>
      </c>
      <c r="M34" t="s">
        <v>18</v>
      </c>
    </row>
    <row r="35" spans="1:13" x14ac:dyDescent="0.35">
      <c r="A35" t="s">
        <v>7</v>
      </c>
      <c r="B35" t="s">
        <v>51</v>
      </c>
      <c r="C35" t="s">
        <v>52</v>
      </c>
      <c r="D35" t="s">
        <v>60</v>
      </c>
      <c r="E35" t="s">
        <v>40</v>
      </c>
      <c r="F35" t="s">
        <v>54</v>
      </c>
      <c r="G35" t="s">
        <v>46</v>
      </c>
      <c r="H35" s="5">
        <f>SUMIFS(Dsource!$N:$N,Dsource!$K:$K,d.salesmanlob!$E35,Dsource!$M:$M,d.salesmanlob!$M35)</f>
        <v>3204633.6199999992</v>
      </c>
      <c r="I35" s="5">
        <f>H35/SUMIF($E$32:$E$49,$E35,$H$32:$H$49)*SUMIFS(TargetSalesBTI!$L:$L,TargetSalesBTI!$G:$G,d.salesmanlob!$E35,TargetSalesBTI!$P:$P,"OTHERS")</f>
        <v>1171519.896442947</v>
      </c>
      <c r="J35" s="5">
        <f>SUMIFS(Dsource!$O:$O,Dsource!$K:$K,d.salesmanlob!$E35,Dsource!$M:$M,d.salesmanlob!$M35)</f>
        <v>3264493.4400000013</v>
      </c>
      <c r="K35" s="10">
        <f t="shared" si="0"/>
        <v>2.7865454525457838</v>
      </c>
      <c r="L35" s="10">
        <f t="shared" si="1"/>
        <v>1.867914622951572E-2</v>
      </c>
      <c r="M35" t="s">
        <v>18</v>
      </c>
    </row>
    <row r="36" spans="1:13" x14ac:dyDescent="0.35">
      <c r="A36" t="s">
        <v>7</v>
      </c>
      <c r="B36" t="s">
        <v>51</v>
      </c>
      <c r="C36" t="s">
        <v>52</v>
      </c>
      <c r="D36" t="s">
        <v>61</v>
      </c>
      <c r="E36" t="s">
        <v>38</v>
      </c>
      <c r="F36" t="s">
        <v>54</v>
      </c>
      <c r="G36" t="s">
        <v>46</v>
      </c>
      <c r="H36" s="5">
        <f>SUMIFS(Dsource!$N:$N,Dsource!$K:$K,d.salesmanlob!$E36,Dsource!$M:$M,d.salesmanlob!$M36)</f>
        <v>2078926.8066666666</v>
      </c>
      <c r="I36" s="5">
        <f>H36/SUMIF($E$32:$E$49,$E36,$H$32:$H$49)*SUMIFS(TargetSalesBTI!$L:$L,TargetSalesBTI!$G:$G,d.salesmanlob!$E36,TargetSalesBTI!$P:$P,"OTHERS")</f>
        <v>886000</v>
      </c>
      <c r="J36" s="5">
        <f>SUMIFS(Dsource!$O:$O,Dsource!$K:$K,d.salesmanlob!$E36,Dsource!$M:$M,d.salesmanlob!$M36)</f>
        <v>1644965.5500000005</v>
      </c>
      <c r="K36" s="10">
        <f t="shared" si="0"/>
        <v>1.85662025959368</v>
      </c>
      <c r="L36" s="10">
        <f t="shared" si="1"/>
        <v>-0.20874292220151602</v>
      </c>
      <c r="M36" t="s">
        <v>18</v>
      </c>
    </row>
    <row r="37" spans="1:13" x14ac:dyDescent="0.35">
      <c r="A37" t="s">
        <v>7</v>
      </c>
      <c r="B37" t="s">
        <v>51</v>
      </c>
      <c r="C37" t="s">
        <v>52</v>
      </c>
      <c r="D37" t="s">
        <v>62</v>
      </c>
      <c r="E37" t="s">
        <v>42</v>
      </c>
      <c r="F37" t="s">
        <v>63</v>
      </c>
      <c r="G37" t="s">
        <v>47</v>
      </c>
      <c r="H37" s="5">
        <f>SUMIFS(Dsource!$N:$N,Dsource!$K:$K,d.salesmanlob!$E37,Dsource!$M:$M,d.salesmanlob!$M37)</f>
        <v>5118219.9166666679</v>
      </c>
      <c r="I37" s="5">
        <f>H37/SUMIF($E$32:$E$49,$E37,$H$32:$H$49)*SUMIFS(TargetSalesBTI!$L:$L,TargetSalesBTI!$G:$G,d.salesmanlob!$E37,TargetSalesBTI!$P:$P,"OTHERS")</f>
        <v>775716.24059568404</v>
      </c>
      <c r="J37" s="5">
        <f>SUMIFS(Dsource!$O:$O,Dsource!$K:$K,d.salesmanlob!$E37,Dsource!$M:$M,d.salesmanlob!$M37)</f>
        <v>4638888.8100000015</v>
      </c>
      <c r="K37" s="10">
        <f t="shared" si="0"/>
        <v>5.9801362498711255</v>
      </c>
      <c r="L37" s="10">
        <f t="shared" si="1"/>
        <v>-9.3651916969374693E-2</v>
      </c>
      <c r="M37" t="s">
        <v>18</v>
      </c>
    </row>
    <row r="38" spans="1:13" x14ac:dyDescent="0.35">
      <c r="A38" t="s">
        <v>7</v>
      </c>
      <c r="B38" t="s">
        <v>51</v>
      </c>
      <c r="C38" t="s">
        <v>52</v>
      </c>
      <c r="D38" t="s">
        <v>53</v>
      </c>
      <c r="E38" t="s">
        <v>37</v>
      </c>
      <c r="F38" t="s">
        <v>54</v>
      </c>
      <c r="G38" t="s">
        <v>46</v>
      </c>
      <c r="H38" s="5">
        <f>SUMIFS(Dsource!$N:$N,Dsource!$K:$K,d.salesmanlob!$E38,Dsource!$M:$M,d.salesmanlob!$M38)</f>
        <v>161081.04999999999</v>
      </c>
      <c r="I38" s="5">
        <f>H38/SUMIF($E$32:$E$49,$E38,$H$32:$H$49)*SUMIFS(TargetSalesBTI!$L:$L,TargetSalesBTI!$G:$G,d.salesmanlob!$E38,TargetSalesBTI!$P:$P,"OTHERS")</f>
        <v>72507.7687037422</v>
      </c>
      <c r="J38" s="5">
        <f>SUMIFS(Dsource!$O:$O,Dsource!$K:$K,d.salesmanlob!$E38,Dsource!$M:$M,d.salesmanlob!$M38)</f>
        <v>108468.40000000001</v>
      </c>
      <c r="K38" s="10">
        <f t="shared" si="0"/>
        <v>1.4959555636470971</v>
      </c>
      <c r="L38" s="10">
        <f t="shared" si="1"/>
        <v>-0.32662221906301192</v>
      </c>
      <c r="M38" t="s">
        <v>19</v>
      </c>
    </row>
    <row r="39" spans="1:13" x14ac:dyDescent="0.35">
      <c r="A39" t="s">
        <v>7</v>
      </c>
      <c r="B39" t="s">
        <v>51</v>
      </c>
      <c r="C39" t="s">
        <v>52</v>
      </c>
      <c r="D39" t="s">
        <v>58</v>
      </c>
      <c r="E39" t="s">
        <v>39</v>
      </c>
      <c r="F39" t="s">
        <v>54</v>
      </c>
      <c r="G39" t="s">
        <v>46</v>
      </c>
      <c r="H39" s="5">
        <f>SUMIFS(Dsource!$N:$N,Dsource!$K:$K,d.salesmanlob!$E39,Dsource!$M:$M,d.salesmanlob!$M39)</f>
        <v>161260.62999999998</v>
      </c>
      <c r="I39" s="5">
        <f>H39/SUMIF($E$32:$E$49,$E39,$H$32:$H$49)*SUMIFS(TargetSalesBTI!$L:$L,TargetSalesBTI!$G:$G,d.salesmanlob!$E39,TargetSalesBTI!$P:$P,"OTHERS")</f>
        <v>86063.280502698195</v>
      </c>
      <c r="J39" s="5">
        <f>SUMIFS(Dsource!$O:$O,Dsource!$K:$K,d.salesmanlob!$E39,Dsource!$M:$M,d.salesmanlob!$M39)</f>
        <v>13558.55</v>
      </c>
      <c r="K39" s="10">
        <f t="shared" si="0"/>
        <v>0.15754163588471301</v>
      </c>
      <c r="L39" s="10">
        <f t="shared" si="1"/>
        <v>-0.91592151165476654</v>
      </c>
      <c r="M39" t="s">
        <v>19</v>
      </c>
    </row>
    <row r="40" spans="1:13" x14ac:dyDescent="0.35">
      <c r="A40" t="s">
        <v>7</v>
      </c>
      <c r="B40" t="s">
        <v>51</v>
      </c>
      <c r="C40" t="s">
        <v>52</v>
      </c>
      <c r="D40" t="s">
        <v>59</v>
      </c>
      <c r="E40" t="s">
        <v>41</v>
      </c>
      <c r="F40" t="s">
        <v>54</v>
      </c>
      <c r="G40" t="s">
        <v>46</v>
      </c>
      <c r="H40" s="5">
        <f>SUMIFS(Dsource!$N:$N,Dsource!$K:$K,d.salesmanlob!$E40,Dsource!$M:$M,d.salesmanlob!$M40)</f>
        <v>117747.71666666667</v>
      </c>
      <c r="I40" s="5">
        <f>H40/SUMIF($E$32:$E$49,$E40,$H$32:$H$49)*SUMIFS(TargetSalesBTI!$L:$L,TargetSalesBTI!$G:$G,d.salesmanlob!$E40,TargetSalesBTI!$P:$P,"OTHERS")</f>
        <v>82190.060760381224</v>
      </c>
      <c r="J40" s="5">
        <f>SUMIFS(Dsource!$O:$O,Dsource!$K:$K,d.salesmanlob!$E40,Dsource!$M:$M,d.salesmanlob!$M40)</f>
        <v>40675.649999999994</v>
      </c>
      <c r="K40" s="10">
        <f t="shared" si="0"/>
        <v>0.49489743192411928</v>
      </c>
      <c r="L40" s="10">
        <f t="shared" si="1"/>
        <v>-0.65455253697063909</v>
      </c>
      <c r="M40" t="s">
        <v>19</v>
      </c>
    </row>
    <row r="41" spans="1:13" x14ac:dyDescent="0.35">
      <c r="A41" t="s">
        <v>7</v>
      </c>
      <c r="B41" t="s">
        <v>51</v>
      </c>
      <c r="C41" t="s">
        <v>52</v>
      </c>
      <c r="D41" t="s">
        <v>60</v>
      </c>
      <c r="E41" t="s">
        <v>40</v>
      </c>
      <c r="F41" t="s">
        <v>54</v>
      </c>
      <c r="G41" t="s">
        <v>46</v>
      </c>
      <c r="H41" s="5">
        <f>SUMIFS(Dsource!$N:$N,Dsource!$K:$K,d.salesmanlob!$E41,Dsource!$M:$M,d.salesmanlob!$M41)</f>
        <v>39609.593333333331</v>
      </c>
      <c r="I41" s="5">
        <f>H41/SUMIF($E$32:$E$49,$E41,$H$32:$H$49)*SUMIFS(TargetSalesBTI!$L:$L,TargetSalesBTI!$G:$G,d.salesmanlob!$E41,TargetSalesBTI!$P:$P,"OTHERS")</f>
        <v>14480.103557053089</v>
      </c>
      <c r="J41" s="5">
        <f>SUMIFS(Dsource!$O:$O,Dsource!$K:$K,d.salesmanlob!$E41,Dsource!$M:$M,d.salesmanlob!$M41)</f>
        <v>54234.2</v>
      </c>
      <c r="K41" s="10">
        <f t="shared" si="0"/>
        <v>3.7454290148072285</v>
      </c>
      <c r="L41" s="10">
        <f t="shared" si="1"/>
        <v>0.36921880372751459</v>
      </c>
      <c r="M41" t="s">
        <v>19</v>
      </c>
    </row>
    <row r="42" spans="1:13" x14ac:dyDescent="0.35">
      <c r="A42" t="s">
        <v>7</v>
      </c>
      <c r="B42" t="s">
        <v>51</v>
      </c>
      <c r="C42" t="s">
        <v>52</v>
      </c>
      <c r="D42" t="s">
        <v>61</v>
      </c>
      <c r="E42" t="s">
        <v>38</v>
      </c>
      <c r="F42" t="s">
        <v>54</v>
      </c>
      <c r="G42" t="s">
        <v>46</v>
      </c>
      <c r="H42" s="5">
        <f>SUMIFS(Dsource!$N:$N,Dsource!$K:$K,d.salesmanlob!$E42,Dsource!$M:$M,d.salesmanlob!$M42)</f>
        <v>0</v>
      </c>
      <c r="I42" s="5">
        <f>H42/SUMIF($E$32:$E$49,$E42,$H$32:$H$49)*SUMIFS(TargetSalesBTI!$L:$L,TargetSalesBTI!$G:$G,d.salesmanlob!$E42,TargetSalesBTI!$P:$P,"OTHERS")</f>
        <v>0</v>
      </c>
      <c r="J42" s="5">
        <f>SUMIFS(Dsource!$O:$O,Dsource!$K:$K,d.salesmanlob!$E42,Dsource!$M:$M,d.salesmanlob!$M42)</f>
        <v>13558.55</v>
      </c>
      <c r="K42" s="10">
        <f t="shared" si="0"/>
        <v>0</v>
      </c>
      <c r="L42" s="10">
        <f t="shared" si="1"/>
        <v>0</v>
      </c>
      <c r="M42" t="s">
        <v>19</v>
      </c>
    </row>
    <row r="43" spans="1:13" x14ac:dyDescent="0.35">
      <c r="A43" t="s">
        <v>7</v>
      </c>
      <c r="B43" t="s">
        <v>51</v>
      </c>
      <c r="C43" t="s">
        <v>52</v>
      </c>
      <c r="D43" t="s">
        <v>62</v>
      </c>
      <c r="E43" t="s">
        <v>42</v>
      </c>
      <c r="F43" t="s">
        <v>63</v>
      </c>
      <c r="G43" t="s">
        <v>47</v>
      </c>
      <c r="H43" s="5">
        <f>SUMIFS(Dsource!$N:$N,Dsource!$K:$K,d.salesmanlob!$E43,Dsource!$M:$M,d.salesmanlob!$M43)</f>
        <v>67852.83</v>
      </c>
      <c r="I43" s="5">
        <f>H43/SUMIF($E$32:$E$49,$E43,$H$32:$H$49)*SUMIFS(TargetSalesBTI!$L:$L,TargetSalesBTI!$G:$G,d.salesmanlob!$E43,TargetSalesBTI!$P:$P,"OTHERS")</f>
        <v>10283.759404315952</v>
      </c>
      <c r="J43" s="5">
        <f>SUMIFS(Dsource!$O:$O,Dsource!$K:$K,d.salesmanlob!$E43,Dsource!$M:$M,d.salesmanlob!$M43)</f>
        <v>54234.2</v>
      </c>
      <c r="K43" s="10">
        <f t="shared" si="0"/>
        <v>5.2737717665038577</v>
      </c>
      <c r="L43" s="10">
        <f t="shared" si="1"/>
        <v>-0.20070835660060171</v>
      </c>
      <c r="M43" t="s">
        <v>19</v>
      </c>
    </row>
    <row r="44" spans="1:13" x14ac:dyDescent="0.35">
      <c r="A44" t="s">
        <v>7</v>
      </c>
      <c r="B44" t="s">
        <v>51</v>
      </c>
      <c r="C44" t="s">
        <v>52</v>
      </c>
      <c r="D44" t="s">
        <v>53</v>
      </c>
      <c r="E44" t="s">
        <v>37</v>
      </c>
      <c r="F44" t="s">
        <v>54</v>
      </c>
      <c r="G44" t="s">
        <v>46</v>
      </c>
      <c r="H44" s="5">
        <f>SUMIFS(Dsource!$N:$N,Dsource!$K:$K,d.salesmanlob!$E44,Dsource!$M:$M,d.salesmanlob!$M44)</f>
        <v>3298526.1099999994</v>
      </c>
      <c r="I44" s="5">
        <f>H44/SUMIF($E$32:$E$49,$E44,$H$32:$H$49)*SUMIFS(TargetSalesBTI!$L:$L,TargetSalesBTI!$G:$G,d.salesmanlob!$E44,TargetSalesBTI!$P:$P,"OTHERS")</f>
        <v>1484772.8410457622</v>
      </c>
      <c r="J44" s="5">
        <f>SUMIFS(Dsource!$O:$O,Dsource!$K:$K,d.salesmanlob!$E44,Dsource!$M:$M,d.salesmanlob!$M44)</f>
        <v>7724097.2699999977</v>
      </c>
      <c r="K44" s="10">
        <f t="shared" si="0"/>
        <v>5.2022080795603216</v>
      </c>
      <c r="L44" s="10">
        <f t="shared" si="1"/>
        <v>1.341681409337093</v>
      </c>
      <c r="M44" t="s">
        <v>20</v>
      </c>
    </row>
    <row r="45" spans="1:13" x14ac:dyDescent="0.35">
      <c r="A45" t="s">
        <v>7</v>
      </c>
      <c r="B45" t="s">
        <v>51</v>
      </c>
      <c r="C45" t="s">
        <v>52</v>
      </c>
      <c r="D45" t="s">
        <v>58</v>
      </c>
      <c r="E45" t="s">
        <v>39</v>
      </c>
      <c r="F45" t="s">
        <v>54</v>
      </c>
      <c r="G45" t="s">
        <v>46</v>
      </c>
      <c r="H45" s="5">
        <f>SUMIFS(Dsource!$N:$N,Dsource!$K:$K,d.salesmanlob!$E45,Dsource!$M:$M,d.salesmanlob!$M45)</f>
        <v>0</v>
      </c>
      <c r="I45" s="5">
        <f>H45/SUMIF($E$32:$E$49,$E45,$H$32:$H$49)*SUMIFS(TargetSalesBTI!$L:$L,TargetSalesBTI!$G:$G,d.salesmanlob!$E45,TargetSalesBTI!$P:$P,"OTHERS")</f>
        <v>0</v>
      </c>
      <c r="J45" s="5">
        <f>SUMIFS(Dsource!$O:$O,Dsource!$K:$K,d.salesmanlob!$E45,Dsource!$M:$M,d.salesmanlob!$M45)</f>
        <v>0</v>
      </c>
      <c r="K45" s="10">
        <f t="shared" si="0"/>
        <v>0</v>
      </c>
      <c r="L45" s="10">
        <f t="shared" si="1"/>
        <v>0</v>
      </c>
      <c r="M45" t="s">
        <v>20</v>
      </c>
    </row>
    <row r="46" spans="1:13" x14ac:dyDescent="0.35">
      <c r="A46" t="s">
        <v>7</v>
      </c>
      <c r="B46" t="s">
        <v>51</v>
      </c>
      <c r="C46" t="s">
        <v>52</v>
      </c>
      <c r="D46" t="s">
        <v>59</v>
      </c>
      <c r="E46" t="s">
        <v>41</v>
      </c>
      <c r="F46" t="s">
        <v>54</v>
      </c>
      <c r="G46" t="s">
        <v>46</v>
      </c>
      <c r="H46" s="5">
        <f>SUMIFS(Dsource!$N:$N,Dsource!$K:$K,d.salesmanlob!$E46,Dsource!$M:$M,d.salesmanlob!$M46)</f>
        <v>0</v>
      </c>
      <c r="I46" s="5">
        <f>H46/SUMIF($E$32:$E$49,$E46,$H$32:$H$49)*SUMIFS(TargetSalesBTI!$L:$L,TargetSalesBTI!$G:$G,d.salesmanlob!$E46,TargetSalesBTI!$P:$P,"OTHERS")</f>
        <v>0</v>
      </c>
      <c r="J46" s="5">
        <f>SUMIFS(Dsource!$O:$O,Dsource!$K:$K,d.salesmanlob!$E46,Dsource!$M:$M,d.salesmanlob!$M46)</f>
        <v>0</v>
      </c>
      <c r="K46" s="10">
        <f t="shared" si="0"/>
        <v>0</v>
      </c>
      <c r="L46" s="10">
        <f t="shared" si="1"/>
        <v>0</v>
      </c>
      <c r="M46" t="s">
        <v>20</v>
      </c>
    </row>
    <row r="47" spans="1:13" x14ac:dyDescent="0.35">
      <c r="A47" t="s">
        <v>7</v>
      </c>
      <c r="B47" t="s">
        <v>51</v>
      </c>
      <c r="C47" t="s">
        <v>52</v>
      </c>
      <c r="D47" t="s">
        <v>60</v>
      </c>
      <c r="E47" t="s">
        <v>40</v>
      </c>
      <c r="F47" t="s">
        <v>54</v>
      </c>
      <c r="G47" t="s">
        <v>46</v>
      </c>
      <c r="H47" s="5">
        <f>SUMIFS(Dsource!$N:$N,Dsource!$K:$K,d.salesmanlob!$E47,Dsource!$M:$M,d.salesmanlob!$M47)</f>
        <v>0</v>
      </c>
      <c r="I47" s="5">
        <f>H47/SUMIF($E$32:$E$49,$E47,$H$32:$H$49)*SUMIFS(TargetSalesBTI!$L:$L,TargetSalesBTI!$G:$G,d.salesmanlob!$E47,TargetSalesBTI!$P:$P,"OTHERS")</f>
        <v>0</v>
      </c>
      <c r="J47" s="5">
        <f>SUMIFS(Dsource!$O:$O,Dsource!$K:$K,d.salesmanlob!$E47,Dsource!$M:$M,d.salesmanlob!$M47)</f>
        <v>0</v>
      </c>
      <c r="K47" s="10">
        <f t="shared" si="0"/>
        <v>0</v>
      </c>
      <c r="L47" s="10">
        <f t="shared" si="1"/>
        <v>0</v>
      </c>
      <c r="M47" t="s">
        <v>20</v>
      </c>
    </row>
    <row r="48" spans="1:13" x14ac:dyDescent="0.35">
      <c r="A48" t="s">
        <v>7</v>
      </c>
      <c r="B48" t="s">
        <v>51</v>
      </c>
      <c r="C48" t="s">
        <v>52</v>
      </c>
      <c r="D48" t="s">
        <v>61</v>
      </c>
      <c r="E48" t="s">
        <v>38</v>
      </c>
      <c r="F48" t="s">
        <v>54</v>
      </c>
      <c r="G48" t="s">
        <v>46</v>
      </c>
      <c r="H48" s="5">
        <f>SUMIFS(Dsource!$N:$N,Dsource!$K:$K,d.salesmanlob!$E48,Dsource!$M:$M,d.salesmanlob!$M48)</f>
        <v>0</v>
      </c>
      <c r="I48" s="5">
        <f>H48/SUMIF($E$32:$E$49,$E48,$H$32:$H$49)*SUMIFS(TargetSalesBTI!$L:$L,TargetSalesBTI!$G:$G,d.salesmanlob!$E48,TargetSalesBTI!$P:$P,"OTHERS")</f>
        <v>0</v>
      </c>
      <c r="J48" s="5">
        <f>SUMIFS(Dsource!$O:$O,Dsource!$K:$K,d.salesmanlob!$E48,Dsource!$M:$M,d.salesmanlob!$M48)</f>
        <v>0</v>
      </c>
      <c r="K48" s="10">
        <f t="shared" si="0"/>
        <v>0</v>
      </c>
      <c r="L48" s="10">
        <f t="shared" si="1"/>
        <v>0</v>
      </c>
      <c r="M48" t="s">
        <v>20</v>
      </c>
    </row>
    <row r="49" spans="1:13" x14ac:dyDescent="0.35">
      <c r="A49" t="s">
        <v>7</v>
      </c>
      <c r="B49" t="s">
        <v>51</v>
      </c>
      <c r="C49" t="s">
        <v>52</v>
      </c>
      <c r="D49" t="s">
        <v>62</v>
      </c>
      <c r="E49" t="s">
        <v>42</v>
      </c>
      <c r="F49" t="s">
        <v>63</v>
      </c>
      <c r="G49" t="s">
        <v>47</v>
      </c>
      <c r="H49" s="5">
        <f>SUMIFS(Dsource!$N:$N,Dsource!$K:$K,d.salesmanlob!$E49,Dsource!$M:$M,d.salesmanlob!$M49)</f>
        <v>0</v>
      </c>
      <c r="I49" s="5">
        <f>H49/SUMIF($E$32:$E$49,$E49,$H$32:$H$49)*SUMIFS(TargetSalesBTI!$L:$L,TargetSalesBTI!$G:$G,d.salesmanlob!$E49,TargetSalesBTI!$P:$P,"OTHERS")</f>
        <v>0</v>
      </c>
      <c r="J49" s="5">
        <f>SUMIFS(Dsource!$O:$O,Dsource!$K:$K,d.salesmanlob!$E49,Dsource!$M:$M,d.salesmanlob!$M49)</f>
        <v>0</v>
      </c>
      <c r="K49" s="10">
        <f t="shared" si="0"/>
        <v>0</v>
      </c>
      <c r="L49" s="10">
        <f t="shared" si="1"/>
        <v>0</v>
      </c>
      <c r="M49" t="s">
        <v>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F414-CA3E-4344-9DAF-BB341242CE15}">
  <sheetPr codeName="Sheet8"/>
  <dimension ref="A1:AN8"/>
  <sheetViews>
    <sheetView tabSelected="1" workbookViewId="0">
      <selection activeCell="D9" sqref="D9"/>
    </sheetView>
  </sheetViews>
  <sheetFormatPr defaultRowHeight="14.5" x14ac:dyDescent="0.35"/>
  <cols>
    <col min="1" max="1" width="12.36328125" bestFit="1" customWidth="1"/>
    <col min="2" max="2" width="12.36328125" customWidth="1"/>
    <col min="3" max="3" width="17.6328125" bestFit="1" customWidth="1"/>
    <col min="4" max="4" width="32.90625" bestFit="1" customWidth="1"/>
    <col min="5" max="6" width="9.08984375" style="6" bestFit="1" customWidth="1"/>
    <col min="7" max="7" width="7.08984375" bestFit="1" customWidth="1"/>
    <col min="8" max="8" width="7.6328125" style="6" bestFit="1" customWidth="1"/>
    <col min="9" max="9" width="7.1796875" bestFit="1" customWidth="1"/>
    <col min="10" max="11" width="6.6328125" style="6" bestFit="1" customWidth="1"/>
    <col min="12" max="12" width="7" bestFit="1" customWidth="1"/>
    <col min="13" max="14" width="6.6328125" style="6" bestFit="1" customWidth="1"/>
    <col min="15" max="15" width="7.1796875" bestFit="1" customWidth="1"/>
    <col min="16" max="17" width="6.6328125" style="6" bestFit="1" customWidth="1"/>
    <col min="18" max="18" width="7" bestFit="1" customWidth="1"/>
    <col min="19" max="20" width="6.6328125" style="6" bestFit="1" customWidth="1"/>
    <col min="21" max="21" width="6.90625" bestFit="1" customWidth="1"/>
    <col min="22" max="22" width="8.54296875" style="6" bestFit="1" customWidth="1"/>
    <col min="23" max="23" width="8.7265625" style="6"/>
    <col min="24" max="24" width="11.08984375" bestFit="1" customWidth="1"/>
    <col min="25" max="25" width="10.36328125" style="6" bestFit="1" customWidth="1"/>
    <col min="26" max="26" width="10.54296875" style="6" bestFit="1" customWidth="1"/>
    <col min="27" max="27" width="13" bestFit="1" customWidth="1"/>
    <col min="28" max="28" width="9.6328125" style="6" bestFit="1" customWidth="1"/>
    <col min="29" max="29" width="9.81640625" style="6" bestFit="1" customWidth="1"/>
    <col min="30" max="30" width="12.1796875" bestFit="1" customWidth="1"/>
    <col min="31" max="31" width="10.26953125" style="6" bestFit="1" customWidth="1"/>
    <col min="32" max="32" width="10.453125" style="6" bestFit="1" customWidth="1"/>
    <col min="33" max="33" width="12.90625" bestFit="1" customWidth="1"/>
    <col min="34" max="34" width="14.54296875" bestFit="1" customWidth="1"/>
    <col min="40" max="40" width="14.1796875" bestFit="1" customWidth="1"/>
  </cols>
  <sheetData>
    <row r="1" spans="1:40" x14ac:dyDescent="0.35">
      <c r="A1" t="s">
        <v>144</v>
      </c>
      <c r="B1" t="s">
        <v>142</v>
      </c>
      <c r="C1" s="7" t="s">
        <v>33</v>
      </c>
      <c r="D1" s="7" t="s">
        <v>45</v>
      </c>
      <c r="E1" s="6" t="s">
        <v>93</v>
      </c>
      <c r="F1" s="6" t="s">
        <v>92</v>
      </c>
      <c r="G1" t="s">
        <v>113</v>
      </c>
      <c r="H1" s="6" t="s">
        <v>94</v>
      </c>
      <c r="I1" t="s">
        <v>95</v>
      </c>
      <c r="J1" s="6" t="s">
        <v>96</v>
      </c>
      <c r="K1" s="6" t="s">
        <v>97</v>
      </c>
      <c r="L1" t="s">
        <v>103</v>
      </c>
      <c r="M1" s="6" t="s">
        <v>104</v>
      </c>
      <c r="N1" s="6" t="s">
        <v>105</v>
      </c>
      <c r="O1" t="s">
        <v>106</v>
      </c>
      <c r="P1" s="6" t="s">
        <v>98</v>
      </c>
      <c r="Q1" s="6" t="s">
        <v>99</v>
      </c>
      <c r="R1" t="s">
        <v>100</v>
      </c>
      <c r="S1" s="6" t="s">
        <v>107</v>
      </c>
      <c r="T1" s="6" t="s">
        <v>108</v>
      </c>
      <c r="U1" t="s">
        <v>109</v>
      </c>
      <c r="V1" s="6" t="s">
        <v>79</v>
      </c>
      <c r="W1" s="6" t="s">
        <v>101</v>
      </c>
      <c r="X1" t="s">
        <v>102</v>
      </c>
      <c r="Y1" s="6" t="s">
        <v>122</v>
      </c>
      <c r="Z1" s="6" t="s">
        <v>123</v>
      </c>
      <c r="AA1" t="s">
        <v>124</v>
      </c>
      <c r="AB1" s="6" t="s">
        <v>125</v>
      </c>
      <c r="AC1" s="6" t="s">
        <v>126</v>
      </c>
      <c r="AD1" t="s">
        <v>127</v>
      </c>
      <c r="AE1" s="6" t="s">
        <v>128</v>
      </c>
      <c r="AF1" s="6" t="s">
        <v>129</v>
      </c>
      <c r="AG1" t="s">
        <v>130</v>
      </c>
      <c r="AH1" s="6" t="s">
        <v>131</v>
      </c>
      <c r="AI1" s="6" t="s">
        <v>132</v>
      </c>
      <c r="AJ1" s="6" t="s">
        <v>136</v>
      </c>
      <c r="AK1" s="6" t="s">
        <v>135</v>
      </c>
      <c r="AL1" s="6" t="s">
        <v>133</v>
      </c>
      <c r="AM1" s="6" t="s">
        <v>134</v>
      </c>
      <c r="AN1" s="6" t="s">
        <v>137</v>
      </c>
    </row>
    <row r="2" spans="1:40" x14ac:dyDescent="0.35">
      <c r="A2" t="s">
        <v>7</v>
      </c>
      <c r="B2" t="str">
        <f>INDEX(TargetSalesBTI!$C:$I,MATCH(d.performance!$C2,TargetSalesBTI!$G:$G,0),4)</f>
        <v>017210032876</v>
      </c>
      <c r="C2" t="s">
        <v>37</v>
      </c>
      <c r="D2" t="str">
        <f>VLOOKUP(C2,Dsource!K:L,2,0)</f>
        <v>Sales Representative Mix Yudistira</v>
      </c>
      <c r="E2" s="6">
        <f>SUMIF(target_proses!$A:$A,d.salesmanproses!$D2,target_proses!B:B)</f>
        <v>150</v>
      </c>
      <c r="F2" s="6">
        <f>SUMIFS(Dsource!S:S,Dsource!$Q:$Q,d.salesmanproses!$C2)</f>
        <v>139</v>
      </c>
      <c r="G2" s="10">
        <f>F2/E2</f>
        <v>0.92666666666666664</v>
      </c>
      <c r="H2" s="6">
        <f>SUMIFS(Dsource!T:T,Dsource!$Q:$Q,d.salesmanproses!$C2)</f>
        <v>119</v>
      </c>
      <c r="I2" s="10">
        <f>H2/F2</f>
        <v>0.85611510791366907</v>
      </c>
      <c r="J2" s="6">
        <f>SUMIF(target_proses!$A:$A,d.salesmanproses!$D2,target_proses!C:C)</f>
        <v>25</v>
      </c>
      <c r="K2" s="6">
        <f>SUMIFS(Dsource!U:U,Dsource!$Q:$Q,d.salesmanproses!$C2)</f>
        <v>23.125</v>
      </c>
      <c r="L2" s="10">
        <f>K2/J2</f>
        <v>0.92500000000000004</v>
      </c>
      <c r="M2" s="6">
        <f>SUMIF(target_proses!$A:$A,d.salesmanproses!$D2,target_proses!D:D)</f>
        <v>24</v>
      </c>
      <c r="N2" s="6">
        <f>SUMIFS(Dsource!V:V,Dsource!$Q:$Q,d.salesmanproses!$C2)</f>
        <v>23.125</v>
      </c>
      <c r="O2" s="10">
        <f>N2/M2</f>
        <v>0.96354166666666663</v>
      </c>
      <c r="P2" s="6">
        <f>SUMIF(target_proses!$A:$A,d.salesmanproses!$D2,target_proses!E:E)</f>
        <v>18.75</v>
      </c>
      <c r="Q2" s="6">
        <f>SUMIFS(Dsource!W:W,Dsource!$Q:$Q,d.salesmanproses!$C2)</f>
        <v>18.25</v>
      </c>
      <c r="R2" s="10">
        <f>Q2/P2</f>
        <v>0.97333333333333338</v>
      </c>
      <c r="S2" s="6">
        <f>SUMIF(target_proses!$A:$A,d.salesmanproses!$D2,target_proses!F:F)</f>
        <v>16.875</v>
      </c>
      <c r="T2" s="6">
        <f>SUMIFS(Dsource!X:X,Dsource!$Q:$Q,d.salesmanproses!$C2)</f>
        <v>14.3125</v>
      </c>
      <c r="U2" s="10">
        <f>T2/S2</f>
        <v>0.8481481481481481</v>
      </c>
      <c r="V2" s="6">
        <f>SUMIF(target_proses!$A:$A,d.salesmanproses!$D2,target_proses!G:G)</f>
        <v>26</v>
      </c>
      <c r="W2" s="6">
        <f>SUMIFS(Dsource!Y:Y,Dsource!$Q:$Q,d.salesmanproses!$C2)</f>
        <v>21.168067226890756</v>
      </c>
      <c r="X2" s="10">
        <f>W2/V2</f>
        <v>0.81415643180349062</v>
      </c>
      <c r="Y2" s="6">
        <f>SUMIF(Dsource!$AC:$AC,$C2,Dsource!AE:AE)</f>
        <v>77</v>
      </c>
      <c r="Z2" s="6">
        <f>SUMIF(Dsource!$AC:$AC,$C2,Dsource!AF:AF)</f>
        <v>53</v>
      </c>
      <c r="AA2" s="10">
        <f>Z2/Y2</f>
        <v>0.68831168831168832</v>
      </c>
      <c r="AB2" s="6">
        <f>SUMIF(Dsource!$AH:$AH,$C2,Dsource!AJ:AJ)</f>
        <v>47</v>
      </c>
      <c r="AC2" s="6">
        <f>SUMIF(Dsource!$AH:$AH,$C2,Dsource!AK:AK)</f>
        <v>46</v>
      </c>
      <c r="AD2" s="10">
        <f>AC2/AB2</f>
        <v>0.97872340425531912</v>
      </c>
      <c r="AE2" s="6">
        <f>SUMIF(Dsource!$AM:$AM,$C2,Dsource!AO:AO)</f>
        <v>14</v>
      </c>
      <c r="AF2" s="6">
        <f>SUMIF(Dsource!$AM:$AM,$C2,Dsource!AP:AP)</f>
        <v>13</v>
      </c>
      <c r="AG2" s="10">
        <f>AF2/AE2</f>
        <v>0.9285714285714286</v>
      </c>
      <c r="AH2" s="13">
        <f>AVERAGE(AA2,AD2,AG2)</f>
        <v>0.86520217371281205</v>
      </c>
      <c r="AI2">
        <f>SUMIF(target_proses!$A:$A,$D2,target_proses!H:H)</f>
        <v>920</v>
      </c>
      <c r="AJ2">
        <f>SUMIF(Dsource!$AR:$AR,$C2,Dsource!AT:AT)</f>
        <v>882</v>
      </c>
      <c r="AK2" s="10">
        <f>AJ2/AI2</f>
        <v>0.95869565217391306</v>
      </c>
      <c r="AL2">
        <f>SUMIF(target_proses!$A:$A,$D2,target_proses!I:I)</f>
        <v>300</v>
      </c>
      <c r="AM2">
        <f>SUMIF(Dsource!$AR:$AR,$C2,Dsource!AU:AU)</f>
        <v>159</v>
      </c>
      <c r="AN2" s="10">
        <f>AM2/AL2</f>
        <v>0.53</v>
      </c>
    </row>
    <row r="3" spans="1:40" x14ac:dyDescent="0.35">
      <c r="A3" t="s">
        <v>7</v>
      </c>
      <c r="B3" t="str">
        <f>INDEX(TargetSalesBTI!$C:$I,MATCH(d.performance!$C3,TargetSalesBTI!$G:$G,0),4)</f>
        <v>017210037897</v>
      </c>
      <c r="C3" t="s">
        <v>38</v>
      </c>
      <c r="D3" t="str">
        <f>VLOOKUP(C3,Dsource!K:L,2,0)</f>
        <v>Sales Representative Mix Yudistira</v>
      </c>
      <c r="E3" s="6">
        <f>SUMIF(target_proses!$A:$A,d.salesmanproses!$D3,target_proses!B:B)</f>
        <v>150</v>
      </c>
      <c r="F3" s="6">
        <f>SUMIFS(Dsource!S:S,Dsource!$Q:$Q,d.salesmanproses!$C3)</f>
        <v>162</v>
      </c>
      <c r="G3" s="10">
        <f t="shared" ref="G3:G7" si="0">F3/E3</f>
        <v>1.08</v>
      </c>
      <c r="H3" s="6">
        <f>SUMIFS(Dsource!T:T,Dsource!$Q:$Q,d.salesmanproses!$C3)</f>
        <v>144</v>
      </c>
      <c r="I3" s="10">
        <f t="shared" ref="I3:I7" si="1">H3/F3</f>
        <v>0.88888888888888884</v>
      </c>
      <c r="J3" s="6">
        <f>SUMIF(target_proses!$A:$A,d.salesmanproses!$D3,target_proses!C:C)</f>
        <v>25</v>
      </c>
      <c r="K3" s="6">
        <f>SUMIFS(Dsource!U:U,Dsource!$Q:$Q,d.salesmanproses!$C3)</f>
        <v>26.5</v>
      </c>
      <c r="L3" s="10">
        <f t="shared" ref="L3:L7" si="2">K3/J3</f>
        <v>1.06</v>
      </c>
      <c r="M3" s="6">
        <f>SUMIF(target_proses!$A:$A,d.salesmanproses!$D3,target_proses!D:D)</f>
        <v>24</v>
      </c>
      <c r="N3" s="6">
        <f>SUMIFS(Dsource!V:V,Dsource!$Q:$Q,d.salesmanproses!$C3)</f>
        <v>26.5</v>
      </c>
      <c r="O3" s="10">
        <f t="shared" ref="O3:O7" si="3">N3/M3</f>
        <v>1.1041666666666667</v>
      </c>
      <c r="P3" s="6">
        <f>SUMIF(target_proses!$A:$A,d.salesmanproses!$D3,target_proses!E:E)</f>
        <v>18.75</v>
      </c>
      <c r="Q3" s="6">
        <f>SUMIFS(Dsource!W:W,Dsource!$Q:$Q,d.salesmanproses!$C3)</f>
        <v>20.6875</v>
      </c>
      <c r="R3" s="10">
        <f t="shared" ref="R3:R7" si="4">Q3/P3</f>
        <v>1.1033333333333333</v>
      </c>
      <c r="S3" s="6">
        <f>SUMIF(target_proses!$A:$A,d.salesmanproses!$D3,target_proses!F:F)</f>
        <v>16.875</v>
      </c>
      <c r="T3" s="6">
        <f>SUMIFS(Dsource!X:X,Dsource!$Q:$Q,d.salesmanproses!$C3)</f>
        <v>16.25</v>
      </c>
      <c r="U3" s="10">
        <f t="shared" ref="U3:U7" si="5">T3/S3</f>
        <v>0.96296296296296291</v>
      </c>
      <c r="V3" s="6">
        <f>SUMIF(target_proses!$A:$A,d.salesmanproses!$D3,target_proses!G:G)</f>
        <v>26</v>
      </c>
      <c r="W3" s="6">
        <f>SUMIFS(Dsource!Y:Y,Dsource!$Q:$Q,d.salesmanproses!$C3)</f>
        <v>17.173611111111111</v>
      </c>
      <c r="X3" s="10">
        <f t="shared" ref="X3:X7" si="6">W3/V3</f>
        <v>0.66052350427350426</v>
      </c>
      <c r="Y3" s="6">
        <f>SUMIF(Dsource!$AC:$AC,$C3,Dsource!AE:AE)</f>
        <v>35</v>
      </c>
      <c r="Z3" s="6">
        <f>SUMIF(Dsource!$AC:$AC,$C3,Dsource!AF:AF)</f>
        <v>23</v>
      </c>
      <c r="AA3" s="10">
        <f t="shared" ref="AA3:AA7" si="7">Z3/Y3</f>
        <v>0.65714285714285714</v>
      </c>
      <c r="AB3" s="6">
        <f>SUMIF(Dsource!$AH:$AH,$C3,Dsource!AJ:AJ)</f>
        <v>126</v>
      </c>
      <c r="AC3" s="6">
        <f>SUMIF(Dsource!$AH:$AH,$C3,Dsource!AK:AK)</f>
        <v>93</v>
      </c>
      <c r="AD3" s="10">
        <f t="shared" ref="AD3:AD7" si="8">AC3/AB3</f>
        <v>0.73809523809523814</v>
      </c>
      <c r="AE3" s="6">
        <f>SUMIF(Dsource!$AM:$AM,$C3,Dsource!AO:AO)</f>
        <v>1</v>
      </c>
      <c r="AF3" s="6">
        <f>SUMIF(Dsource!$AM:$AM,$C3,Dsource!AP:AP)</f>
        <v>1</v>
      </c>
      <c r="AG3" s="10">
        <f t="shared" ref="AG3:AG7" si="9">AF3/AE3</f>
        <v>1</v>
      </c>
      <c r="AH3" s="13">
        <f t="shared" ref="AH3:AH7" si="10">AVERAGE(AA3,AD3,AG3)</f>
        <v>0.79841269841269835</v>
      </c>
      <c r="AI3">
        <f>SUMIF(target_proses!$A:$A,$D3,target_proses!H:H)</f>
        <v>920</v>
      </c>
      <c r="AJ3">
        <f>SUMIF(Dsource!$AR:$AR,$C3,Dsource!AT:AT)</f>
        <v>728</v>
      </c>
      <c r="AK3" s="10">
        <f t="shared" ref="AK3:AK7" si="11">AJ3/AI3</f>
        <v>0.79130434782608694</v>
      </c>
      <c r="AL3">
        <f>SUMIF(target_proses!$A:$A,$D3,target_proses!I:I)</f>
        <v>300</v>
      </c>
      <c r="AM3">
        <f>SUMIF(Dsource!$AR:$AR,$C3,Dsource!AU:AU)</f>
        <v>119</v>
      </c>
      <c r="AN3" s="10">
        <f t="shared" ref="AN3:AN7" si="12">AM3/AL3</f>
        <v>0.39666666666666667</v>
      </c>
    </row>
    <row r="4" spans="1:40" x14ac:dyDescent="0.35">
      <c r="A4" t="s">
        <v>7</v>
      </c>
      <c r="B4" t="str">
        <f>INDEX(TargetSalesBTI!$C:$I,MATCH(d.performance!$C4,TargetSalesBTI!$G:$G,0),4)</f>
        <v>017210036369</v>
      </c>
      <c r="C4" t="s">
        <v>39</v>
      </c>
      <c r="D4" t="str">
        <f>VLOOKUP(C4,Dsource!K:L,2,0)</f>
        <v>Sales Representative Mix Yudistira</v>
      </c>
      <c r="E4" s="6">
        <f>SUMIF(target_proses!$A:$A,d.salesmanproses!$D4,target_proses!B:B)</f>
        <v>150</v>
      </c>
      <c r="F4" s="6">
        <f>SUMIFS(Dsource!S:S,Dsource!$Q:$Q,d.salesmanproses!$C4)</f>
        <v>151</v>
      </c>
      <c r="G4" s="10">
        <f t="shared" si="0"/>
        <v>1.0066666666666666</v>
      </c>
      <c r="H4" s="6">
        <f>SUMIFS(Dsource!T:T,Dsource!$Q:$Q,d.salesmanproses!$C4)</f>
        <v>127</v>
      </c>
      <c r="I4" s="10">
        <f t="shared" si="1"/>
        <v>0.84105960264900659</v>
      </c>
      <c r="J4" s="6">
        <f>SUMIF(target_proses!$A:$A,d.salesmanproses!$D4,target_proses!C:C)</f>
        <v>25</v>
      </c>
      <c r="K4" s="6">
        <f>SUMIFS(Dsource!U:U,Dsource!$Q:$Q,d.salesmanproses!$C4)</f>
        <v>25.1875</v>
      </c>
      <c r="L4" s="10">
        <f t="shared" si="2"/>
        <v>1.0075000000000001</v>
      </c>
      <c r="M4" s="6">
        <f>SUMIF(target_proses!$A:$A,d.salesmanproses!$D4,target_proses!D:D)</f>
        <v>24</v>
      </c>
      <c r="N4" s="6">
        <f>SUMIFS(Dsource!V:V,Dsource!$Q:$Q,d.salesmanproses!$C4)</f>
        <v>24</v>
      </c>
      <c r="O4" s="10">
        <f t="shared" si="3"/>
        <v>1</v>
      </c>
      <c r="P4" s="6">
        <f>SUMIF(target_proses!$A:$A,d.salesmanproses!$D4,target_proses!E:E)</f>
        <v>18.75</v>
      </c>
      <c r="Q4" s="6">
        <f>SUMIFS(Dsource!W:W,Dsource!$Q:$Q,d.salesmanproses!$C4)</f>
        <v>18.625</v>
      </c>
      <c r="R4" s="10">
        <f t="shared" si="4"/>
        <v>0.99333333333333329</v>
      </c>
      <c r="S4" s="6">
        <f>SUMIF(target_proses!$A:$A,d.salesmanproses!$D4,target_proses!F:F)</f>
        <v>16.875</v>
      </c>
      <c r="T4" s="6">
        <f>SUMIFS(Dsource!X:X,Dsource!$Q:$Q,d.salesmanproses!$C4)</f>
        <v>14.066666666666666</v>
      </c>
      <c r="U4" s="10">
        <f t="shared" si="5"/>
        <v>0.83358024691358024</v>
      </c>
      <c r="V4" s="6">
        <f>SUMIF(target_proses!$A:$A,d.salesmanproses!$D4,target_proses!G:G)</f>
        <v>26</v>
      </c>
      <c r="W4" s="6">
        <f>SUMIFS(Dsource!Y:Y,Dsource!$Q:$Q,d.salesmanproses!$C4)</f>
        <v>17.866141732283463</v>
      </c>
      <c r="X4" s="10">
        <f t="shared" si="6"/>
        <v>0.68715929739551784</v>
      </c>
      <c r="Y4" s="6">
        <f>SUMIF(Dsource!$AC:$AC,$C4,Dsource!AE:AE)</f>
        <v>29</v>
      </c>
      <c r="Z4" s="6">
        <f>SUMIF(Dsource!$AC:$AC,$C4,Dsource!AF:AF)</f>
        <v>19</v>
      </c>
      <c r="AA4" s="10">
        <f t="shared" si="7"/>
        <v>0.65517241379310343</v>
      </c>
      <c r="AB4" s="6">
        <f>SUMIF(Dsource!$AH:$AH,$C4,Dsource!AJ:AJ)</f>
        <v>117</v>
      </c>
      <c r="AC4" s="6">
        <f>SUMIF(Dsource!$AH:$AH,$C4,Dsource!AK:AK)</f>
        <v>78</v>
      </c>
      <c r="AD4" s="10">
        <f t="shared" si="8"/>
        <v>0.66666666666666663</v>
      </c>
      <c r="AE4" s="6">
        <f>SUMIF(Dsource!$AM:$AM,$C4,Dsource!AO:AO)</f>
        <v>3</v>
      </c>
      <c r="AF4" s="6">
        <f>SUMIF(Dsource!$AM:$AM,$C4,Dsource!AP:AP)</f>
        <v>3</v>
      </c>
      <c r="AG4" s="10">
        <f t="shared" si="9"/>
        <v>1</v>
      </c>
      <c r="AH4" s="13">
        <f t="shared" si="10"/>
        <v>0.77394636015325668</v>
      </c>
      <c r="AI4">
        <f>SUMIF(target_proses!$A:$A,$D4,target_proses!H:H)</f>
        <v>920</v>
      </c>
      <c r="AJ4">
        <f>SUMIF(Dsource!$AR:$AR,$C4,Dsource!AT:AT)</f>
        <v>655</v>
      </c>
      <c r="AK4" s="10">
        <f t="shared" si="11"/>
        <v>0.71195652173913049</v>
      </c>
      <c r="AL4">
        <f>SUMIF(target_proses!$A:$A,$D4,target_proses!I:I)</f>
        <v>300</v>
      </c>
      <c r="AM4">
        <f>SUMIF(Dsource!$AR:$AR,$C4,Dsource!AU:AU)</f>
        <v>111</v>
      </c>
      <c r="AN4" s="10">
        <f t="shared" si="12"/>
        <v>0.37</v>
      </c>
    </row>
    <row r="5" spans="1:40" x14ac:dyDescent="0.35">
      <c r="A5" t="s">
        <v>7</v>
      </c>
      <c r="B5" t="str">
        <f>INDEX(TargetSalesBTI!$C:$I,MATCH(d.performance!$C5,TargetSalesBTI!$G:$G,0),4)</f>
        <v>017210037713</v>
      </c>
      <c r="C5" t="s">
        <v>40</v>
      </c>
      <c r="D5" t="str">
        <f>VLOOKUP(C5,Dsource!K:L,2,0)</f>
        <v>Sales Representative Mix Yudistira</v>
      </c>
      <c r="E5" s="6">
        <f>SUMIF(target_proses!$A:$A,d.salesmanproses!$D5,target_proses!B:B)</f>
        <v>150</v>
      </c>
      <c r="F5" s="6">
        <f>SUMIFS(Dsource!S:S,Dsource!$Q:$Q,d.salesmanproses!$C5)</f>
        <v>150</v>
      </c>
      <c r="G5" s="10">
        <f t="shared" si="0"/>
        <v>1</v>
      </c>
      <c r="H5" s="6">
        <f>SUMIFS(Dsource!T:T,Dsource!$Q:$Q,d.salesmanproses!$C5)</f>
        <v>130</v>
      </c>
      <c r="I5" s="10">
        <f t="shared" si="1"/>
        <v>0.8666666666666667</v>
      </c>
      <c r="J5" s="6">
        <f>SUMIF(target_proses!$A:$A,d.salesmanproses!$D5,target_proses!C:C)</f>
        <v>25</v>
      </c>
      <c r="K5" s="6">
        <f>SUMIFS(Dsource!U:U,Dsource!$Q:$Q,d.salesmanproses!$C5)</f>
        <v>25.0625</v>
      </c>
      <c r="L5" s="10">
        <f t="shared" si="2"/>
        <v>1.0024999999999999</v>
      </c>
      <c r="M5" s="6">
        <f>SUMIF(target_proses!$A:$A,d.salesmanproses!$D5,target_proses!D:D)</f>
        <v>24</v>
      </c>
      <c r="N5" s="6">
        <f>SUMIFS(Dsource!V:V,Dsource!$Q:$Q,d.salesmanproses!$C5)</f>
        <v>22.25</v>
      </c>
      <c r="O5" s="10">
        <f t="shared" si="3"/>
        <v>0.92708333333333337</v>
      </c>
      <c r="P5" s="6">
        <f>SUMIF(target_proses!$A:$A,d.salesmanproses!$D5,target_proses!E:E)</f>
        <v>18.75</v>
      </c>
      <c r="Q5" s="6">
        <f>SUMIFS(Dsource!W:W,Dsource!$Q:$Q,d.salesmanproses!$C5)</f>
        <v>17.625</v>
      </c>
      <c r="R5" s="10">
        <f t="shared" si="4"/>
        <v>0.94</v>
      </c>
      <c r="S5" s="6">
        <f>SUMIF(target_proses!$A:$A,d.salesmanproses!$D5,target_proses!F:F)</f>
        <v>16.875</v>
      </c>
      <c r="T5" s="6">
        <f>SUMIFS(Dsource!X:X,Dsource!$Q:$Q,d.salesmanproses!$C5)</f>
        <v>14.75</v>
      </c>
      <c r="U5" s="10">
        <f t="shared" si="5"/>
        <v>0.87407407407407411</v>
      </c>
      <c r="V5" s="6">
        <f>SUMIF(target_proses!$A:$A,d.salesmanproses!$D5,target_proses!G:G)</f>
        <v>26</v>
      </c>
      <c r="W5" s="6">
        <f>SUMIFS(Dsource!Y:Y,Dsource!$Q:$Q,d.salesmanproses!$C5)</f>
        <v>17.623076923076923</v>
      </c>
      <c r="X5" s="10">
        <f t="shared" si="6"/>
        <v>0.67781065088757397</v>
      </c>
      <c r="Y5" s="6">
        <f>SUMIF(Dsource!$AC:$AC,$C5,Dsource!AE:AE)</f>
        <v>35</v>
      </c>
      <c r="Z5" s="6">
        <f>SUMIF(Dsource!$AC:$AC,$C5,Dsource!AF:AF)</f>
        <v>19</v>
      </c>
      <c r="AA5" s="10">
        <f t="shared" si="7"/>
        <v>0.54285714285714282</v>
      </c>
      <c r="AB5" s="6">
        <f>SUMIF(Dsource!$AH:$AH,$C5,Dsource!AJ:AJ)</f>
        <v>110</v>
      </c>
      <c r="AC5" s="6">
        <f>SUMIF(Dsource!$AH:$AH,$C5,Dsource!AK:AK)</f>
        <v>81</v>
      </c>
      <c r="AD5" s="10">
        <f t="shared" si="8"/>
        <v>0.73636363636363633</v>
      </c>
      <c r="AE5" s="6">
        <f>SUMIF(Dsource!$AM:$AM,$C5,Dsource!AO:AO)</f>
        <v>2</v>
      </c>
      <c r="AF5" s="6">
        <f>SUMIF(Dsource!$AM:$AM,$C5,Dsource!AP:AP)</f>
        <v>2</v>
      </c>
      <c r="AG5" s="10">
        <f t="shared" si="9"/>
        <v>1</v>
      </c>
      <c r="AH5" s="13">
        <f t="shared" si="10"/>
        <v>0.75974025974025972</v>
      </c>
      <c r="AI5">
        <f>SUMIF(target_proses!$A:$A,$D5,target_proses!H:H)</f>
        <v>920</v>
      </c>
      <c r="AJ5">
        <f>SUMIF(Dsource!$AR:$AR,$C5,Dsource!AT:AT)</f>
        <v>672</v>
      </c>
      <c r="AK5" s="10">
        <f t="shared" si="11"/>
        <v>0.73043478260869565</v>
      </c>
      <c r="AL5">
        <f>SUMIF(target_proses!$A:$A,$D5,target_proses!I:I)</f>
        <v>300</v>
      </c>
      <c r="AM5">
        <f>SUMIF(Dsource!$AR:$AR,$C5,Dsource!AU:AU)</f>
        <v>104</v>
      </c>
      <c r="AN5" s="10">
        <f t="shared" si="12"/>
        <v>0.34666666666666668</v>
      </c>
    </row>
    <row r="6" spans="1:40" x14ac:dyDescent="0.35">
      <c r="A6" t="s">
        <v>7</v>
      </c>
      <c r="B6" t="str">
        <f>INDEX(TargetSalesBTI!$C:$I,MATCH(d.performance!$C6,TargetSalesBTI!$G:$G,0),4)</f>
        <v>017210037632</v>
      </c>
      <c r="C6" t="s">
        <v>41</v>
      </c>
      <c r="D6" t="str">
        <f>VLOOKUP(C6,Dsource!K:L,2,0)</f>
        <v>Sales Representative Mix Yudistira</v>
      </c>
      <c r="E6" s="6">
        <f>SUMIF(target_proses!$A:$A,d.salesmanproses!$D6,target_proses!B:B)</f>
        <v>150</v>
      </c>
      <c r="F6" s="6">
        <f>SUMIFS(Dsource!S:S,Dsource!$Q:$Q,d.salesmanproses!$C6)</f>
        <v>148</v>
      </c>
      <c r="G6" s="10">
        <f t="shared" si="0"/>
        <v>0.98666666666666669</v>
      </c>
      <c r="H6" s="6">
        <f>SUMIFS(Dsource!T:T,Dsource!$Q:$Q,d.salesmanproses!$C6)</f>
        <v>123</v>
      </c>
      <c r="I6" s="10">
        <f t="shared" si="1"/>
        <v>0.83108108108108103</v>
      </c>
      <c r="J6" s="6">
        <f>SUMIF(target_proses!$A:$A,d.salesmanproses!$D6,target_proses!C:C)</f>
        <v>25</v>
      </c>
      <c r="K6" s="6">
        <f>SUMIFS(Dsource!U:U,Dsource!$Q:$Q,d.salesmanproses!$C6)</f>
        <v>24.6875</v>
      </c>
      <c r="L6" s="10">
        <f t="shared" si="2"/>
        <v>0.98750000000000004</v>
      </c>
      <c r="M6" s="6">
        <f>SUMIF(target_proses!$A:$A,d.salesmanproses!$D6,target_proses!D:D)</f>
        <v>24</v>
      </c>
      <c r="N6" s="6">
        <f>SUMIFS(Dsource!V:V,Dsource!$Q:$Q,d.salesmanproses!$C6)</f>
        <v>21.75</v>
      </c>
      <c r="O6" s="10">
        <f t="shared" si="3"/>
        <v>0.90625</v>
      </c>
      <c r="P6" s="6">
        <f>SUMIF(target_proses!$A:$A,d.salesmanproses!$D6,target_proses!E:E)</f>
        <v>18.75</v>
      </c>
      <c r="Q6" s="6">
        <f>SUMIFS(Dsource!W:W,Dsource!$Q:$Q,d.salesmanproses!$C6)</f>
        <v>16.75</v>
      </c>
      <c r="R6" s="10">
        <f t="shared" si="4"/>
        <v>0.89333333333333331</v>
      </c>
      <c r="S6" s="6">
        <f>SUMIF(target_proses!$A:$A,d.salesmanproses!$D6,target_proses!F:F)</f>
        <v>16.875</v>
      </c>
      <c r="T6" s="6">
        <f>SUMIFS(Dsource!X:X,Dsource!$Q:$Q,d.salesmanproses!$C6)</f>
        <v>14.133333333333333</v>
      </c>
      <c r="U6" s="10">
        <f t="shared" si="5"/>
        <v>0.83753086419753087</v>
      </c>
      <c r="V6" s="6">
        <f>SUMIF(target_proses!$A:$A,d.salesmanproses!$D6,target_proses!G:G)</f>
        <v>26</v>
      </c>
      <c r="W6" s="6">
        <f>SUMIFS(Dsource!Y:Y,Dsource!$Q:$Q,d.salesmanproses!$C6)</f>
        <v>19.609756097560975</v>
      </c>
      <c r="X6" s="10">
        <f t="shared" si="6"/>
        <v>0.75422138836772978</v>
      </c>
      <c r="Y6" s="6">
        <f>SUMIF(Dsource!$AC:$AC,$C6,Dsource!AE:AE)</f>
        <v>40</v>
      </c>
      <c r="Z6" s="6">
        <f>SUMIF(Dsource!$AC:$AC,$C6,Dsource!AF:AF)</f>
        <v>27</v>
      </c>
      <c r="AA6" s="10">
        <f t="shared" si="7"/>
        <v>0.67500000000000004</v>
      </c>
      <c r="AB6" s="6">
        <f>SUMIF(Dsource!$AH:$AH,$C6,Dsource!AJ:AJ)</f>
        <v>104</v>
      </c>
      <c r="AC6" s="6">
        <f>SUMIF(Dsource!$AH:$AH,$C6,Dsource!AK:AK)</f>
        <v>70</v>
      </c>
      <c r="AD6" s="10">
        <f t="shared" si="8"/>
        <v>0.67307692307692313</v>
      </c>
      <c r="AE6" s="6">
        <f>SUMIF(Dsource!$AM:$AM,$C6,Dsource!AO:AO)</f>
        <v>1</v>
      </c>
      <c r="AF6" s="6">
        <f>SUMIF(Dsource!$AM:$AM,$C6,Dsource!AP:AP)</f>
        <v>1</v>
      </c>
      <c r="AG6" s="10">
        <f t="shared" si="9"/>
        <v>1</v>
      </c>
      <c r="AH6" s="13">
        <f t="shared" si="10"/>
        <v>0.78269230769230769</v>
      </c>
      <c r="AI6">
        <f>SUMIF(target_proses!$A:$A,$D6,target_proses!H:H)</f>
        <v>920</v>
      </c>
      <c r="AJ6">
        <f>SUMIF(Dsource!$AR:$AR,$C6,Dsource!AT:AT)</f>
        <v>677</v>
      </c>
      <c r="AK6" s="10">
        <f t="shared" si="11"/>
        <v>0.73586956521739133</v>
      </c>
      <c r="AL6">
        <f>SUMIF(target_proses!$A:$A,$D6,target_proses!I:I)</f>
        <v>300</v>
      </c>
      <c r="AM6">
        <f>SUMIF(Dsource!$AR:$AR,$C6,Dsource!AU:AU)</f>
        <v>178</v>
      </c>
      <c r="AN6" s="10">
        <f t="shared" si="12"/>
        <v>0.59333333333333338</v>
      </c>
    </row>
    <row r="7" spans="1:40" x14ac:dyDescent="0.35">
      <c r="A7" t="s">
        <v>7</v>
      </c>
      <c r="B7" t="str">
        <f>INDEX(TargetSalesBTI!$C:$I,MATCH(d.performance!$C7,TargetSalesBTI!$G:$G,0),4)</f>
        <v>017210038077</v>
      </c>
      <c r="C7" t="s">
        <v>42</v>
      </c>
      <c r="D7" t="str">
        <f>VLOOKUP(C7,Dsource!K:L,2,0)</f>
        <v>Sales Representative Retailer Yudistira</v>
      </c>
      <c r="E7" s="6">
        <f>SUMIF(target_proses!$A:$A,d.salesmanproses!$D7,target_proses!B:B)</f>
        <v>360</v>
      </c>
      <c r="F7" s="6">
        <f>SUMIFS(Dsource!S:S,Dsource!$Q:$Q,d.salesmanproses!$C7)</f>
        <v>353</v>
      </c>
      <c r="G7" s="10">
        <f t="shared" si="0"/>
        <v>0.98055555555555551</v>
      </c>
      <c r="H7" s="6">
        <f>SUMIFS(Dsource!T:T,Dsource!$Q:$Q,d.salesmanproses!$C7)</f>
        <v>181</v>
      </c>
      <c r="I7" s="10">
        <f t="shared" si="1"/>
        <v>0.5127478753541076</v>
      </c>
      <c r="J7" s="6">
        <f>SUMIF(target_proses!$A:$A,d.salesmanproses!$D7,target_proses!C:C)</f>
        <v>30</v>
      </c>
      <c r="K7" s="6">
        <f>SUMIFS(Dsource!U:U,Dsource!$Q:$Q,d.salesmanproses!$C7)</f>
        <v>29.0625</v>
      </c>
      <c r="L7" s="10">
        <f t="shared" si="2"/>
        <v>0.96875</v>
      </c>
      <c r="M7" s="6">
        <f>SUMIF(target_proses!$A:$A,d.salesmanproses!$D7,target_proses!D:D)</f>
        <v>29</v>
      </c>
      <c r="N7" s="6">
        <f>SUMIFS(Dsource!V:V,Dsource!$Q:$Q,d.salesmanproses!$C7)</f>
        <v>29.0625</v>
      </c>
      <c r="O7" s="10">
        <f t="shared" si="3"/>
        <v>1.0021551724137931</v>
      </c>
      <c r="P7" s="6">
        <f>SUMIF(target_proses!$A:$A,d.salesmanproses!$D7,target_proses!E:E)</f>
        <v>22.5</v>
      </c>
      <c r="Q7" s="6">
        <f>SUMIFS(Dsource!W:W,Dsource!$Q:$Q,d.salesmanproses!$C7)</f>
        <v>20</v>
      </c>
      <c r="R7" s="10">
        <f t="shared" si="4"/>
        <v>0.88888888888888884</v>
      </c>
      <c r="S7" s="6">
        <f>SUMIF(target_proses!$A:$A,d.salesmanproses!$D7,target_proses!F:F)</f>
        <v>20.25</v>
      </c>
      <c r="T7" s="6">
        <f>SUMIFS(Dsource!X:X,Dsource!$Q:$Q,d.salesmanproses!$C7)</f>
        <v>14.0625</v>
      </c>
      <c r="U7" s="10">
        <f t="shared" si="5"/>
        <v>0.69444444444444442</v>
      </c>
      <c r="V7" s="6">
        <f>SUMIF(target_proses!$A:$A,d.salesmanproses!$D7,target_proses!G:G)</f>
        <v>21</v>
      </c>
      <c r="W7" s="6">
        <f>SUMIFS(Dsource!Y:Y,Dsource!$Q:$Q,d.salesmanproses!$C7)</f>
        <v>14.773480662983426</v>
      </c>
      <c r="X7" s="10">
        <f t="shared" si="6"/>
        <v>0.7034990791896869</v>
      </c>
      <c r="Y7" s="6">
        <f>SUMIF(Dsource!$AC:$AC,$C7,Dsource!AE:AE)</f>
        <v>4</v>
      </c>
      <c r="Z7" s="6">
        <f>SUMIF(Dsource!$AC:$AC,$C7,Dsource!AF:AF)</f>
        <v>2</v>
      </c>
      <c r="AA7" s="10">
        <f t="shared" si="7"/>
        <v>0.5</v>
      </c>
      <c r="AB7" s="6">
        <f>SUMIF(Dsource!$AH:$AH,$C7,Dsource!AJ:AJ)</f>
        <v>338</v>
      </c>
      <c r="AC7" s="6">
        <f>SUMIF(Dsource!$AH:$AH,$C7,Dsource!AK:AK)</f>
        <v>128</v>
      </c>
      <c r="AD7" s="10">
        <f t="shared" si="8"/>
        <v>0.378698224852071</v>
      </c>
      <c r="AE7" s="6">
        <f>SUMIF(Dsource!$AM:$AM,$C7,Dsource!AO:AO)</f>
        <v>9</v>
      </c>
      <c r="AF7" s="6">
        <f>SUMIF(Dsource!$AM:$AM,$C7,Dsource!AP:AP)</f>
        <v>6</v>
      </c>
      <c r="AG7" s="10">
        <f t="shared" si="9"/>
        <v>0.66666666666666663</v>
      </c>
      <c r="AH7" s="13">
        <f t="shared" si="10"/>
        <v>0.51512163050624593</v>
      </c>
      <c r="AI7">
        <f>SUMIF(target_proses!$A:$A,$D7,target_proses!H:H)</f>
        <v>600</v>
      </c>
      <c r="AJ7">
        <f>SUMIF(Dsource!$AR:$AR,$C7,Dsource!AT:AT)</f>
        <v>697</v>
      </c>
      <c r="AK7" s="10">
        <f t="shared" si="11"/>
        <v>1.1616666666666666</v>
      </c>
      <c r="AL7">
        <f>SUMIF(target_proses!$A:$A,$D7,target_proses!I:I)</f>
        <v>200</v>
      </c>
      <c r="AM7">
        <f>SUMIF(Dsource!$AR:$AR,$C7,Dsource!AU:AU)</f>
        <v>112</v>
      </c>
      <c r="AN7" s="10">
        <f t="shared" si="12"/>
        <v>0.56000000000000005</v>
      </c>
    </row>
    <row r="8" spans="1:40" x14ac:dyDescent="0.35">
      <c r="G8" s="10"/>
      <c r="I8" s="10"/>
      <c r="L8" s="10"/>
      <c r="O8" s="10"/>
      <c r="R8" s="10"/>
      <c r="U8" s="10"/>
      <c r="X8" s="10"/>
      <c r="AA8" s="10"/>
      <c r="AD8" s="10"/>
      <c r="AG8" s="10"/>
      <c r="AH8" s="13"/>
      <c r="AK8" s="10"/>
      <c r="AN8"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TargetPOMBTI</vt:lpstr>
      <vt:lpstr>TargetSalesBTI</vt:lpstr>
      <vt:lpstr>target_proses</vt:lpstr>
      <vt:lpstr>Dsource</vt:lpstr>
      <vt:lpstr>d.dashboard</vt:lpstr>
      <vt:lpstr>d.performance</vt:lpstr>
      <vt:lpstr>d.salesmanlob</vt:lpstr>
      <vt:lpstr>d.salesmanproses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Kisman Pidu</dc:creator>
  <cp:lastModifiedBy>Kisman Pidu</cp:lastModifiedBy>
  <dcterms:created xsi:type="dcterms:W3CDTF">2025-06-21T09:53:29Z</dcterms:created>
  <dcterms:modified xsi:type="dcterms:W3CDTF">2025-06-22T07:25:58Z</dcterms:modified>
</cp:coreProperties>
</file>